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queryTables/queryTable1.xml" ContentType="application/vnd.openxmlformats-officedocument.spreadsheetml.queryTable+xml"/>
  <Override PartName="/xl/tables/table14.xml" ContentType="application/vnd.openxmlformats-officedocument.spreadsheetml.table+xml"/>
  <Override PartName="/xl/queryTables/queryTable2.xml" ContentType="application/vnd.openxmlformats-officedocument.spreadsheetml.queryTable+xml"/>
  <Override PartName="/xl/tables/table15.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ayas\EnMo\Rumi-India\Global Data\Supply\Source\"/>
    </mc:Choice>
  </mc:AlternateContent>
  <bookViews>
    <workbookView xWindow="-120" yWindow="-120" windowWidth="27930" windowHeight="13665" tabRatio="758"/>
  </bookViews>
  <sheets>
    <sheet name="FileInfo" sheetId="19" r:id="rId1"/>
    <sheet name="Maps" sheetId="11" r:id="rId2"/>
    <sheet name="COAL" sheetId="1" r:id="rId3"/>
    <sheet name="CRUDE+PP+NATGAS-input" sheetId="2" r:id="rId4"/>
    <sheet name="CEA 2006-2017" sheetId="3" r:id="rId5"/>
    <sheet name="CRUDE+PP+NATGAS" sheetId="12" r:id="rId6"/>
    <sheet name="CEA 2017-19" sheetId="4" r:id="rId7"/>
    <sheet name="T&amp;DLoss projections" sheetId="5" r:id="rId8"/>
    <sheet name="Transmission" sheetId="6" r:id="rId9"/>
    <sheet name="Distr-cost-few-states" sheetId="9" r:id="rId10"/>
    <sheet name="Distr cost projns" sheetId="10" r:id="rId11"/>
    <sheet name="ELECTRICITY-Input" sheetId="7" r:id="rId12"/>
    <sheet name="ELECTRICITY" sheetId="13" r:id="rId13"/>
    <sheet name="BIOMASS-BIOGAS" sheetId="8" r:id="rId14"/>
    <sheet name="EC_Transfers" sheetId="14" r:id="rId15"/>
    <sheet name="EC_Transfers (PRS)" sheetId="15" r:id="rId16"/>
    <sheet name="EC_Transfers (ORS)" sheetId="18" r:id="rId17"/>
  </sheets>
  <definedNames>
    <definedName name="_xlnm._FilterDatabase" localSheetId="4" hidden="1">'CEA 2006-2017'!$A$1:$O$261</definedName>
    <definedName name="_xlnm._FilterDatabase" localSheetId="7">'T&amp;DLoss projections'!$A$3:$M$28</definedName>
    <definedName name="ExternalData_1" localSheetId="14" hidden="1">EC_Transfers!$A$1:$I$925</definedName>
    <definedName name="ExternalData_1" localSheetId="15" hidden="1">'EC_Transfers (PRS)'!$A$1:$I$925</definedName>
    <definedName name="ExternalData_4" localSheetId="16" hidden="1">'EC_Transfers (ORS)'!$A$1:$I$925</definedName>
  </definedName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D16" i="9" l="1"/>
  <c r="S4" i="5"/>
  <c r="R4" i="5"/>
  <c r="AH27" i="13" l="1"/>
  <c r="AG27" i="13"/>
  <c r="AH26" i="13"/>
  <c r="AG26" i="13"/>
  <c r="AH25" i="13"/>
  <c r="AG25" i="13"/>
  <c r="AH24" i="13"/>
  <c r="AG24" i="13"/>
  <c r="AH23" i="13"/>
  <c r="AG23" i="13"/>
  <c r="AH22" i="13"/>
  <c r="AG22" i="13"/>
  <c r="AH21" i="13"/>
  <c r="AG21" i="13"/>
  <c r="AH20" i="13"/>
  <c r="AG20" i="13"/>
  <c r="AH19" i="13"/>
  <c r="AG19" i="13"/>
  <c r="AH18" i="13"/>
  <c r="AG18" i="13"/>
  <c r="AH17" i="13"/>
  <c r="AG17" i="13"/>
  <c r="AH16" i="13"/>
  <c r="AG16" i="13"/>
  <c r="AH15" i="13"/>
  <c r="AG15" i="13"/>
  <c r="AH14" i="13"/>
  <c r="AG14" i="13"/>
  <c r="AH13" i="13"/>
  <c r="AG13" i="13"/>
  <c r="AH12" i="13"/>
  <c r="AG12" i="13"/>
  <c r="AH11" i="13"/>
  <c r="AG11" i="13"/>
  <c r="AH10" i="13"/>
  <c r="AG10" i="13"/>
  <c r="AH9" i="13"/>
  <c r="AG9" i="13"/>
  <c r="AH8" i="13"/>
  <c r="AG8" i="13"/>
  <c r="AH7" i="13"/>
  <c r="AG7" i="13"/>
  <c r="AH6" i="13"/>
  <c r="AG6" i="13"/>
  <c r="AH5" i="13"/>
  <c r="AG5" i="13"/>
  <c r="AH4" i="13"/>
  <c r="AG4" i="13"/>
  <c r="AH3" i="13"/>
  <c r="AG3" i="13"/>
  <c r="F59" i="13"/>
  <c r="G59" i="13"/>
  <c r="H59" i="13"/>
  <c r="I59" i="13"/>
  <c r="J59" i="13"/>
  <c r="K59" i="13"/>
  <c r="L59" i="13"/>
  <c r="M59" i="13"/>
  <c r="N59" i="13"/>
  <c r="F60" i="13"/>
  <c r="G60" i="13"/>
  <c r="H60" i="13"/>
  <c r="I60" i="13"/>
  <c r="J60" i="13"/>
  <c r="K60" i="13"/>
  <c r="L60" i="13"/>
  <c r="M60" i="13"/>
  <c r="N60" i="13"/>
  <c r="F61" i="13"/>
  <c r="G61" i="13"/>
  <c r="H61" i="13"/>
  <c r="I61" i="13"/>
  <c r="J61" i="13"/>
  <c r="K61" i="13"/>
  <c r="L61" i="13"/>
  <c r="M61" i="13"/>
  <c r="N61" i="13"/>
  <c r="F62" i="13"/>
  <c r="G62" i="13"/>
  <c r="H62" i="13"/>
  <c r="I62" i="13"/>
  <c r="J62" i="13"/>
  <c r="K62" i="13"/>
  <c r="L62" i="13"/>
  <c r="M62" i="13"/>
  <c r="N62" i="13"/>
  <c r="F63" i="13"/>
  <c r="G63" i="13"/>
  <c r="H63" i="13"/>
  <c r="I63" i="13"/>
  <c r="J63" i="13"/>
  <c r="K63" i="13"/>
  <c r="L63" i="13"/>
  <c r="M63" i="13"/>
  <c r="N63" i="13"/>
  <c r="F64" i="13"/>
  <c r="G64" i="13"/>
  <c r="H64" i="13"/>
  <c r="I64" i="13"/>
  <c r="J64" i="13"/>
  <c r="K64" i="13"/>
  <c r="L64" i="13"/>
  <c r="M64" i="13"/>
  <c r="N64" i="13"/>
  <c r="F65" i="13"/>
  <c r="G65" i="13"/>
  <c r="H65" i="13"/>
  <c r="I65" i="13"/>
  <c r="J65" i="13"/>
  <c r="K65" i="13"/>
  <c r="L65" i="13"/>
  <c r="M65" i="13"/>
  <c r="N65" i="13"/>
  <c r="F66" i="13"/>
  <c r="G66" i="13"/>
  <c r="H66" i="13"/>
  <c r="I66" i="13"/>
  <c r="J66" i="13"/>
  <c r="K66" i="13"/>
  <c r="L66" i="13"/>
  <c r="M66" i="13"/>
  <c r="N66" i="13"/>
  <c r="F67" i="13"/>
  <c r="G67" i="13"/>
  <c r="H67" i="13"/>
  <c r="I67" i="13"/>
  <c r="J67" i="13"/>
  <c r="K67" i="13"/>
  <c r="L67" i="13"/>
  <c r="M67" i="13"/>
  <c r="N67" i="13"/>
  <c r="F68" i="13"/>
  <c r="G68" i="13"/>
  <c r="H68" i="13"/>
  <c r="I68" i="13"/>
  <c r="J68" i="13"/>
  <c r="K68" i="13"/>
  <c r="L68" i="13"/>
  <c r="M68" i="13"/>
  <c r="N68" i="13"/>
  <c r="F69" i="13"/>
  <c r="G69" i="13"/>
  <c r="H69" i="13"/>
  <c r="I69" i="13"/>
  <c r="J69" i="13"/>
  <c r="K69" i="13"/>
  <c r="L69" i="13"/>
  <c r="M69" i="13"/>
  <c r="N69" i="13"/>
  <c r="F70" i="13"/>
  <c r="G70" i="13"/>
  <c r="H70" i="13"/>
  <c r="I70" i="13"/>
  <c r="J70" i="13"/>
  <c r="K70" i="13"/>
  <c r="L70" i="13"/>
  <c r="M70" i="13"/>
  <c r="N70" i="13"/>
  <c r="F71" i="13"/>
  <c r="G71" i="13"/>
  <c r="H71" i="13"/>
  <c r="I71" i="13"/>
  <c r="J71" i="13"/>
  <c r="K71" i="13"/>
  <c r="L71" i="13"/>
  <c r="M71" i="13"/>
  <c r="N71" i="13"/>
  <c r="F72" i="13"/>
  <c r="G72" i="13"/>
  <c r="H72" i="13"/>
  <c r="I72" i="13"/>
  <c r="J72" i="13"/>
  <c r="K72" i="13"/>
  <c r="L72" i="13"/>
  <c r="M72" i="13"/>
  <c r="N72" i="13"/>
  <c r="F73" i="13"/>
  <c r="G73" i="13"/>
  <c r="H73" i="13"/>
  <c r="I73" i="13"/>
  <c r="J73" i="13"/>
  <c r="K73" i="13"/>
  <c r="L73" i="13"/>
  <c r="M73" i="13"/>
  <c r="N73" i="13"/>
  <c r="F74" i="13"/>
  <c r="G74" i="13"/>
  <c r="H74" i="13"/>
  <c r="I74" i="13"/>
  <c r="J74" i="13"/>
  <c r="K74" i="13"/>
  <c r="L74" i="13"/>
  <c r="M74" i="13"/>
  <c r="N74" i="13"/>
  <c r="F75" i="13"/>
  <c r="G75" i="13"/>
  <c r="H75" i="13"/>
  <c r="I75" i="13"/>
  <c r="J75" i="13"/>
  <c r="K75" i="13"/>
  <c r="L75" i="13"/>
  <c r="M75" i="13"/>
  <c r="N75" i="13"/>
  <c r="F76" i="13"/>
  <c r="G76" i="13"/>
  <c r="H76" i="13"/>
  <c r="I76" i="13"/>
  <c r="J76" i="13"/>
  <c r="K76" i="13"/>
  <c r="L76" i="13"/>
  <c r="M76" i="13"/>
  <c r="N76" i="13"/>
  <c r="F77" i="13"/>
  <c r="G77" i="13"/>
  <c r="H77" i="13"/>
  <c r="I77" i="13"/>
  <c r="J77" i="13"/>
  <c r="K77" i="13"/>
  <c r="L77" i="13"/>
  <c r="M77" i="13"/>
  <c r="N77" i="13"/>
  <c r="F78" i="13"/>
  <c r="G78" i="13"/>
  <c r="H78" i="13"/>
  <c r="I78" i="13"/>
  <c r="J78" i="13"/>
  <c r="K78" i="13"/>
  <c r="L78" i="13"/>
  <c r="M78" i="13"/>
  <c r="N78" i="13"/>
  <c r="F79" i="13"/>
  <c r="G79" i="13"/>
  <c r="H79" i="13"/>
  <c r="I79" i="13"/>
  <c r="J79" i="13"/>
  <c r="K79" i="13"/>
  <c r="L79" i="13"/>
  <c r="M79" i="13"/>
  <c r="N79" i="13"/>
  <c r="F80" i="13"/>
  <c r="G80" i="13"/>
  <c r="H80" i="13"/>
  <c r="I80" i="13"/>
  <c r="J80" i="13"/>
  <c r="K80" i="13"/>
  <c r="L80" i="13"/>
  <c r="M80" i="13"/>
  <c r="N80" i="13"/>
  <c r="F81" i="13"/>
  <c r="G81" i="13"/>
  <c r="H81" i="13"/>
  <c r="I81" i="13"/>
  <c r="J81" i="13"/>
  <c r="K81" i="13"/>
  <c r="L81" i="13"/>
  <c r="M81" i="13"/>
  <c r="N81" i="13"/>
  <c r="F82" i="13"/>
  <c r="G82" i="13"/>
  <c r="H82" i="13"/>
  <c r="I82" i="13"/>
  <c r="J82" i="13"/>
  <c r="K82" i="13"/>
  <c r="L82" i="13"/>
  <c r="M82" i="13"/>
  <c r="N82" i="13"/>
  <c r="F83" i="13"/>
  <c r="G83" i="13"/>
  <c r="H83" i="13"/>
  <c r="I83" i="13"/>
  <c r="J83" i="13"/>
  <c r="K83" i="13"/>
  <c r="L83" i="13"/>
  <c r="M83" i="13"/>
  <c r="N83" i="13"/>
  <c r="E60" i="13"/>
  <c r="E61" i="13"/>
  <c r="E62" i="13"/>
  <c r="E63" i="13"/>
  <c r="E64" i="13"/>
  <c r="E65" i="13"/>
  <c r="E66" i="13"/>
  <c r="E67" i="13"/>
  <c r="E68" i="13"/>
  <c r="E69" i="13"/>
  <c r="E70" i="13"/>
  <c r="E71" i="13"/>
  <c r="E72" i="13"/>
  <c r="E73" i="13"/>
  <c r="E74" i="13"/>
  <c r="E75" i="13"/>
  <c r="E76" i="13"/>
  <c r="E77" i="13"/>
  <c r="E78" i="13"/>
  <c r="E79" i="13"/>
  <c r="E80" i="13"/>
  <c r="E81" i="13"/>
  <c r="E82" i="13"/>
  <c r="E83" i="13"/>
  <c r="E59" i="13"/>
  <c r="D69" i="13"/>
  <c r="D70" i="13"/>
  <c r="D71" i="13"/>
  <c r="D72" i="13"/>
  <c r="D73" i="13"/>
  <c r="D74" i="13"/>
  <c r="D75" i="13"/>
  <c r="D76" i="13"/>
  <c r="D77" i="13"/>
  <c r="D78" i="13"/>
  <c r="D79" i="13"/>
  <c r="D80" i="13"/>
  <c r="D81" i="13"/>
  <c r="D82" i="13"/>
  <c r="D83" i="13"/>
  <c r="D68" i="13"/>
  <c r="D64" i="13"/>
  <c r="D65" i="13"/>
  <c r="D66" i="13"/>
  <c r="D67" i="13"/>
  <c r="D60" i="13"/>
  <c r="D61" i="13"/>
  <c r="D62" i="13"/>
  <c r="D63" i="13"/>
  <c r="D59" i="13"/>
  <c r="E29" i="2"/>
  <c r="F26" i="2"/>
  <c r="D29" i="2" s="1"/>
  <c r="C69" i="2" s="1"/>
  <c r="C29" i="2" l="1"/>
  <c r="F13" i="8"/>
  <c r="F14" i="8" s="1"/>
  <c r="E13" i="8"/>
  <c r="E14" i="8" s="1"/>
  <c r="D13" i="8"/>
  <c r="D14" i="8" s="1"/>
  <c r="R4" i="13" l="1"/>
  <c r="R5" i="13"/>
  <c r="R6" i="13"/>
  <c r="R7" i="13"/>
  <c r="R8" i="13"/>
  <c r="R9" i="13"/>
  <c r="R10" i="13"/>
  <c r="R11" i="13"/>
  <c r="R12" i="13"/>
  <c r="R13" i="13"/>
  <c r="R14" i="13"/>
  <c r="R15" i="13"/>
  <c r="R16" i="13"/>
  <c r="R17" i="13"/>
  <c r="R18" i="13"/>
  <c r="R19" i="13"/>
  <c r="R20" i="13"/>
  <c r="R21" i="13"/>
  <c r="R22" i="13"/>
  <c r="R23" i="13"/>
  <c r="R24" i="13"/>
  <c r="R25" i="13"/>
  <c r="R26" i="13"/>
  <c r="R27" i="13"/>
  <c r="R3" i="13"/>
  <c r="Q3" i="13"/>
  <c r="Q4" i="13"/>
  <c r="Q5" i="13"/>
  <c r="Q6" i="13"/>
  <c r="Q7" i="13"/>
  <c r="Q8" i="13"/>
  <c r="Q9" i="13"/>
  <c r="Q10" i="13"/>
  <c r="Q11" i="13"/>
  <c r="Q12" i="13"/>
  <c r="Q13" i="13"/>
  <c r="Q14" i="13"/>
  <c r="Q15" i="13"/>
  <c r="Q16" i="13"/>
  <c r="Q17" i="13"/>
  <c r="Q18" i="13"/>
  <c r="Q19" i="13"/>
  <c r="Q20" i="13"/>
  <c r="Q21" i="13"/>
  <c r="Q22" i="13"/>
  <c r="Q23" i="13"/>
  <c r="Q24" i="13"/>
  <c r="Q25" i="13"/>
  <c r="Q26" i="13"/>
  <c r="Q27" i="13"/>
  <c r="C60" i="13"/>
  <c r="C61" i="13"/>
  <c r="C62" i="13"/>
  <c r="C63" i="13"/>
  <c r="C64" i="13"/>
  <c r="C65" i="13"/>
  <c r="C66" i="13"/>
  <c r="C67" i="13"/>
  <c r="C68" i="13"/>
  <c r="C69" i="13"/>
  <c r="C70" i="13"/>
  <c r="C71" i="13"/>
  <c r="C72" i="13"/>
  <c r="C73" i="13"/>
  <c r="C74" i="13"/>
  <c r="C75" i="13"/>
  <c r="C76" i="13"/>
  <c r="C77" i="13"/>
  <c r="C78" i="13"/>
  <c r="C79" i="13"/>
  <c r="C80" i="13"/>
  <c r="C81" i="13"/>
  <c r="C82" i="13"/>
  <c r="C83" i="13"/>
  <c r="C59"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C32" i="13"/>
  <c r="C33" i="13"/>
  <c r="C34" i="13"/>
  <c r="C35" i="13"/>
  <c r="C36" i="13"/>
  <c r="C37" i="13"/>
  <c r="C38" i="13"/>
  <c r="C39" i="13"/>
  <c r="C40" i="13"/>
  <c r="C41" i="13"/>
  <c r="C42" i="13"/>
  <c r="C43" i="13"/>
  <c r="C44" i="13"/>
  <c r="C45" i="13"/>
  <c r="C46" i="13"/>
  <c r="C47" i="13"/>
  <c r="C48" i="13"/>
  <c r="C49" i="13"/>
  <c r="C50" i="13"/>
  <c r="C51" i="13"/>
  <c r="C52" i="13"/>
  <c r="C53" i="13"/>
  <c r="C54" i="13"/>
  <c r="C55" i="13"/>
  <c r="C31"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4" i="13"/>
  <c r="C4" i="13"/>
  <c r="B5" i="13"/>
  <c r="C5" i="13"/>
  <c r="B6" i="13"/>
  <c r="C6" i="13"/>
  <c r="B7" i="13"/>
  <c r="C7" i="13"/>
  <c r="B8" i="13"/>
  <c r="C8" i="13"/>
  <c r="B9" i="13"/>
  <c r="C9" i="13"/>
  <c r="B10" i="13"/>
  <c r="C10" i="13"/>
  <c r="B11" i="13"/>
  <c r="C11" i="13"/>
  <c r="B12" i="13"/>
  <c r="C12" i="13"/>
  <c r="B13" i="13"/>
  <c r="C13" i="13"/>
  <c r="B14" i="13"/>
  <c r="C14" i="13"/>
  <c r="B15" i="13"/>
  <c r="C15" i="13"/>
  <c r="B16" i="13"/>
  <c r="C16" i="13"/>
  <c r="B17" i="13"/>
  <c r="C17" i="13"/>
  <c r="B18" i="13"/>
  <c r="C18" i="13"/>
  <c r="B19" i="13"/>
  <c r="C19" i="13"/>
  <c r="B20" i="13"/>
  <c r="C20" i="13"/>
  <c r="B21" i="13"/>
  <c r="C21" i="13"/>
  <c r="B22" i="13"/>
  <c r="C22" i="13"/>
  <c r="B23" i="13"/>
  <c r="C23" i="13"/>
  <c r="B24" i="13"/>
  <c r="C24" i="13"/>
  <c r="B25" i="13"/>
  <c r="C25" i="13"/>
  <c r="B26" i="13"/>
  <c r="C26" i="13"/>
  <c r="B27" i="13"/>
  <c r="C27" i="13"/>
  <c r="B3" i="13"/>
  <c r="C3" i="13"/>
  <c r="G6" i="12"/>
  <c r="G7" i="12" s="1"/>
  <c r="G8" i="12" s="1"/>
  <c r="G9" i="12" s="1"/>
  <c r="G10" i="12" s="1"/>
  <c r="G5" i="12"/>
  <c r="E6" i="12"/>
  <c r="E7" i="12" s="1"/>
  <c r="E8" i="12" s="1"/>
  <c r="E9" i="12" s="1"/>
  <c r="E10" i="12" s="1"/>
  <c r="B42" i="1"/>
  <c r="A3" i="11"/>
  <c r="A4" i="11" s="1"/>
  <c r="A5" i="11" s="1"/>
  <c r="A6" i="11" s="1"/>
  <c r="A7" i="11" s="1"/>
  <c r="A8" i="11" s="1"/>
  <c r="A9" i="11" s="1"/>
  <c r="A10" i="11" s="1"/>
  <c r="A11" i="11" s="1"/>
  <c r="A12" i="11" s="1"/>
  <c r="B78" i="2"/>
  <c r="C78" i="2" s="1"/>
  <c r="D78" i="2" s="1"/>
  <c r="G19" i="12" s="1"/>
  <c r="P33" i="5" l="1"/>
  <c r="P34" i="5"/>
  <c r="P35" i="5"/>
  <c r="P36" i="5"/>
  <c r="P37" i="5"/>
  <c r="P38" i="5"/>
  <c r="P39" i="5"/>
  <c r="P40" i="5"/>
  <c r="P41" i="5"/>
  <c r="P42" i="5"/>
  <c r="P43" i="5"/>
  <c r="P44" i="5"/>
  <c r="P45" i="5"/>
  <c r="P46" i="5"/>
  <c r="P47" i="5"/>
  <c r="P48" i="5"/>
  <c r="P49" i="5"/>
  <c r="P50" i="5"/>
  <c r="P51" i="5"/>
  <c r="P52" i="5"/>
  <c r="P53" i="5"/>
  <c r="P54" i="5"/>
  <c r="P55" i="5"/>
  <c r="D54" i="7"/>
  <c r="B57" i="7"/>
  <c r="D67" i="7" s="1"/>
  <c r="D36" i="13" s="1"/>
  <c r="D82" i="7" l="1"/>
  <c r="D51" i="13" s="1"/>
  <c r="D74" i="7"/>
  <c r="D43" i="13" s="1"/>
  <c r="D73" i="7"/>
  <c r="D42" i="13" s="1"/>
  <c r="D80" i="7"/>
  <c r="D49" i="13" s="1"/>
  <c r="D72" i="7"/>
  <c r="D41" i="13" s="1"/>
  <c r="C57" i="7"/>
  <c r="D79" i="7"/>
  <c r="D48" i="13" s="1"/>
  <c r="D71" i="7"/>
  <c r="D40" i="13" s="1"/>
  <c r="D81" i="7"/>
  <c r="D50" i="13" s="1"/>
  <c r="D86" i="7"/>
  <c r="D55" i="13" s="1"/>
  <c r="D78" i="7"/>
  <c r="D47" i="13" s="1"/>
  <c r="D70" i="7"/>
  <c r="D39" i="13" s="1"/>
  <c r="D85" i="7"/>
  <c r="D54" i="13" s="1"/>
  <c r="D77" i="7"/>
  <c r="D46" i="13" s="1"/>
  <c r="D69" i="7"/>
  <c r="D38" i="13" s="1"/>
  <c r="D84" i="7"/>
  <c r="D53" i="13" s="1"/>
  <c r="D76" i="7"/>
  <c r="D45" i="13" s="1"/>
  <c r="D68" i="7"/>
  <c r="D37" i="13" s="1"/>
  <c r="D83" i="7"/>
  <c r="D52" i="13" s="1"/>
  <c r="D75" i="7"/>
  <c r="D44" i="13" s="1"/>
  <c r="E67" i="7" l="1"/>
  <c r="E36" i="13" s="1"/>
  <c r="E71" i="7"/>
  <c r="E40" i="13" s="1"/>
  <c r="E75" i="7"/>
  <c r="E44" i="13" s="1"/>
  <c r="E79" i="7"/>
  <c r="E48" i="13" s="1"/>
  <c r="E83" i="7"/>
  <c r="E52" i="13" s="1"/>
  <c r="E78" i="7"/>
  <c r="E47" i="13" s="1"/>
  <c r="E82" i="7"/>
  <c r="E51" i="13" s="1"/>
  <c r="E68" i="7"/>
  <c r="E37" i="13" s="1"/>
  <c r="E72" i="7"/>
  <c r="E41" i="13" s="1"/>
  <c r="E76" i="7"/>
  <c r="E45" i="13" s="1"/>
  <c r="E80" i="7"/>
  <c r="E49" i="13" s="1"/>
  <c r="E84" i="7"/>
  <c r="E53" i="13" s="1"/>
  <c r="D57" i="7"/>
  <c r="E86" i="7"/>
  <c r="E55" i="13" s="1"/>
  <c r="E70" i="7"/>
  <c r="E39" i="13" s="1"/>
  <c r="E69" i="7"/>
  <c r="E38" i="13" s="1"/>
  <c r="E73" i="7"/>
  <c r="E42" i="13" s="1"/>
  <c r="E77" i="7"/>
  <c r="E46" i="13" s="1"/>
  <c r="E81" i="7"/>
  <c r="E50" i="13" s="1"/>
  <c r="E85" i="7"/>
  <c r="E54" i="13" s="1"/>
  <c r="E74" i="7"/>
  <c r="E43" i="13" s="1"/>
  <c r="E57" i="7" l="1"/>
  <c r="F67" i="7"/>
  <c r="F36" i="13" s="1"/>
  <c r="F71" i="7"/>
  <c r="F40" i="13" s="1"/>
  <c r="F75" i="7"/>
  <c r="F44" i="13" s="1"/>
  <c r="F79" i="7"/>
  <c r="F48" i="13" s="1"/>
  <c r="F83" i="7"/>
  <c r="F52" i="13" s="1"/>
  <c r="F68" i="7"/>
  <c r="F37" i="13" s="1"/>
  <c r="F72" i="7"/>
  <c r="F41" i="13" s="1"/>
  <c r="F76" i="7"/>
  <c r="F45" i="13" s="1"/>
  <c r="F80" i="7"/>
  <c r="F49" i="13" s="1"/>
  <c r="F84" i="7"/>
  <c r="F53" i="13" s="1"/>
  <c r="F69" i="7"/>
  <c r="F38" i="13" s="1"/>
  <c r="F73" i="7"/>
  <c r="F42" i="13" s="1"/>
  <c r="F77" i="7"/>
  <c r="F46" i="13" s="1"/>
  <c r="F81" i="7"/>
  <c r="F50" i="13" s="1"/>
  <c r="F85" i="7"/>
  <c r="F54" i="13" s="1"/>
  <c r="F70" i="7"/>
  <c r="F39" i="13" s="1"/>
  <c r="F74" i="7"/>
  <c r="F43" i="13" s="1"/>
  <c r="F78" i="7"/>
  <c r="F47" i="13" s="1"/>
  <c r="F82" i="7"/>
  <c r="F51" i="13" s="1"/>
  <c r="F86" i="7"/>
  <c r="F55" i="13" s="1"/>
  <c r="F57" i="7" l="1"/>
  <c r="G70" i="7"/>
  <c r="G39" i="13" s="1"/>
  <c r="G74" i="7"/>
  <c r="G43" i="13" s="1"/>
  <c r="G78" i="7"/>
  <c r="G47" i="13" s="1"/>
  <c r="G82" i="7"/>
  <c r="G51" i="13" s="1"/>
  <c r="G86" i="7"/>
  <c r="G55" i="13" s="1"/>
  <c r="G67" i="7"/>
  <c r="G36" i="13" s="1"/>
  <c r="G71" i="7"/>
  <c r="G40" i="13" s="1"/>
  <c r="G75" i="7"/>
  <c r="G44" i="13" s="1"/>
  <c r="G79" i="7"/>
  <c r="G48" i="13" s="1"/>
  <c r="G83" i="7"/>
  <c r="G52" i="13" s="1"/>
  <c r="G77" i="7"/>
  <c r="G46" i="13" s="1"/>
  <c r="G81" i="7"/>
  <c r="G50" i="13" s="1"/>
  <c r="G68" i="7"/>
  <c r="G37" i="13" s="1"/>
  <c r="G72" i="7"/>
  <c r="G41" i="13" s="1"/>
  <c r="G76" i="7"/>
  <c r="G45" i="13" s="1"/>
  <c r="G80" i="7"/>
  <c r="G49" i="13" s="1"/>
  <c r="G84" i="7"/>
  <c r="G53" i="13" s="1"/>
  <c r="G85" i="7"/>
  <c r="G54" i="13" s="1"/>
  <c r="G69" i="7"/>
  <c r="G38" i="13" s="1"/>
  <c r="G73" i="7"/>
  <c r="G42" i="13" s="1"/>
  <c r="G57" i="7" l="1"/>
  <c r="H70" i="7"/>
  <c r="H39" i="13" s="1"/>
  <c r="H74" i="7"/>
  <c r="H43" i="13" s="1"/>
  <c r="H78" i="7"/>
  <c r="H47" i="13" s="1"/>
  <c r="H82" i="7"/>
  <c r="H51" i="13" s="1"/>
  <c r="H86" i="7"/>
  <c r="H55" i="13" s="1"/>
  <c r="H67" i="7"/>
  <c r="H36" i="13" s="1"/>
  <c r="H71" i="7"/>
  <c r="H40" i="13" s="1"/>
  <c r="H75" i="7"/>
  <c r="H44" i="13" s="1"/>
  <c r="H79" i="7"/>
  <c r="H48" i="13" s="1"/>
  <c r="H83" i="7"/>
  <c r="H52" i="13" s="1"/>
  <c r="H68" i="7"/>
  <c r="H37" i="13" s="1"/>
  <c r="H72" i="7"/>
  <c r="H41" i="13" s="1"/>
  <c r="H76" i="7"/>
  <c r="H45" i="13" s="1"/>
  <c r="H80" i="7"/>
  <c r="H49" i="13" s="1"/>
  <c r="H84" i="7"/>
  <c r="H53" i="13" s="1"/>
  <c r="H69" i="7"/>
  <c r="H38" i="13" s="1"/>
  <c r="H73" i="7"/>
  <c r="H42" i="13" s="1"/>
  <c r="H77" i="7"/>
  <c r="H46" i="13" s="1"/>
  <c r="H81" i="7"/>
  <c r="H50" i="13" s="1"/>
  <c r="H85" i="7"/>
  <c r="H54" i="13" s="1"/>
  <c r="H57" i="7" l="1"/>
  <c r="I69" i="7"/>
  <c r="I38" i="13" s="1"/>
  <c r="I73" i="7"/>
  <c r="I42" i="13" s="1"/>
  <c r="I77" i="7"/>
  <c r="I46" i="13" s="1"/>
  <c r="I81" i="7"/>
  <c r="I50" i="13" s="1"/>
  <c r="I85" i="7"/>
  <c r="I54" i="13" s="1"/>
  <c r="I84" i="7"/>
  <c r="I53" i="13" s="1"/>
  <c r="I72" i="7"/>
  <c r="I41" i="13" s="1"/>
  <c r="I70" i="7"/>
  <c r="I39" i="13" s="1"/>
  <c r="I74" i="7"/>
  <c r="I43" i="13" s="1"/>
  <c r="I78" i="7"/>
  <c r="I47" i="13" s="1"/>
  <c r="I82" i="7"/>
  <c r="I51" i="13" s="1"/>
  <c r="I86" i="7"/>
  <c r="I55" i="13" s="1"/>
  <c r="I80" i="7"/>
  <c r="I49" i="13" s="1"/>
  <c r="I67" i="7"/>
  <c r="I36" i="13" s="1"/>
  <c r="I71" i="7"/>
  <c r="I40" i="13" s="1"/>
  <c r="I75" i="7"/>
  <c r="I44" i="13" s="1"/>
  <c r="I79" i="7"/>
  <c r="I48" i="13" s="1"/>
  <c r="I83" i="7"/>
  <c r="I52" i="13" s="1"/>
  <c r="I68" i="7"/>
  <c r="I37" i="13" s="1"/>
  <c r="I76" i="7"/>
  <c r="I45" i="13" s="1"/>
  <c r="I57" i="7" l="1"/>
  <c r="J69" i="7"/>
  <c r="J38" i="13" s="1"/>
  <c r="J73" i="7"/>
  <c r="J42" i="13" s="1"/>
  <c r="J77" i="7"/>
  <c r="J46" i="13" s="1"/>
  <c r="J81" i="7"/>
  <c r="J50" i="13" s="1"/>
  <c r="J85" i="7"/>
  <c r="J54" i="13" s="1"/>
  <c r="J70" i="7"/>
  <c r="J39" i="13" s="1"/>
  <c r="J74" i="7"/>
  <c r="J43" i="13" s="1"/>
  <c r="J78" i="7"/>
  <c r="J47" i="13" s="1"/>
  <c r="J82" i="7"/>
  <c r="J51" i="13" s="1"/>
  <c r="J86" i="7"/>
  <c r="J55" i="13" s="1"/>
  <c r="J67" i="7"/>
  <c r="J36" i="13" s="1"/>
  <c r="J71" i="7"/>
  <c r="J40" i="13" s="1"/>
  <c r="J75" i="7"/>
  <c r="J44" i="13" s="1"/>
  <c r="J79" i="7"/>
  <c r="J48" i="13" s="1"/>
  <c r="J83" i="7"/>
  <c r="J52" i="13" s="1"/>
  <c r="J68" i="7"/>
  <c r="J37" i="13" s="1"/>
  <c r="J72" i="7"/>
  <c r="J41" i="13" s="1"/>
  <c r="J76" i="7"/>
  <c r="J45" i="13" s="1"/>
  <c r="J80" i="7"/>
  <c r="J49" i="13" s="1"/>
  <c r="J84" i="7"/>
  <c r="J53" i="13" s="1"/>
  <c r="J57" i="7" l="1"/>
  <c r="K68" i="7"/>
  <c r="K37" i="13" s="1"/>
  <c r="K72" i="7"/>
  <c r="K41" i="13" s="1"/>
  <c r="K76" i="7"/>
  <c r="K45" i="13" s="1"/>
  <c r="K80" i="7"/>
  <c r="K49" i="13" s="1"/>
  <c r="K84" i="7"/>
  <c r="K53" i="13" s="1"/>
  <c r="K75" i="7"/>
  <c r="K44" i="13" s="1"/>
  <c r="K69" i="7"/>
  <c r="K38" i="13" s="1"/>
  <c r="K73" i="7"/>
  <c r="K42" i="13" s="1"/>
  <c r="K77" i="7"/>
  <c r="K46" i="13" s="1"/>
  <c r="K81" i="7"/>
  <c r="K50" i="13" s="1"/>
  <c r="K85" i="7"/>
  <c r="K54" i="13" s="1"/>
  <c r="K67" i="7"/>
  <c r="K36" i="13" s="1"/>
  <c r="K71" i="7"/>
  <c r="K40" i="13" s="1"/>
  <c r="K70" i="7"/>
  <c r="K39" i="13" s="1"/>
  <c r="K74" i="7"/>
  <c r="K43" i="13" s="1"/>
  <c r="K78" i="7"/>
  <c r="K47" i="13" s="1"/>
  <c r="K82" i="7"/>
  <c r="K51" i="13" s="1"/>
  <c r="K86" i="7"/>
  <c r="K55" i="13" s="1"/>
  <c r="K79" i="7"/>
  <c r="K48" i="13" s="1"/>
  <c r="K83" i="7"/>
  <c r="K52" i="13" s="1"/>
  <c r="K57" i="7" l="1"/>
  <c r="L68" i="7"/>
  <c r="L37" i="13" s="1"/>
  <c r="L72" i="7"/>
  <c r="L41" i="13" s="1"/>
  <c r="L76" i="7"/>
  <c r="L45" i="13" s="1"/>
  <c r="L80" i="7"/>
  <c r="L49" i="13" s="1"/>
  <c r="L84" i="7"/>
  <c r="L53" i="13" s="1"/>
  <c r="L69" i="7"/>
  <c r="L38" i="13" s="1"/>
  <c r="L73" i="7"/>
  <c r="L42" i="13" s="1"/>
  <c r="L77" i="7"/>
  <c r="L46" i="13" s="1"/>
  <c r="L81" i="7"/>
  <c r="L50" i="13" s="1"/>
  <c r="L85" i="7"/>
  <c r="L54" i="13" s="1"/>
  <c r="L70" i="7"/>
  <c r="L39" i="13" s="1"/>
  <c r="L74" i="7"/>
  <c r="L43" i="13" s="1"/>
  <c r="L78" i="7"/>
  <c r="L47" i="13" s="1"/>
  <c r="L82" i="7"/>
  <c r="L51" i="13" s="1"/>
  <c r="L86" i="7"/>
  <c r="L55" i="13" s="1"/>
  <c r="L67" i="7"/>
  <c r="L36" i="13" s="1"/>
  <c r="L71" i="7"/>
  <c r="L40" i="13" s="1"/>
  <c r="L75" i="7"/>
  <c r="L44" i="13" s="1"/>
  <c r="L79" i="7"/>
  <c r="L48" i="13" s="1"/>
  <c r="L83" i="7"/>
  <c r="L52" i="13" s="1"/>
  <c r="L57" i="7" l="1"/>
  <c r="M67" i="7"/>
  <c r="M36" i="13" s="1"/>
  <c r="M71" i="7"/>
  <c r="M40" i="13" s="1"/>
  <c r="M75" i="7"/>
  <c r="M44" i="13" s="1"/>
  <c r="M79" i="7"/>
  <c r="M48" i="13" s="1"/>
  <c r="M83" i="7"/>
  <c r="M52" i="13" s="1"/>
  <c r="M70" i="7"/>
  <c r="M39" i="13" s="1"/>
  <c r="M86" i="7"/>
  <c r="M55" i="13" s="1"/>
  <c r="M68" i="7"/>
  <c r="M37" i="13" s="1"/>
  <c r="M72" i="7"/>
  <c r="M41" i="13" s="1"/>
  <c r="M76" i="7"/>
  <c r="M45" i="13" s="1"/>
  <c r="M80" i="7"/>
  <c r="M49" i="13" s="1"/>
  <c r="M84" i="7"/>
  <c r="M53" i="13" s="1"/>
  <c r="M74" i="7"/>
  <c r="M43" i="13" s="1"/>
  <c r="M69" i="7"/>
  <c r="M38" i="13" s="1"/>
  <c r="M73" i="7"/>
  <c r="M42" i="13" s="1"/>
  <c r="M77" i="7"/>
  <c r="M46" i="13" s="1"/>
  <c r="M81" i="7"/>
  <c r="M50" i="13" s="1"/>
  <c r="M85" i="7"/>
  <c r="M54" i="13" s="1"/>
  <c r="M78" i="7"/>
  <c r="M47" i="13" s="1"/>
  <c r="M82" i="7"/>
  <c r="M51" i="13" s="1"/>
  <c r="N67" i="7" l="1"/>
  <c r="N36" i="13" s="1"/>
  <c r="N71" i="7"/>
  <c r="N40" i="13" s="1"/>
  <c r="N75" i="7"/>
  <c r="N44" i="13" s="1"/>
  <c r="N79" i="7"/>
  <c r="N48" i="13" s="1"/>
  <c r="N83" i="7"/>
  <c r="N52" i="13" s="1"/>
  <c r="N68" i="7"/>
  <c r="N37" i="13" s="1"/>
  <c r="N72" i="7"/>
  <c r="N41" i="13" s="1"/>
  <c r="N76" i="7"/>
  <c r="N45" i="13" s="1"/>
  <c r="N80" i="7"/>
  <c r="N49" i="13" s="1"/>
  <c r="N84" i="7"/>
  <c r="N53" i="13" s="1"/>
  <c r="N69" i="7"/>
  <c r="N38" i="13" s="1"/>
  <c r="N73" i="7"/>
  <c r="N42" i="13" s="1"/>
  <c r="N77" i="7"/>
  <c r="N46" i="13" s="1"/>
  <c r="N81" i="7"/>
  <c r="N50" i="13" s="1"/>
  <c r="N85" i="7"/>
  <c r="N54" i="13" s="1"/>
  <c r="N70" i="7"/>
  <c r="N39" i="13" s="1"/>
  <c r="N74" i="7"/>
  <c r="N43" i="13" s="1"/>
  <c r="N78" i="7"/>
  <c r="N47" i="13" s="1"/>
  <c r="N82" i="7"/>
  <c r="N51" i="13" s="1"/>
  <c r="N86" i="7"/>
  <c r="N55" i="13" s="1"/>
  <c r="C30" i="9" l="1"/>
  <c r="G12" i="9"/>
  <c r="F26" i="1" l="1"/>
  <c r="F27" i="1"/>
  <c r="F28" i="1"/>
  <c r="E26" i="1"/>
  <c r="E27" i="1"/>
  <c r="D26" i="1"/>
  <c r="C25" i="1"/>
  <c r="D25" i="1"/>
  <c r="E25" i="1"/>
  <c r="F25" i="1"/>
  <c r="J83" i="6" l="1"/>
  <c r="K83" i="6" s="1"/>
  <c r="C20" i="7" s="1"/>
  <c r="J84" i="6"/>
  <c r="K84" i="6" s="1"/>
  <c r="D20" i="7" s="1"/>
  <c r="J85" i="6"/>
  <c r="K85" i="6" s="1"/>
  <c r="E20" i="7" s="1"/>
  <c r="J86" i="6"/>
  <c r="K86" i="6" s="1"/>
  <c r="F20" i="7" s="1"/>
  <c r="J82" i="6"/>
  <c r="K82" i="6" s="1"/>
  <c r="B20" i="7" s="1"/>
  <c r="G41" i="9"/>
  <c r="G43" i="9" s="1"/>
  <c r="F41" i="9"/>
  <c r="F43" i="9" s="1"/>
  <c r="E43" i="9"/>
  <c r="I46" i="9" s="1"/>
  <c r="D40" i="2"/>
  <c r="D69" i="2"/>
  <c r="E19" i="12" s="1"/>
  <c r="E20" i="12" s="1"/>
  <c r="E21" i="12" s="1"/>
  <c r="E22" i="12" s="1"/>
  <c r="E23" i="12" s="1"/>
  <c r="E24" i="12" s="1"/>
  <c r="E25" i="12" s="1"/>
  <c r="E26" i="12" s="1"/>
  <c r="E27" i="12" s="1"/>
  <c r="E28" i="12" s="1"/>
  <c r="E29" i="12" s="1"/>
  <c r="D11" i="2"/>
  <c r="D65" i="2" s="1"/>
  <c r="F19" i="12" s="1"/>
  <c r="F20" i="12" s="1"/>
  <c r="F21" i="12" s="1"/>
  <c r="F22" i="12" s="1"/>
  <c r="F23" i="12" s="1"/>
  <c r="F24" i="12" s="1"/>
  <c r="F25" i="12" s="1"/>
  <c r="F26" i="12" s="1"/>
  <c r="F27" i="12" s="1"/>
  <c r="F28" i="12" s="1"/>
  <c r="F29" i="12" s="1"/>
  <c r="C11" i="2"/>
  <c r="C65" i="2" s="1"/>
  <c r="F6" i="12" s="1"/>
  <c r="F7" i="12" s="1"/>
  <c r="F8" i="12" s="1"/>
  <c r="F9" i="12" s="1"/>
  <c r="F10" i="12" s="1"/>
  <c r="D43" i="2"/>
  <c r="D41" i="2"/>
  <c r="B41" i="2"/>
  <c r="B46" i="2"/>
  <c r="D45" i="2"/>
  <c r="D42" i="2"/>
  <c r="D46" i="2"/>
  <c r="B45" i="2"/>
  <c r="D44" i="2"/>
  <c r="B44" i="2"/>
  <c r="C54" i="2" l="1"/>
  <c r="C49" i="2"/>
  <c r="B79" i="2" s="1"/>
  <c r="C79" i="2" s="1"/>
  <c r="D79" i="2" s="1"/>
  <c r="G20" i="12" s="1"/>
  <c r="C50" i="2"/>
  <c r="C53" i="2"/>
  <c r="C57" i="2"/>
  <c r="C55" i="2"/>
  <c r="C51" i="2"/>
  <c r="C52" i="2"/>
  <c r="C58" i="2"/>
  <c r="C56" i="2"/>
  <c r="B69" i="2"/>
  <c r="E5" i="12" s="1"/>
  <c r="C17" i="2"/>
  <c r="B41" i="1"/>
  <c r="C41" i="1"/>
  <c r="D41" i="1"/>
  <c r="E41" i="1"/>
  <c r="F41" i="1"/>
  <c r="C42" i="1"/>
  <c r="D42" i="1"/>
  <c r="E42" i="1"/>
  <c r="F42" i="1"/>
  <c r="B43" i="1"/>
  <c r="C43" i="1"/>
  <c r="D43" i="1"/>
  <c r="E43" i="1"/>
  <c r="F43" i="1"/>
  <c r="B44" i="1"/>
  <c r="C44" i="1"/>
  <c r="D44" i="1"/>
  <c r="E44" i="1"/>
  <c r="F44" i="1"/>
  <c r="C40" i="1"/>
  <c r="D40" i="1"/>
  <c r="E40" i="1"/>
  <c r="F40" i="1"/>
  <c r="B40" i="1"/>
  <c r="O29" i="10"/>
  <c r="O28" i="10"/>
  <c r="O27" i="10"/>
  <c r="O26" i="10"/>
  <c r="O25" i="10"/>
  <c r="O24" i="10"/>
  <c r="O23" i="10"/>
  <c r="O22" i="10"/>
  <c r="O21" i="10"/>
  <c r="O20" i="10"/>
  <c r="O19" i="10"/>
  <c r="O18" i="10"/>
  <c r="O17" i="10"/>
  <c r="O16" i="10"/>
  <c r="O15" i="10"/>
  <c r="O14" i="10"/>
  <c r="O13" i="10"/>
  <c r="O12" i="10"/>
  <c r="O11" i="10"/>
  <c r="O10" i="10"/>
  <c r="O9" i="10"/>
  <c r="O8" i="10"/>
  <c r="O7" i="10"/>
  <c r="O6" i="10"/>
  <c r="O5" i="10"/>
  <c r="C29" i="9"/>
  <c r="C28" i="9"/>
  <c r="I11" i="9"/>
  <c r="E11" i="9"/>
  <c r="K11" i="9" s="1"/>
  <c r="N11" i="9" s="1"/>
  <c r="D11" i="9"/>
  <c r="J11" i="9" s="1"/>
  <c r="K10" i="9"/>
  <c r="N10" i="9" s="1"/>
  <c r="J10" i="9"/>
  <c r="I10" i="9"/>
  <c r="L10" i="9" s="1"/>
  <c r="K9" i="9"/>
  <c r="N9" i="9" s="1"/>
  <c r="J9" i="9"/>
  <c r="M9" i="9" s="1"/>
  <c r="O9" i="9" s="1"/>
  <c r="I9" i="9"/>
  <c r="L9" i="9" s="1"/>
  <c r="J8" i="9"/>
  <c r="M8" i="9" s="1"/>
  <c r="I8" i="9"/>
  <c r="L8" i="9" s="1"/>
  <c r="H8" i="9"/>
  <c r="J7" i="9"/>
  <c r="I7" i="9"/>
  <c r="L7" i="9" s="1"/>
  <c r="E7" i="9"/>
  <c r="K7" i="9" s="1"/>
  <c r="N7" i="9" s="1"/>
  <c r="K6" i="9"/>
  <c r="N6" i="9" s="1"/>
  <c r="J6" i="9"/>
  <c r="F6" i="9"/>
  <c r="E5" i="9"/>
  <c r="K5" i="9" s="1"/>
  <c r="N5" i="9" s="1"/>
  <c r="D5" i="9"/>
  <c r="D12" i="9" s="1"/>
  <c r="J12" i="9" s="1"/>
  <c r="C5" i="9"/>
  <c r="K4" i="9"/>
  <c r="N4" i="9" s="1"/>
  <c r="J4" i="9"/>
  <c r="I4" i="9"/>
  <c r="L4" i="9" s="1"/>
  <c r="J3" i="9"/>
  <c r="M3" i="9" s="1"/>
  <c r="I3" i="9"/>
  <c r="L3" i="9" s="1"/>
  <c r="E3" i="9"/>
  <c r="K3" i="9" s="1"/>
  <c r="N3" i="9" s="1"/>
  <c r="G97" i="7"/>
  <c r="N109" i="7" s="1"/>
  <c r="F96" i="7"/>
  <c r="N108" i="7" s="1"/>
  <c r="E95" i="7"/>
  <c r="N107" i="7" s="1"/>
  <c r="D94" i="7"/>
  <c r="N106" i="7" s="1"/>
  <c r="C93" i="7"/>
  <c r="N105" i="7" s="1"/>
  <c r="F15" i="7"/>
  <c r="I69" i="6"/>
  <c r="H69" i="6"/>
  <c r="G68" i="6"/>
  <c r="F68" i="6"/>
  <c r="G67" i="6"/>
  <c r="F67" i="6"/>
  <c r="G66" i="6"/>
  <c r="F66" i="6"/>
  <c r="G65" i="6"/>
  <c r="F65" i="6"/>
  <c r="G64" i="6"/>
  <c r="F64" i="6"/>
  <c r="G63" i="6"/>
  <c r="F63" i="6"/>
  <c r="G62" i="6"/>
  <c r="F62" i="6"/>
  <c r="J62" i="6" s="1"/>
  <c r="G61" i="6"/>
  <c r="F61" i="6"/>
  <c r="G60" i="6"/>
  <c r="F60" i="6"/>
  <c r="J60" i="6" s="1"/>
  <c r="G59" i="6"/>
  <c r="F59" i="6"/>
  <c r="J59" i="6" s="1"/>
  <c r="G58" i="6"/>
  <c r="F58" i="6"/>
  <c r="J58" i="6" s="1"/>
  <c r="G57" i="6"/>
  <c r="F57" i="6"/>
  <c r="G56" i="6"/>
  <c r="F56" i="6"/>
  <c r="J56" i="6" s="1"/>
  <c r="G55" i="6"/>
  <c r="F55" i="6"/>
  <c r="J55" i="6" s="1"/>
  <c r="G54" i="6"/>
  <c r="F54" i="6"/>
  <c r="J54" i="6" s="1"/>
  <c r="G53" i="6"/>
  <c r="F53" i="6"/>
  <c r="G52" i="6"/>
  <c r="F52" i="6"/>
  <c r="J52" i="6" s="1"/>
  <c r="G51" i="6"/>
  <c r="F51" i="6"/>
  <c r="J51" i="6" s="1"/>
  <c r="G50" i="6"/>
  <c r="F50" i="6"/>
  <c r="J50" i="6" s="1"/>
  <c r="G49" i="6"/>
  <c r="F49" i="6"/>
  <c r="G48" i="6"/>
  <c r="F48" i="6"/>
  <c r="J48" i="6" s="1"/>
  <c r="G47" i="6"/>
  <c r="F47" i="6"/>
  <c r="J47" i="6" s="1"/>
  <c r="G46" i="6"/>
  <c r="F46" i="6"/>
  <c r="J46" i="6" s="1"/>
  <c r="G45" i="6"/>
  <c r="F45" i="6"/>
  <c r="G44" i="6"/>
  <c r="F44" i="6"/>
  <c r="J44" i="6" s="1"/>
  <c r="G43" i="6"/>
  <c r="F43" i="6"/>
  <c r="J43" i="6" s="1"/>
  <c r="G42" i="6"/>
  <c r="F42" i="6"/>
  <c r="J42" i="6" s="1"/>
  <c r="G41" i="6"/>
  <c r="F41" i="6"/>
  <c r="G40" i="6"/>
  <c r="F40" i="6"/>
  <c r="J40" i="6" s="1"/>
  <c r="G39" i="6"/>
  <c r="F39" i="6"/>
  <c r="J39" i="6" s="1"/>
  <c r="G38" i="6"/>
  <c r="F38" i="6"/>
  <c r="J38" i="6" s="1"/>
  <c r="G37" i="6"/>
  <c r="F37" i="6"/>
  <c r="G36" i="6"/>
  <c r="F36" i="6"/>
  <c r="J36" i="6" s="1"/>
  <c r="G35" i="6"/>
  <c r="F35" i="6"/>
  <c r="J35" i="6" s="1"/>
  <c r="G34" i="6"/>
  <c r="F34" i="6"/>
  <c r="J34" i="6" s="1"/>
  <c r="G33" i="6"/>
  <c r="F33" i="6"/>
  <c r="G32" i="6"/>
  <c r="F32" i="6"/>
  <c r="J32" i="6" s="1"/>
  <c r="G31" i="6"/>
  <c r="F31" i="6"/>
  <c r="J31" i="6" s="1"/>
  <c r="G30" i="6"/>
  <c r="F30" i="6"/>
  <c r="J30" i="6" s="1"/>
  <c r="G29" i="6"/>
  <c r="F29" i="6"/>
  <c r="G28" i="6"/>
  <c r="F28" i="6"/>
  <c r="J28" i="6" s="1"/>
  <c r="G27" i="6"/>
  <c r="F27" i="6"/>
  <c r="J27" i="6" s="1"/>
  <c r="G26" i="6"/>
  <c r="F26" i="6"/>
  <c r="J26" i="6" s="1"/>
  <c r="G25" i="6"/>
  <c r="F25" i="6"/>
  <c r="G24" i="6"/>
  <c r="F24" i="6"/>
  <c r="J24" i="6" s="1"/>
  <c r="G23" i="6"/>
  <c r="F23" i="6"/>
  <c r="J23" i="6" s="1"/>
  <c r="G22" i="6"/>
  <c r="F22" i="6"/>
  <c r="J22" i="6" s="1"/>
  <c r="G21" i="6"/>
  <c r="F21" i="6"/>
  <c r="G20" i="6"/>
  <c r="F20" i="6"/>
  <c r="G19" i="6"/>
  <c r="F19" i="6"/>
  <c r="O55" i="5"/>
  <c r="O54" i="5"/>
  <c r="O53" i="5"/>
  <c r="O52" i="5"/>
  <c r="O51" i="5"/>
  <c r="O50" i="5"/>
  <c r="O49" i="5"/>
  <c r="O48" i="5"/>
  <c r="O47" i="5"/>
  <c r="O46" i="5"/>
  <c r="O45" i="5"/>
  <c r="O44" i="5"/>
  <c r="O43" i="5"/>
  <c r="O42" i="5"/>
  <c r="O41" i="5"/>
  <c r="O40" i="5"/>
  <c r="O39" i="5"/>
  <c r="O38" i="5"/>
  <c r="O37" i="5"/>
  <c r="O36" i="5"/>
  <c r="O35" i="5"/>
  <c r="O34" i="5"/>
  <c r="O33" i="5"/>
  <c r="S2" i="5"/>
  <c r="W40" i="4"/>
  <c r="V40" i="4"/>
  <c r="U40" i="4"/>
  <c r="T40" i="4"/>
  <c r="S40" i="4"/>
  <c r="R40" i="4"/>
  <c r="P57" i="5" s="1"/>
  <c r="J40" i="4"/>
  <c r="K40" i="4" s="1"/>
  <c r="O28" i="5" s="1"/>
  <c r="I40" i="4"/>
  <c r="H40" i="4"/>
  <c r="G40" i="4"/>
  <c r="F40" i="4"/>
  <c r="E40" i="4"/>
  <c r="O57" i="5" s="1"/>
  <c r="W39" i="4"/>
  <c r="X39" i="4" s="1"/>
  <c r="P27" i="5" s="1"/>
  <c r="V39" i="4"/>
  <c r="U39" i="4"/>
  <c r="T39" i="4"/>
  <c r="S39" i="4"/>
  <c r="R39" i="4"/>
  <c r="P56" i="5" s="1"/>
  <c r="J39" i="4"/>
  <c r="I39" i="4"/>
  <c r="H39" i="4"/>
  <c r="G39" i="4"/>
  <c r="F39" i="4"/>
  <c r="E39" i="4"/>
  <c r="O56" i="5" s="1"/>
  <c r="AK38" i="4"/>
  <c r="AB38" i="4"/>
  <c r="X38" i="4"/>
  <c r="K38" i="4"/>
  <c r="AK37" i="4"/>
  <c r="AB37" i="4"/>
  <c r="X37" i="4"/>
  <c r="K37" i="4"/>
  <c r="AK36" i="4"/>
  <c r="X36" i="4"/>
  <c r="K36" i="4"/>
  <c r="AK35" i="4"/>
  <c r="AB35" i="4"/>
  <c r="X35" i="4"/>
  <c r="K35" i="4"/>
  <c r="AK34" i="4"/>
  <c r="X34" i="4"/>
  <c r="K34" i="4"/>
  <c r="AK33" i="4"/>
  <c r="AB33" i="4"/>
  <c r="X33" i="4"/>
  <c r="K33" i="4"/>
  <c r="AK32" i="4"/>
  <c r="AB32" i="4"/>
  <c r="X32" i="4"/>
  <c r="K32" i="4"/>
  <c r="AK31" i="4"/>
  <c r="AB31" i="4"/>
  <c r="X31" i="4"/>
  <c r="K31" i="4"/>
  <c r="AK30" i="4"/>
  <c r="AA30" i="4"/>
  <c r="X30" i="4"/>
  <c r="P16" i="5" s="1"/>
  <c r="K30" i="4"/>
  <c r="O16" i="5" s="1"/>
  <c r="AK29" i="4"/>
  <c r="AA29" i="4"/>
  <c r="X29" i="4"/>
  <c r="P11" i="5" s="1"/>
  <c r="K29" i="4"/>
  <c r="O11" i="5" s="1"/>
  <c r="AK28" i="4"/>
  <c r="AA28" i="4"/>
  <c r="X28" i="4"/>
  <c r="P8" i="5" s="1"/>
  <c r="K28" i="4"/>
  <c r="O8" i="5" s="1"/>
  <c r="AK27" i="4"/>
  <c r="AA27" i="4"/>
  <c r="X27" i="4"/>
  <c r="P19" i="5" s="1"/>
  <c r="K27" i="4"/>
  <c r="O19" i="5" s="1"/>
  <c r="AK26" i="4"/>
  <c r="AA26" i="4"/>
  <c r="X26" i="4"/>
  <c r="P6" i="5" s="1"/>
  <c r="K26" i="4"/>
  <c r="O6" i="5" s="1"/>
  <c r="AK25" i="4"/>
  <c r="AA25" i="4"/>
  <c r="X25" i="4"/>
  <c r="P5" i="5" s="1"/>
  <c r="K25" i="4"/>
  <c r="O5" i="5" s="1"/>
  <c r="AK24" i="4"/>
  <c r="AA24" i="4"/>
  <c r="X24" i="4"/>
  <c r="P4" i="5" s="1"/>
  <c r="K24" i="4"/>
  <c r="O4" i="5" s="1"/>
  <c r="AK23" i="4"/>
  <c r="AA23" i="4"/>
  <c r="X23" i="4"/>
  <c r="P21" i="5" s="1"/>
  <c r="K23" i="4"/>
  <c r="O21" i="5" s="1"/>
  <c r="AK22" i="4"/>
  <c r="AA22" i="4"/>
  <c r="X22" i="4"/>
  <c r="P9" i="5" s="1"/>
  <c r="K22" i="4"/>
  <c r="O9" i="5" s="1"/>
  <c r="AK21" i="4"/>
  <c r="AB21" i="4"/>
  <c r="X21" i="4"/>
  <c r="K21" i="4"/>
  <c r="AK20" i="4"/>
  <c r="AA20" i="4"/>
  <c r="X20" i="4"/>
  <c r="P20" i="5" s="1"/>
  <c r="K20" i="4"/>
  <c r="O20" i="5" s="1"/>
  <c r="AK19" i="4"/>
  <c r="AA19" i="4"/>
  <c r="X19" i="4"/>
  <c r="P7" i="5" s="1"/>
  <c r="K19" i="4"/>
  <c r="O7" i="5" s="1"/>
  <c r="AK18" i="4"/>
  <c r="AA18" i="4"/>
  <c r="X18" i="4"/>
  <c r="P13" i="5" s="1"/>
  <c r="K18" i="4"/>
  <c r="O13" i="5" s="1"/>
  <c r="AK17" i="4"/>
  <c r="AB17" i="4"/>
  <c r="X17" i="4"/>
  <c r="K17" i="4"/>
  <c r="AK16" i="4"/>
  <c r="AB16" i="4"/>
  <c r="X16" i="4"/>
  <c r="K16" i="4"/>
  <c r="AK15" i="4"/>
  <c r="AB15" i="4"/>
  <c r="X15" i="4"/>
  <c r="K15" i="4"/>
  <c r="AK14" i="4"/>
  <c r="AA14" i="4"/>
  <c r="X14" i="4"/>
  <c r="P26" i="5" s="1"/>
  <c r="K14" i="4"/>
  <c r="O26" i="5" s="1"/>
  <c r="AK13" i="4"/>
  <c r="AB13" i="4"/>
  <c r="X13" i="4"/>
  <c r="K13" i="4"/>
  <c r="AK12" i="4"/>
  <c r="AA12" i="4"/>
  <c r="X12" i="4"/>
  <c r="P18" i="5" s="1"/>
  <c r="K12" i="4"/>
  <c r="O18" i="5" s="1"/>
  <c r="AK11" i="4"/>
  <c r="AA11" i="4"/>
  <c r="X11" i="4"/>
  <c r="P17" i="5" s="1"/>
  <c r="K11" i="4"/>
  <c r="O17" i="5" s="1"/>
  <c r="AK10" i="4"/>
  <c r="AA10" i="4"/>
  <c r="X10" i="4"/>
  <c r="P24" i="5" s="1"/>
  <c r="K10" i="4"/>
  <c r="O24" i="5" s="1"/>
  <c r="AK9" i="4"/>
  <c r="AA9" i="4"/>
  <c r="X9" i="4"/>
  <c r="P15" i="5" s="1"/>
  <c r="K9" i="4"/>
  <c r="O15" i="5" s="1"/>
  <c r="AK8" i="4"/>
  <c r="AA8" i="4"/>
  <c r="X8" i="4"/>
  <c r="P10" i="5" s="1"/>
  <c r="K8" i="4"/>
  <c r="O10" i="5" s="1"/>
  <c r="AK7" i="4"/>
  <c r="AA7" i="4"/>
  <c r="X7" i="4"/>
  <c r="P12" i="5" s="1"/>
  <c r="K7" i="4"/>
  <c r="O12" i="5" s="1"/>
  <c r="AK6" i="4"/>
  <c r="AA6" i="4"/>
  <c r="X6" i="4"/>
  <c r="P14" i="5" s="1"/>
  <c r="K6" i="4"/>
  <c r="O14" i="5" s="1"/>
  <c r="AK5" i="4"/>
  <c r="AA5" i="4"/>
  <c r="X5" i="4"/>
  <c r="P22" i="5" s="1"/>
  <c r="K5" i="4"/>
  <c r="O22" i="5" s="1"/>
  <c r="AK4" i="4"/>
  <c r="AA4" i="4"/>
  <c r="X4" i="4"/>
  <c r="P23" i="5" s="1"/>
  <c r="K4" i="4"/>
  <c r="O23" i="5" s="1"/>
  <c r="AK3" i="4"/>
  <c r="AA3" i="4"/>
  <c r="Q34" i="5" s="1"/>
  <c r="X3" i="4"/>
  <c r="P25" i="5" s="1"/>
  <c r="K3" i="4"/>
  <c r="O25" i="5" s="1"/>
  <c r="W261" i="3"/>
  <c r="W260" i="3"/>
  <c r="W259" i="3"/>
  <c r="W258" i="3"/>
  <c r="W257" i="3"/>
  <c r="W256" i="3"/>
  <c r="W255" i="3"/>
  <c r="W254" i="3"/>
  <c r="W253" i="3"/>
  <c r="Q253" i="3"/>
  <c r="W252" i="3"/>
  <c r="Q252" i="3"/>
  <c r="W251" i="3"/>
  <c r="Q251" i="3"/>
  <c r="W250" i="3"/>
  <c r="Q250" i="3"/>
  <c r="W249" i="3"/>
  <c r="Q249" i="3"/>
  <c r="W248" i="3"/>
  <c r="Q248" i="3"/>
  <c r="W247" i="3"/>
  <c r="Q247" i="3"/>
  <c r="W246" i="3"/>
  <c r="Q246" i="3"/>
  <c r="W245" i="3"/>
  <c r="Q245" i="3"/>
  <c r="W244" i="3"/>
  <c r="Q244" i="3"/>
  <c r="W243" i="3"/>
  <c r="Q243" i="3"/>
  <c r="W242" i="3"/>
  <c r="Q242" i="3"/>
  <c r="W241" i="3"/>
  <c r="Q241" i="3"/>
  <c r="W240" i="3"/>
  <c r="Q240" i="3"/>
  <c r="W239" i="3"/>
  <c r="Q239" i="3"/>
  <c r="W238" i="3"/>
  <c r="Q238" i="3"/>
  <c r="W237" i="3"/>
  <c r="Q237" i="3"/>
  <c r="W236" i="3"/>
  <c r="Q236" i="3"/>
  <c r="W235" i="3"/>
  <c r="Q235" i="3"/>
  <c r="W234" i="3"/>
  <c r="Q234" i="3"/>
  <c r="W233" i="3"/>
  <c r="Q233" i="3"/>
  <c r="W232" i="3"/>
  <c r="Q232" i="3"/>
  <c r="W231" i="3"/>
  <c r="Q231" i="3"/>
  <c r="W230" i="3"/>
  <c r="Q230" i="3"/>
  <c r="W229" i="3"/>
  <c r="Q229" i="3"/>
  <c r="W228" i="3"/>
  <c r="Q228" i="3"/>
  <c r="W227" i="3"/>
  <c r="Q227" i="3"/>
  <c r="W226" i="3"/>
  <c r="Q226" i="3"/>
  <c r="W225" i="3"/>
  <c r="Q225" i="3"/>
  <c r="W224" i="3"/>
  <c r="Q224" i="3"/>
  <c r="W223" i="3"/>
  <c r="Q223" i="3"/>
  <c r="W222" i="3"/>
  <c r="Q222" i="3"/>
  <c r="W221" i="3"/>
  <c r="Q221" i="3"/>
  <c r="W220" i="3"/>
  <c r="Q220" i="3"/>
  <c r="W219" i="3"/>
  <c r="Q219" i="3"/>
  <c r="W218" i="3"/>
  <c r="Q218" i="3"/>
  <c r="W217" i="3"/>
  <c r="Q217" i="3"/>
  <c r="W216" i="3"/>
  <c r="Q216" i="3"/>
  <c r="W215" i="3"/>
  <c r="Q215" i="3"/>
  <c r="W214" i="3"/>
  <c r="Q214" i="3"/>
  <c r="W213" i="3"/>
  <c r="Q213" i="3"/>
  <c r="W212" i="3"/>
  <c r="Q212" i="3"/>
  <c r="W211" i="3"/>
  <c r="Q211" i="3"/>
  <c r="W210" i="3"/>
  <c r="Q210" i="3"/>
  <c r="W209" i="3"/>
  <c r="Q209" i="3"/>
  <c r="W208" i="3"/>
  <c r="Q208" i="3"/>
  <c r="W207" i="3"/>
  <c r="Q207" i="3"/>
  <c r="W206" i="3"/>
  <c r="Q206" i="3"/>
  <c r="W205" i="3"/>
  <c r="Q205" i="3"/>
  <c r="W204" i="3"/>
  <c r="Q204" i="3"/>
  <c r="W203" i="3"/>
  <c r="Q203" i="3"/>
  <c r="W202" i="3"/>
  <c r="Q202" i="3"/>
  <c r="W201" i="3"/>
  <c r="Q201" i="3"/>
  <c r="W200" i="3"/>
  <c r="Q200" i="3"/>
  <c r="W199" i="3"/>
  <c r="Q199" i="3"/>
  <c r="W198" i="3"/>
  <c r="Q198" i="3"/>
  <c r="W197" i="3"/>
  <c r="Q197" i="3"/>
  <c r="W196" i="3"/>
  <c r="Q196" i="3"/>
  <c r="W195" i="3"/>
  <c r="Q195" i="3"/>
  <c r="W194" i="3"/>
  <c r="Q194" i="3"/>
  <c r="W193" i="3"/>
  <c r="Q193" i="3"/>
  <c r="W192" i="3"/>
  <c r="Q192" i="3"/>
  <c r="W191" i="3"/>
  <c r="Q191" i="3"/>
  <c r="W190" i="3"/>
  <c r="Q190" i="3"/>
  <c r="W189" i="3"/>
  <c r="Q189" i="3"/>
  <c r="W188" i="3"/>
  <c r="Q188" i="3"/>
  <c r="W187" i="3"/>
  <c r="Q187" i="3"/>
  <c r="W186" i="3"/>
  <c r="Q186" i="3"/>
  <c r="W185" i="3"/>
  <c r="Q185" i="3"/>
  <c r="W184" i="3"/>
  <c r="Q184" i="3"/>
  <c r="W183" i="3"/>
  <c r="Q183" i="3"/>
  <c r="W182" i="3"/>
  <c r="Q182" i="3"/>
  <c r="W181" i="3"/>
  <c r="Q181" i="3"/>
  <c r="W180" i="3"/>
  <c r="Q180" i="3"/>
  <c r="W179" i="3"/>
  <c r="Q179" i="3"/>
  <c r="W178" i="3"/>
  <c r="Q178" i="3"/>
  <c r="W177" i="3"/>
  <c r="Q177" i="3"/>
  <c r="W176" i="3"/>
  <c r="Q176" i="3"/>
  <c r="W175" i="3"/>
  <c r="Q175" i="3"/>
  <c r="W174" i="3"/>
  <c r="Q174" i="3"/>
  <c r="W173" i="3"/>
  <c r="Q173" i="3"/>
  <c r="W172" i="3"/>
  <c r="Q172" i="3"/>
  <c r="W171" i="3"/>
  <c r="Q171" i="3"/>
  <c r="W170" i="3"/>
  <c r="Q170" i="3"/>
  <c r="W169" i="3"/>
  <c r="Q169" i="3"/>
  <c r="W168" i="3"/>
  <c r="Q168" i="3"/>
  <c r="W167" i="3"/>
  <c r="Q167" i="3"/>
  <c r="W166" i="3"/>
  <c r="Q166" i="3"/>
  <c r="W165" i="3"/>
  <c r="Q165" i="3"/>
  <c r="W164" i="3"/>
  <c r="Q164" i="3"/>
  <c r="W163" i="3"/>
  <c r="Q163" i="3"/>
  <c r="W162" i="3"/>
  <c r="Q162" i="3"/>
  <c r="W161" i="3"/>
  <c r="Q161" i="3"/>
  <c r="W160" i="3"/>
  <c r="Q160" i="3"/>
  <c r="W159" i="3"/>
  <c r="Q159" i="3"/>
  <c r="W158" i="3"/>
  <c r="Q158" i="3"/>
  <c r="W157" i="3"/>
  <c r="Q157" i="3"/>
  <c r="W156" i="3"/>
  <c r="Q156" i="3"/>
  <c r="W155" i="3"/>
  <c r="Q155" i="3"/>
  <c r="W154" i="3"/>
  <c r="Q154" i="3"/>
  <c r="W153" i="3"/>
  <c r="Q153" i="3"/>
  <c r="W152" i="3"/>
  <c r="Q152" i="3"/>
  <c r="W151" i="3"/>
  <c r="Q151" i="3"/>
  <c r="W150" i="3"/>
  <c r="Q150" i="3"/>
  <c r="W149" i="3"/>
  <c r="Q149" i="3"/>
  <c r="W148" i="3"/>
  <c r="Q148" i="3"/>
  <c r="W147" i="3"/>
  <c r="Q147" i="3"/>
  <c r="W146" i="3"/>
  <c r="Q146" i="3"/>
  <c r="W145" i="3"/>
  <c r="Q145" i="3"/>
  <c r="W144" i="3"/>
  <c r="Q144" i="3"/>
  <c r="W143" i="3"/>
  <c r="Q143" i="3"/>
  <c r="W142" i="3"/>
  <c r="Q142" i="3"/>
  <c r="W141" i="3"/>
  <c r="Q141" i="3"/>
  <c r="W140" i="3"/>
  <c r="Q140" i="3"/>
  <c r="W139" i="3"/>
  <c r="Q139" i="3"/>
  <c r="W138" i="3"/>
  <c r="Q138" i="3"/>
  <c r="W137" i="3"/>
  <c r="Q137" i="3"/>
  <c r="W136" i="3"/>
  <c r="Q136" i="3"/>
  <c r="W135" i="3"/>
  <c r="Q135" i="3"/>
  <c r="W134" i="3"/>
  <c r="Q134" i="3"/>
  <c r="W133" i="3"/>
  <c r="Q133" i="3"/>
  <c r="W132" i="3"/>
  <c r="Q132" i="3"/>
  <c r="W131" i="3"/>
  <c r="Q131" i="3"/>
  <c r="W130" i="3"/>
  <c r="Q130" i="3"/>
  <c r="W129" i="3"/>
  <c r="Q129" i="3"/>
  <c r="W128" i="3"/>
  <c r="Q128" i="3"/>
  <c r="W127" i="3"/>
  <c r="Q127" i="3"/>
  <c r="W126" i="3"/>
  <c r="Q126" i="3"/>
  <c r="W125" i="3"/>
  <c r="Q125" i="3"/>
  <c r="W124" i="3"/>
  <c r="Q124" i="3"/>
  <c r="W123" i="3"/>
  <c r="Q123" i="3"/>
  <c r="W122" i="3"/>
  <c r="Q122" i="3"/>
  <c r="W121" i="3"/>
  <c r="Q121" i="3"/>
  <c r="W120" i="3"/>
  <c r="Q120" i="3"/>
  <c r="W119" i="3"/>
  <c r="Q119" i="3"/>
  <c r="W118" i="3"/>
  <c r="Q118" i="3"/>
  <c r="W117" i="3"/>
  <c r="Q117" i="3"/>
  <c r="W116" i="3"/>
  <c r="Q116" i="3"/>
  <c r="W115" i="3"/>
  <c r="Q115" i="3"/>
  <c r="W114" i="3"/>
  <c r="Q114" i="3"/>
  <c r="W113" i="3"/>
  <c r="Q113" i="3"/>
  <c r="W112" i="3"/>
  <c r="Q112" i="3"/>
  <c r="W111" i="3"/>
  <c r="Q111" i="3"/>
  <c r="W110" i="3"/>
  <c r="Q110" i="3"/>
  <c r="W109" i="3"/>
  <c r="Q109" i="3"/>
  <c r="W108" i="3"/>
  <c r="Q108" i="3"/>
  <c r="W107" i="3"/>
  <c r="Q107" i="3"/>
  <c r="W106" i="3"/>
  <c r="Q106" i="3"/>
  <c r="W105" i="3"/>
  <c r="Q105" i="3"/>
  <c r="W104" i="3"/>
  <c r="Q104" i="3"/>
  <c r="W103" i="3"/>
  <c r="Q103" i="3"/>
  <c r="W102" i="3"/>
  <c r="Q102" i="3"/>
  <c r="W101" i="3"/>
  <c r="Q101" i="3"/>
  <c r="W100" i="3"/>
  <c r="Q100" i="3"/>
  <c r="W99" i="3"/>
  <c r="Q99" i="3"/>
  <c r="W98" i="3"/>
  <c r="Q98" i="3"/>
  <c r="W97" i="3"/>
  <c r="Q97" i="3"/>
  <c r="W96" i="3"/>
  <c r="Q96" i="3"/>
  <c r="W95" i="3"/>
  <c r="Q95" i="3"/>
  <c r="W94" i="3"/>
  <c r="Q94" i="3"/>
  <c r="W93" i="3"/>
  <c r="Q93" i="3"/>
  <c r="W92" i="3"/>
  <c r="Q92" i="3"/>
  <c r="W91" i="3"/>
  <c r="Q91" i="3"/>
  <c r="W90" i="3"/>
  <c r="Q90" i="3"/>
  <c r="W89" i="3"/>
  <c r="Q89" i="3"/>
  <c r="W88" i="3"/>
  <c r="Q88" i="3"/>
  <c r="W87" i="3"/>
  <c r="Q87" i="3"/>
  <c r="W86" i="3"/>
  <c r="Q86" i="3"/>
  <c r="W85" i="3"/>
  <c r="Q85" i="3"/>
  <c r="W84" i="3"/>
  <c r="Q84" i="3"/>
  <c r="W83" i="3"/>
  <c r="Q83" i="3"/>
  <c r="W82" i="3"/>
  <c r="Q82" i="3"/>
  <c r="W81" i="3"/>
  <c r="Q81" i="3"/>
  <c r="W80" i="3"/>
  <c r="Q80" i="3"/>
  <c r="W79" i="3"/>
  <c r="Q79" i="3"/>
  <c r="W78" i="3"/>
  <c r="Q78" i="3"/>
  <c r="W77" i="3"/>
  <c r="Q77" i="3"/>
  <c r="W76" i="3"/>
  <c r="Q76" i="3"/>
  <c r="W75" i="3"/>
  <c r="Q75" i="3"/>
  <c r="W74" i="3"/>
  <c r="Q74" i="3"/>
  <c r="W73" i="3"/>
  <c r="Q73" i="3"/>
  <c r="W72" i="3"/>
  <c r="Q72" i="3"/>
  <c r="W71" i="3"/>
  <c r="Q71" i="3"/>
  <c r="W70" i="3"/>
  <c r="Q70" i="3"/>
  <c r="W69" i="3"/>
  <c r="Q69" i="3"/>
  <c r="W68" i="3"/>
  <c r="Q68" i="3"/>
  <c r="W67" i="3"/>
  <c r="Q67" i="3"/>
  <c r="W66" i="3"/>
  <c r="Q66" i="3"/>
  <c r="W65" i="3"/>
  <c r="Q65" i="3"/>
  <c r="W64" i="3"/>
  <c r="Q64" i="3"/>
  <c r="W63" i="3"/>
  <c r="Q63" i="3"/>
  <c r="W62" i="3"/>
  <c r="Q62" i="3"/>
  <c r="W61" i="3"/>
  <c r="Q61" i="3"/>
  <c r="W60" i="3"/>
  <c r="Q60" i="3"/>
  <c r="W59" i="3"/>
  <c r="Q59" i="3"/>
  <c r="W58" i="3"/>
  <c r="Q58" i="3"/>
  <c r="W57" i="3"/>
  <c r="Q57" i="3"/>
  <c r="W56" i="3"/>
  <c r="Q56" i="3"/>
  <c r="W55" i="3"/>
  <c r="Q55" i="3"/>
  <c r="W54" i="3"/>
  <c r="Q54" i="3"/>
  <c r="W53" i="3"/>
  <c r="Q53" i="3"/>
  <c r="W52" i="3"/>
  <c r="Q52" i="3"/>
  <c r="W51" i="3"/>
  <c r="Q51" i="3"/>
  <c r="W50" i="3"/>
  <c r="Q50" i="3"/>
  <c r="W49" i="3"/>
  <c r="Q49" i="3"/>
  <c r="W48" i="3"/>
  <c r="Q48" i="3"/>
  <c r="W47" i="3"/>
  <c r="Q47" i="3"/>
  <c r="W46" i="3"/>
  <c r="Q46" i="3"/>
  <c r="W45" i="3"/>
  <c r="Q45" i="3"/>
  <c r="W44" i="3"/>
  <c r="Q44" i="3"/>
  <c r="W43" i="3"/>
  <c r="Q43" i="3"/>
  <c r="W42" i="3"/>
  <c r="Q42" i="3"/>
  <c r="W41" i="3"/>
  <c r="Q41" i="3"/>
  <c r="W40" i="3"/>
  <c r="Q40" i="3"/>
  <c r="W39" i="3"/>
  <c r="Q39" i="3"/>
  <c r="W38" i="3"/>
  <c r="Q38" i="3"/>
  <c r="W37" i="3"/>
  <c r="Q37" i="3"/>
  <c r="W36" i="3"/>
  <c r="Q36" i="3"/>
  <c r="W35" i="3"/>
  <c r="Q35" i="3"/>
  <c r="W34" i="3"/>
  <c r="Q34" i="3"/>
  <c r="W33" i="3"/>
  <c r="Q33" i="3"/>
  <c r="W32" i="3"/>
  <c r="Q32" i="3"/>
  <c r="W31" i="3"/>
  <c r="Q31" i="3"/>
  <c r="W30" i="3"/>
  <c r="Q30" i="3"/>
  <c r="W29" i="3"/>
  <c r="Q29" i="3"/>
  <c r="W28" i="3"/>
  <c r="Q28" i="3"/>
  <c r="W27" i="3"/>
  <c r="Q27" i="3"/>
  <c r="W26" i="3"/>
  <c r="Q26" i="3"/>
  <c r="W25" i="3"/>
  <c r="Q25" i="3"/>
  <c r="W24" i="3"/>
  <c r="Q24" i="3"/>
  <c r="W23" i="3"/>
  <c r="Q23" i="3"/>
  <c r="W22" i="3"/>
  <c r="Q22" i="3"/>
  <c r="W21" i="3"/>
  <c r="Q21" i="3"/>
  <c r="W20" i="3"/>
  <c r="Q20" i="3"/>
  <c r="W19" i="3"/>
  <c r="Q19" i="3"/>
  <c r="W18" i="3"/>
  <c r="Q18" i="3"/>
  <c r="W17" i="3"/>
  <c r="Q17" i="3"/>
  <c r="W16" i="3"/>
  <c r="Q16" i="3"/>
  <c r="W15" i="3"/>
  <c r="Q15" i="3"/>
  <c r="W14" i="3"/>
  <c r="Q14" i="3"/>
  <c r="W13" i="3"/>
  <c r="Q13" i="3"/>
  <c r="W12" i="3"/>
  <c r="Q12" i="3"/>
  <c r="W11" i="3"/>
  <c r="Q11" i="3"/>
  <c r="W10" i="3"/>
  <c r="Q10" i="3"/>
  <c r="W9" i="3"/>
  <c r="Q9" i="3"/>
  <c r="W8" i="3"/>
  <c r="R8" i="3"/>
  <c r="Q8" i="3"/>
  <c r="W7" i="3"/>
  <c r="R7" i="3"/>
  <c r="Q7" i="3"/>
  <c r="L260" i="3" s="1"/>
  <c r="W6" i="3"/>
  <c r="R6" i="3"/>
  <c r="Q6" i="3"/>
  <c r="W5" i="3"/>
  <c r="U5" i="3"/>
  <c r="R5" i="3"/>
  <c r="Q5" i="3"/>
  <c r="W4" i="3"/>
  <c r="U4" i="3"/>
  <c r="R4" i="3"/>
  <c r="Q4" i="3"/>
  <c r="W3" i="3"/>
  <c r="U3" i="3"/>
  <c r="R3" i="3"/>
  <c r="Q3" i="3"/>
  <c r="W2" i="3"/>
  <c r="U2" i="3"/>
  <c r="R2" i="3"/>
  <c r="Q2" i="3"/>
  <c r="B11" i="2"/>
  <c r="B65" i="2" s="1"/>
  <c r="F5" i="12" s="1"/>
  <c r="E29" i="1"/>
  <c r="D29" i="1"/>
  <c r="D28" i="1"/>
  <c r="C29" i="1"/>
  <c r="C28" i="1"/>
  <c r="C27" i="1"/>
  <c r="B29" i="1"/>
  <c r="B28" i="1"/>
  <c r="B27" i="1"/>
  <c r="B26" i="1"/>
  <c r="E20" i="1"/>
  <c r="D20" i="1"/>
  <c r="C20" i="1"/>
  <c r="B20" i="1"/>
  <c r="D19" i="1"/>
  <c r="C19" i="1"/>
  <c r="B19" i="1"/>
  <c r="C18" i="1"/>
  <c r="B18" i="1"/>
  <c r="B17" i="1"/>
  <c r="E11" i="1"/>
  <c r="F20" i="1" s="1"/>
  <c r="E10" i="1"/>
  <c r="E19" i="1" s="1"/>
  <c r="E9" i="1"/>
  <c r="D18" i="1" s="1"/>
  <c r="E8" i="1"/>
  <c r="C17" i="1" s="1"/>
  <c r="E7" i="1"/>
  <c r="B16" i="1" s="1"/>
  <c r="J63" i="6" l="1"/>
  <c r="J64" i="6"/>
  <c r="J66" i="6"/>
  <c r="J67" i="6"/>
  <c r="J68" i="6"/>
  <c r="L11" i="9"/>
  <c r="AH40" i="4"/>
  <c r="P58" i="5"/>
  <c r="M105" i="7"/>
  <c r="M107" i="7"/>
  <c r="M109" i="7"/>
  <c r="B80" i="2"/>
  <c r="C80" i="2" s="1"/>
  <c r="D80" i="2" s="1"/>
  <c r="G21" i="12" s="1"/>
  <c r="D26" i="5"/>
  <c r="F26" i="5"/>
  <c r="H26" i="5"/>
  <c r="J26" i="5"/>
  <c r="L26" i="5"/>
  <c r="N26" i="5"/>
  <c r="E24" i="5"/>
  <c r="G24" i="5"/>
  <c r="I24" i="5"/>
  <c r="K24" i="5"/>
  <c r="M24" i="5"/>
  <c r="D25" i="5"/>
  <c r="F25" i="5"/>
  <c r="H25" i="5"/>
  <c r="J25" i="5"/>
  <c r="L25" i="5"/>
  <c r="N25" i="5"/>
  <c r="E23" i="5"/>
  <c r="G23" i="5"/>
  <c r="I23" i="5"/>
  <c r="K23" i="5"/>
  <c r="M23" i="5"/>
  <c r="D19" i="5"/>
  <c r="F19" i="5"/>
  <c r="H19" i="5"/>
  <c r="J19" i="5"/>
  <c r="L19" i="5"/>
  <c r="N19" i="5"/>
  <c r="E20" i="5"/>
  <c r="G20" i="5"/>
  <c r="I20" i="5"/>
  <c r="K20" i="5"/>
  <c r="M20" i="5"/>
  <c r="D21" i="5"/>
  <c r="F21" i="5"/>
  <c r="H21" i="5"/>
  <c r="J21" i="5"/>
  <c r="L21" i="5"/>
  <c r="N21" i="5"/>
  <c r="E22" i="5"/>
  <c r="G22" i="5"/>
  <c r="I22" i="5"/>
  <c r="K22" i="5"/>
  <c r="M22" i="5"/>
  <c r="D18" i="5"/>
  <c r="F18" i="5"/>
  <c r="H18" i="5"/>
  <c r="J18" i="5"/>
  <c r="L18" i="5"/>
  <c r="N18" i="5"/>
  <c r="E5" i="5"/>
  <c r="G5" i="5"/>
  <c r="I5" i="5"/>
  <c r="K5" i="5"/>
  <c r="M5" i="5"/>
  <c r="D6" i="5"/>
  <c r="F6" i="5"/>
  <c r="H6" i="5"/>
  <c r="J6" i="5"/>
  <c r="L6" i="5"/>
  <c r="N6" i="5"/>
  <c r="E7" i="5"/>
  <c r="G7" i="5"/>
  <c r="I7" i="5"/>
  <c r="K7" i="5"/>
  <c r="M7" i="5"/>
  <c r="D8" i="5"/>
  <c r="F8" i="5"/>
  <c r="H8" i="5"/>
  <c r="J8" i="5"/>
  <c r="L8" i="5"/>
  <c r="N8" i="5"/>
  <c r="E9" i="5"/>
  <c r="G9" i="5"/>
  <c r="I9" i="5"/>
  <c r="K9" i="5"/>
  <c r="M9" i="5"/>
  <c r="D10" i="5"/>
  <c r="F10" i="5"/>
  <c r="H10" i="5"/>
  <c r="J10" i="5"/>
  <c r="L10" i="5"/>
  <c r="N10" i="5"/>
  <c r="E11" i="5"/>
  <c r="G11" i="5"/>
  <c r="I11" i="5"/>
  <c r="K11" i="5"/>
  <c r="M11" i="5"/>
  <c r="D12" i="5"/>
  <c r="F12" i="5"/>
  <c r="H12" i="5"/>
  <c r="J12" i="5"/>
  <c r="L12" i="5"/>
  <c r="N12" i="5"/>
  <c r="E13" i="5"/>
  <c r="G13" i="5"/>
  <c r="I13" i="5"/>
  <c r="K13" i="5"/>
  <c r="M13" i="5"/>
  <c r="D14" i="5"/>
  <c r="F14" i="5"/>
  <c r="H14" i="5"/>
  <c r="J14" i="5"/>
  <c r="L14" i="5"/>
  <c r="N14" i="5"/>
  <c r="E15" i="5"/>
  <c r="G15" i="5"/>
  <c r="I15" i="5"/>
  <c r="K15" i="5"/>
  <c r="M15" i="5"/>
  <c r="D16" i="5"/>
  <c r="F16" i="5"/>
  <c r="H16" i="5"/>
  <c r="J16" i="5"/>
  <c r="L16" i="5"/>
  <c r="N16" i="5"/>
  <c r="E17" i="5"/>
  <c r="G17" i="5"/>
  <c r="I17" i="5"/>
  <c r="K17" i="5"/>
  <c r="M17" i="5"/>
  <c r="E4" i="5"/>
  <c r="G4" i="5"/>
  <c r="I4" i="5"/>
  <c r="K4" i="5"/>
  <c r="M4" i="5"/>
  <c r="D4" i="5"/>
  <c r="E48" i="5"/>
  <c r="G48" i="5"/>
  <c r="I48" i="5"/>
  <c r="K48" i="5"/>
  <c r="M48" i="5"/>
  <c r="D49" i="5"/>
  <c r="F49" i="5"/>
  <c r="H49" i="5"/>
  <c r="J49" i="5"/>
  <c r="L49" i="5"/>
  <c r="N49" i="5"/>
  <c r="E50" i="5"/>
  <c r="G50" i="5"/>
  <c r="I50" i="5"/>
  <c r="K50" i="5"/>
  <c r="M50" i="5"/>
  <c r="D51" i="5"/>
  <c r="F51" i="5"/>
  <c r="H51" i="5"/>
  <c r="J51" i="5"/>
  <c r="E26" i="5"/>
  <c r="I26" i="5"/>
  <c r="M26" i="5"/>
  <c r="F24" i="5"/>
  <c r="J24" i="5"/>
  <c r="N24" i="5"/>
  <c r="G25" i="5"/>
  <c r="K25" i="5"/>
  <c r="D23" i="5"/>
  <c r="H23" i="5"/>
  <c r="L23" i="5"/>
  <c r="E19" i="5"/>
  <c r="I19" i="5"/>
  <c r="M19" i="5"/>
  <c r="F20" i="5"/>
  <c r="J20" i="5"/>
  <c r="N20" i="5"/>
  <c r="G21" i="5"/>
  <c r="K21" i="5"/>
  <c r="D22" i="5"/>
  <c r="H22" i="5"/>
  <c r="L22" i="5"/>
  <c r="E18" i="5"/>
  <c r="I18" i="5"/>
  <c r="M18" i="5"/>
  <c r="F5" i="5"/>
  <c r="J5" i="5"/>
  <c r="N5" i="5"/>
  <c r="G6" i="5"/>
  <c r="K6" i="5"/>
  <c r="D7" i="5"/>
  <c r="H7" i="5"/>
  <c r="L7" i="5"/>
  <c r="E8" i="5"/>
  <c r="I8" i="5"/>
  <c r="M8" i="5"/>
  <c r="F9" i="5"/>
  <c r="J9" i="5"/>
  <c r="N9" i="5"/>
  <c r="G10" i="5"/>
  <c r="K10" i="5"/>
  <c r="D11" i="5"/>
  <c r="H11" i="5"/>
  <c r="L11" i="5"/>
  <c r="E12" i="5"/>
  <c r="I12" i="5"/>
  <c r="M12" i="5"/>
  <c r="F13" i="5"/>
  <c r="J13" i="5"/>
  <c r="N13" i="5"/>
  <c r="G14" i="5"/>
  <c r="K14" i="5"/>
  <c r="D15" i="5"/>
  <c r="H15" i="5"/>
  <c r="L15" i="5"/>
  <c r="E16" i="5"/>
  <c r="I16" i="5"/>
  <c r="M16" i="5"/>
  <c r="F17" i="5"/>
  <c r="J17" i="5"/>
  <c r="N17" i="5"/>
  <c r="H4" i="5"/>
  <c r="L4" i="5"/>
  <c r="F48" i="5"/>
  <c r="J48" i="5"/>
  <c r="N48" i="5"/>
  <c r="G49" i="5"/>
  <c r="K49" i="5"/>
  <c r="D50" i="5"/>
  <c r="H50" i="5"/>
  <c r="L50" i="5"/>
  <c r="E51" i="5"/>
  <c r="I51" i="5"/>
  <c r="L51" i="5"/>
  <c r="N51" i="5"/>
  <c r="E52" i="5"/>
  <c r="G52" i="5"/>
  <c r="I52" i="5"/>
  <c r="K52" i="5"/>
  <c r="M52" i="5"/>
  <c r="D53" i="5"/>
  <c r="F53" i="5"/>
  <c r="H53" i="5"/>
  <c r="J53" i="5"/>
  <c r="L53" i="5"/>
  <c r="N53" i="5"/>
  <c r="E54" i="5"/>
  <c r="G54" i="5"/>
  <c r="I54" i="5"/>
  <c r="K54" i="5"/>
  <c r="M54" i="5"/>
  <c r="D55" i="5"/>
  <c r="F55" i="5"/>
  <c r="H55" i="5"/>
  <c r="J55" i="5"/>
  <c r="L55" i="5"/>
  <c r="N55" i="5"/>
  <c r="E47" i="5"/>
  <c r="G47" i="5"/>
  <c r="I47" i="5"/>
  <c r="K47" i="5"/>
  <c r="M47" i="5"/>
  <c r="D34" i="5"/>
  <c r="F34" i="5"/>
  <c r="H34" i="5"/>
  <c r="J34" i="5"/>
  <c r="L34" i="5"/>
  <c r="N34" i="5"/>
  <c r="E35" i="5"/>
  <c r="G35" i="5"/>
  <c r="I35" i="5"/>
  <c r="K35" i="5"/>
  <c r="M35" i="5"/>
  <c r="D36" i="5"/>
  <c r="F36" i="5"/>
  <c r="H36" i="5"/>
  <c r="J36" i="5"/>
  <c r="L36" i="5"/>
  <c r="N36" i="5"/>
  <c r="E37" i="5"/>
  <c r="G37" i="5"/>
  <c r="I37" i="5"/>
  <c r="K37" i="5"/>
  <c r="M37" i="5"/>
  <c r="D38" i="5"/>
  <c r="F38" i="5"/>
  <c r="H38" i="5"/>
  <c r="J38" i="5"/>
  <c r="L38" i="5"/>
  <c r="N38" i="5"/>
  <c r="E39" i="5"/>
  <c r="G39" i="5"/>
  <c r="I39" i="5"/>
  <c r="K39" i="5"/>
  <c r="M39" i="5"/>
  <c r="D40" i="5"/>
  <c r="F40" i="5"/>
  <c r="H40" i="5"/>
  <c r="J40" i="5"/>
  <c r="L40" i="5"/>
  <c r="N40" i="5"/>
  <c r="E41" i="5"/>
  <c r="G41" i="5"/>
  <c r="I41" i="5"/>
  <c r="K41" i="5"/>
  <c r="M41" i="5"/>
  <c r="D42" i="5"/>
  <c r="F42" i="5"/>
  <c r="H42" i="5"/>
  <c r="J42" i="5"/>
  <c r="L42" i="5"/>
  <c r="N42" i="5"/>
  <c r="E43" i="5"/>
  <c r="G43" i="5"/>
  <c r="I43" i="5"/>
  <c r="K43" i="5"/>
  <c r="M43" i="5"/>
  <c r="D44" i="5"/>
  <c r="F44" i="5"/>
  <c r="H44" i="5"/>
  <c r="J44" i="5"/>
  <c r="L44" i="5"/>
  <c r="N44" i="5"/>
  <c r="E45" i="5"/>
  <c r="G45" i="5"/>
  <c r="I45" i="5"/>
  <c r="K45" i="5"/>
  <c r="M45" i="5"/>
  <c r="D46" i="5"/>
  <c r="F46" i="5"/>
  <c r="H46" i="5"/>
  <c r="J46" i="5"/>
  <c r="L46" i="5"/>
  <c r="N46" i="5"/>
  <c r="F33" i="5"/>
  <c r="H33" i="5"/>
  <c r="J33" i="5"/>
  <c r="L33" i="5"/>
  <c r="N33" i="5"/>
  <c r="G26" i="5"/>
  <c r="K26" i="5"/>
  <c r="D24" i="5"/>
  <c r="H24" i="5"/>
  <c r="L24" i="5"/>
  <c r="E25" i="5"/>
  <c r="I25" i="5"/>
  <c r="M25" i="5"/>
  <c r="F23" i="5"/>
  <c r="J23" i="5"/>
  <c r="N23" i="5"/>
  <c r="G19" i="5"/>
  <c r="K19" i="5"/>
  <c r="D20" i="5"/>
  <c r="H20" i="5"/>
  <c r="L20" i="5"/>
  <c r="E21" i="5"/>
  <c r="I21" i="5"/>
  <c r="M21" i="5"/>
  <c r="F22" i="5"/>
  <c r="J22" i="5"/>
  <c r="N22" i="5"/>
  <c r="G18" i="5"/>
  <c r="K18" i="5"/>
  <c r="D5" i="5"/>
  <c r="H5" i="5"/>
  <c r="L5" i="5"/>
  <c r="E6" i="5"/>
  <c r="I6" i="5"/>
  <c r="M6" i="5"/>
  <c r="F7" i="5"/>
  <c r="J7" i="5"/>
  <c r="N7" i="5"/>
  <c r="G8" i="5"/>
  <c r="K8" i="5"/>
  <c r="D9" i="5"/>
  <c r="H9" i="5"/>
  <c r="L9" i="5"/>
  <c r="E10" i="5"/>
  <c r="I10" i="5"/>
  <c r="M10" i="5"/>
  <c r="F11" i="5"/>
  <c r="J11" i="5"/>
  <c r="N11" i="5"/>
  <c r="G12" i="5"/>
  <c r="K12" i="5"/>
  <c r="D13" i="5"/>
  <c r="H13" i="5"/>
  <c r="L13" i="5"/>
  <c r="E14" i="5"/>
  <c r="I14" i="5"/>
  <c r="M14" i="5"/>
  <c r="F15" i="5"/>
  <c r="J15" i="5"/>
  <c r="N15" i="5"/>
  <c r="G16" i="5"/>
  <c r="K16" i="5"/>
  <c r="D17" i="5"/>
  <c r="H17" i="5"/>
  <c r="L17" i="5"/>
  <c r="F4" i="5"/>
  <c r="J4" i="5"/>
  <c r="N4" i="5"/>
  <c r="D48" i="5"/>
  <c r="H48" i="5"/>
  <c r="L48" i="5"/>
  <c r="E49" i="5"/>
  <c r="I49" i="5"/>
  <c r="M49" i="5"/>
  <c r="F50" i="5"/>
  <c r="J50" i="5"/>
  <c r="N50" i="5"/>
  <c r="G51" i="5"/>
  <c r="K51" i="5"/>
  <c r="M51" i="5"/>
  <c r="D52" i="5"/>
  <c r="F52" i="5"/>
  <c r="H52" i="5"/>
  <c r="J52" i="5"/>
  <c r="L52" i="5"/>
  <c r="N52" i="5"/>
  <c r="E53" i="5"/>
  <c r="G53" i="5"/>
  <c r="I53" i="5"/>
  <c r="K53" i="5"/>
  <c r="M53" i="5"/>
  <c r="D54" i="5"/>
  <c r="F54" i="5"/>
  <c r="H54" i="5"/>
  <c r="J54" i="5"/>
  <c r="L54" i="5"/>
  <c r="N54" i="5"/>
  <c r="E55" i="5"/>
  <c r="G55" i="5"/>
  <c r="I55" i="5"/>
  <c r="K55" i="5"/>
  <c r="M55" i="5"/>
  <c r="D47" i="5"/>
  <c r="F47" i="5"/>
  <c r="H47" i="5"/>
  <c r="J47" i="5"/>
  <c r="L47" i="5"/>
  <c r="N47" i="5"/>
  <c r="E34" i="5"/>
  <c r="G34" i="5"/>
  <c r="I34" i="5"/>
  <c r="K34" i="5"/>
  <c r="M34" i="5"/>
  <c r="D35" i="5"/>
  <c r="F35" i="5"/>
  <c r="H35" i="5"/>
  <c r="J35" i="5"/>
  <c r="L35" i="5"/>
  <c r="N35" i="5"/>
  <c r="E36" i="5"/>
  <c r="G36" i="5"/>
  <c r="I36" i="5"/>
  <c r="K36" i="5"/>
  <c r="M36" i="5"/>
  <c r="D37" i="5"/>
  <c r="F37" i="5"/>
  <c r="H37" i="5"/>
  <c r="J37" i="5"/>
  <c r="L37" i="5"/>
  <c r="N37" i="5"/>
  <c r="E38" i="5"/>
  <c r="G38" i="5"/>
  <c r="I38" i="5"/>
  <c r="K38" i="5"/>
  <c r="M38" i="5"/>
  <c r="D39" i="5"/>
  <c r="F39" i="5"/>
  <c r="H39" i="5"/>
  <c r="J39" i="5"/>
  <c r="L39" i="5"/>
  <c r="N39" i="5"/>
  <c r="E40" i="5"/>
  <c r="G40" i="5"/>
  <c r="I40" i="5"/>
  <c r="K40" i="5"/>
  <c r="M40" i="5"/>
  <c r="D41" i="5"/>
  <c r="F41" i="5"/>
  <c r="H41" i="5"/>
  <c r="J41" i="5"/>
  <c r="L41" i="5"/>
  <c r="N41" i="5"/>
  <c r="E42" i="5"/>
  <c r="G42" i="5"/>
  <c r="I42" i="5"/>
  <c r="K42" i="5"/>
  <c r="M42" i="5"/>
  <c r="D43" i="5"/>
  <c r="F43" i="5"/>
  <c r="H43" i="5"/>
  <c r="J43" i="5"/>
  <c r="L43" i="5"/>
  <c r="N43" i="5"/>
  <c r="E44" i="5"/>
  <c r="G44" i="5"/>
  <c r="I44" i="5"/>
  <c r="K44" i="5"/>
  <c r="M44" i="5"/>
  <c r="D45" i="5"/>
  <c r="F45" i="5"/>
  <c r="H45" i="5"/>
  <c r="J45" i="5"/>
  <c r="L45" i="5"/>
  <c r="N45" i="5"/>
  <c r="E46" i="5"/>
  <c r="G46" i="5"/>
  <c r="I46" i="5"/>
  <c r="K46" i="5"/>
  <c r="M46" i="5"/>
  <c r="E33" i="5"/>
  <c r="G33" i="5"/>
  <c r="I33" i="5"/>
  <c r="K33" i="5"/>
  <c r="M33" i="5"/>
  <c r="D33" i="5"/>
  <c r="H73" i="6"/>
  <c r="G73" i="6"/>
  <c r="H74" i="6"/>
  <c r="I74" i="6"/>
  <c r="I72" i="6"/>
  <c r="G72" i="6"/>
  <c r="I73" i="6"/>
  <c r="I75" i="6"/>
  <c r="H72" i="6"/>
  <c r="F72" i="6"/>
  <c r="M106" i="7"/>
  <c r="M108" i="7"/>
  <c r="E28" i="1"/>
  <c r="C26" i="1"/>
  <c r="B25" i="1"/>
  <c r="D27" i="1"/>
  <c r="F29" i="1"/>
  <c r="E12" i="9"/>
  <c r="M4" i="9"/>
  <c r="O4" i="9" s="1"/>
  <c r="M12" i="9"/>
  <c r="J5" i="9"/>
  <c r="M5" i="9" s="1"/>
  <c r="M6" i="9"/>
  <c r="M7" i="9"/>
  <c r="M10" i="9"/>
  <c r="O10" i="9" s="1"/>
  <c r="M11" i="9"/>
  <c r="O11" i="9" s="1"/>
  <c r="I5" i="9"/>
  <c r="L5" i="9" s="1"/>
  <c r="Q5" i="9" s="1"/>
  <c r="C12" i="9"/>
  <c r="I6" i="9"/>
  <c r="L6" i="9" s="1"/>
  <c r="F12" i="9"/>
  <c r="K8" i="9"/>
  <c r="N8" i="9" s="1"/>
  <c r="H12" i="9"/>
  <c r="O8" i="9"/>
  <c r="O7" i="9"/>
  <c r="D30" i="7"/>
  <c r="F30" i="7"/>
  <c r="H30" i="7"/>
  <c r="J30" i="7"/>
  <c r="L30" i="7"/>
  <c r="N30" i="7"/>
  <c r="E31" i="7"/>
  <c r="G31" i="7"/>
  <c r="I31" i="7"/>
  <c r="K31" i="7"/>
  <c r="M31" i="7"/>
  <c r="D32" i="7"/>
  <c r="F32" i="7"/>
  <c r="H32" i="7"/>
  <c r="J32" i="7"/>
  <c r="L32" i="7"/>
  <c r="N32" i="7"/>
  <c r="E33" i="7"/>
  <c r="G33" i="7"/>
  <c r="I33" i="7"/>
  <c r="K33" i="7"/>
  <c r="M33" i="7"/>
  <c r="D34" i="7"/>
  <c r="F34" i="7"/>
  <c r="H34" i="7"/>
  <c r="J34" i="7"/>
  <c r="L34" i="7"/>
  <c r="N34" i="7"/>
  <c r="E35" i="7"/>
  <c r="G35" i="7"/>
  <c r="I35" i="7"/>
  <c r="K35" i="7"/>
  <c r="M35" i="7"/>
  <c r="D36" i="7"/>
  <c r="F36" i="7"/>
  <c r="H36" i="7"/>
  <c r="J36" i="7"/>
  <c r="L36" i="7"/>
  <c r="N36" i="7"/>
  <c r="E37" i="7"/>
  <c r="G37" i="7"/>
  <c r="I37" i="7"/>
  <c r="K37" i="7"/>
  <c r="M37" i="7"/>
  <c r="D38" i="7"/>
  <c r="F38" i="7"/>
  <c r="H38" i="7"/>
  <c r="J38" i="7"/>
  <c r="L38" i="7"/>
  <c r="N38" i="7"/>
  <c r="E39" i="7"/>
  <c r="G39" i="7"/>
  <c r="I39" i="7"/>
  <c r="K39" i="7"/>
  <c r="M39" i="7"/>
  <c r="D40" i="7"/>
  <c r="F40" i="7"/>
  <c r="H40" i="7"/>
  <c r="J40" i="7"/>
  <c r="L40" i="7"/>
  <c r="N40" i="7"/>
  <c r="E41" i="7"/>
  <c r="G41" i="7"/>
  <c r="I41" i="7"/>
  <c r="K41" i="7"/>
  <c r="M41" i="7"/>
  <c r="D42" i="7"/>
  <c r="F42" i="7"/>
  <c r="H42" i="7"/>
  <c r="J42" i="7"/>
  <c r="L42" i="7"/>
  <c r="N42" i="7"/>
  <c r="E43" i="7"/>
  <c r="G43" i="7"/>
  <c r="I43" i="7"/>
  <c r="K43" i="7"/>
  <c r="M43" i="7"/>
  <c r="D44" i="7"/>
  <c r="F44" i="7"/>
  <c r="H44" i="7"/>
  <c r="J44" i="7"/>
  <c r="L44" i="7"/>
  <c r="N44" i="7"/>
  <c r="E45" i="7"/>
  <c r="G45" i="7"/>
  <c r="I45" i="7"/>
  <c r="K45" i="7"/>
  <c r="M45" i="7"/>
  <c r="D46" i="7"/>
  <c r="F46" i="7"/>
  <c r="H46" i="7"/>
  <c r="J46" i="7"/>
  <c r="L46" i="7"/>
  <c r="N46" i="7"/>
  <c r="E47" i="7"/>
  <c r="E30" i="7"/>
  <c r="I30" i="7"/>
  <c r="M30" i="7"/>
  <c r="F31" i="7"/>
  <c r="J31" i="7"/>
  <c r="N31" i="7"/>
  <c r="G32" i="7"/>
  <c r="K32" i="7"/>
  <c r="D33" i="7"/>
  <c r="H33" i="7"/>
  <c r="L33" i="7"/>
  <c r="E34" i="7"/>
  <c r="I34" i="7"/>
  <c r="M34" i="7"/>
  <c r="F35" i="7"/>
  <c r="J35" i="7"/>
  <c r="N35" i="7"/>
  <c r="G36" i="7"/>
  <c r="K36" i="7"/>
  <c r="D37" i="7"/>
  <c r="H37" i="7"/>
  <c r="L37" i="7"/>
  <c r="E38" i="7"/>
  <c r="I38" i="7"/>
  <c r="M38" i="7"/>
  <c r="F39" i="7"/>
  <c r="J39" i="7"/>
  <c r="N39" i="7"/>
  <c r="G40" i="7"/>
  <c r="K40" i="7"/>
  <c r="D41" i="7"/>
  <c r="H41" i="7"/>
  <c r="L41" i="7"/>
  <c r="E42" i="7"/>
  <c r="I42" i="7"/>
  <c r="M42" i="7"/>
  <c r="F43" i="7"/>
  <c r="J43" i="7"/>
  <c r="N43" i="7"/>
  <c r="G44" i="7"/>
  <c r="K44" i="7"/>
  <c r="D45" i="7"/>
  <c r="H45" i="7"/>
  <c r="L45" i="7"/>
  <c r="E46" i="7"/>
  <c r="I46" i="7"/>
  <c r="M46" i="7"/>
  <c r="F47" i="7"/>
  <c r="H47" i="7"/>
  <c r="J47" i="7"/>
  <c r="L47" i="7"/>
  <c r="N47" i="7"/>
  <c r="E48" i="7"/>
  <c r="G48" i="7"/>
  <c r="I48" i="7"/>
  <c r="K48" i="7"/>
  <c r="M48" i="7"/>
  <c r="D49" i="7"/>
  <c r="F49" i="7"/>
  <c r="H49" i="7"/>
  <c r="J49" i="7"/>
  <c r="L49" i="7"/>
  <c r="N49" i="7"/>
  <c r="G30" i="7"/>
  <c r="K30" i="7"/>
  <c r="D31" i="7"/>
  <c r="H31" i="7"/>
  <c r="L31" i="7"/>
  <c r="E32" i="7"/>
  <c r="I32" i="7"/>
  <c r="M32" i="7"/>
  <c r="F33" i="7"/>
  <c r="J33" i="7"/>
  <c r="N33" i="7"/>
  <c r="G34" i="7"/>
  <c r="K34" i="7"/>
  <c r="D35" i="7"/>
  <c r="H35" i="7"/>
  <c r="L35" i="7"/>
  <c r="E36" i="7"/>
  <c r="I36" i="7"/>
  <c r="M36" i="7"/>
  <c r="F37" i="7"/>
  <c r="J37" i="7"/>
  <c r="N37" i="7"/>
  <c r="G38" i="7"/>
  <c r="K38" i="7"/>
  <c r="D39" i="7"/>
  <c r="L39" i="7"/>
  <c r="I40" i="7"/>
  <c r="F41" i="7"/>
  <c r="N41" i="7"/>
  <c r="K42" i="7"/>
  <c r="H43" i="7"/>
  <c r="E44" i="7"/>
  <c r="M44" i="7"/>
  <c r="J45" i="7"/>
  <c r="G46" i="7"/>
  <c r="D47" i="7"/>
  <c r="I47" i="7"/>
  <c r="M47" i="7"/>
  <c r="F48" i="7"/>
  <c r="J48" i="7"/>
  <c r="N48" i="7"/>
  <c r="G49" i="7"/>
  <c r="K49" i="7"/>
  <c r="H39" i="7"/>
  <c r="E40" i="7"/>
  <c r="M40" i="7"/>
  <c r="J41" i="7"/>
  <c r="G42" i="7"/>
  <c r="D43" i="7"/>
  <c r="L43" i="7"/>
  <c r="I44" i="7"/>
  <c r="F45" i="7"/>
  <c r="N45" i="7"/>
  <c r="K46" i="7"/>
  <c r="G47" i="7"/>
  <c r="K47" i="7"/>
  <c r="D48" i="7"/>
  <c r="H48" i="7"/>
  <c r="L48" i="7"/>
  <c r="E49" i="7"/>
  <c r="I49" i="7"/>
  <c r="M49" i="7"/>
  <c r="Q3" i="9"/>
  <c r="P3" i="9"/>
  <c r="O3" i="9"/>
  <c r="P5" i="9"/>
  <c r="P7" i="9"/>
  <c r="Q7" i="9"/>
  <c r="Q8" i="9"/>
  <c r="Q9" i="9"/>
  <c r="P9" i="9"/>
  <c r="Q11" i="9"/>
  <c r="P11" i="9"/>
  <c r="Q4" i="9"/>
  <c r="Q6" i="9"/>
  <c r="Q10" i="9"/>
  <c r="P4" i="9"/>
  <c r="P10" i="9"/>
  <c r="O260" i="3"/>
  <c r="F254" i="3"/>
  <c r="F56" i="5" s="1"/>
  <c r="J254" i="3"/>
  <c r="J56" i="5" s="1"/>
  <c r="N254" i="3"/>
  <c r="N56" i="5" s="1"/>
  <c r="E255" i="3"/>
  <c r="I255" i="3"/>
  <c r="M255" i="3"/>
  <c r="F256" i="3"/>
  <c r="F257" i="3" s="1"/>
  <c r="F27" i="5" s="1"/>
  <c r="J256" i="3"/>
  <c r="J257" i="3" s="1"/>
  <c r="J27" i="5" s="1"/>
  <c r="N256" i="3"/>
  <c r="N257" i="3" s="1"/>
  <c r="N27" i="5" s="1"/>
  <c r="F258" i="3"/>
  <c r="F57" i="5" s="1"/>
  <c r="J258" i="3"/>
  <c r="J57" i="5" s="1"/>
  <c r="N258" i="3"/>
  <c r="N57" i="5" s="1"/>
  <c r="E259" i="3"/>
  <c r="I259" i="3"/>
  <c r="M259" i="3"/>
  <c r="F260" i="3"/>
  <c r="F261" i="3" s="1"/>
  <c r="F28" i="5" s="1"/>
  <c r="J260" i="3"/>
  <c r="J261" i="3" s="1"/>
  <c r="J28" i="5" s="1"/>
  <c r="N260" i="3"/>
  <c r="N261" i="3" s="1"/>
  <c r="N28" i="5" s="1"/>
  <c r="AE39" i="4"/>
  <c r="AI39" i="4"/>
  <c r="X40" i="4"/>
  <c r="P28" i="5" s="1"/>
  <c r="P29" i="5" s="1"/>
  <c r="Q5" i="5"/>
  <c r="R5" i="5" s="1"/>
  <c r="S5" i="5" s="1"/>
  <c r="Q9" i="5"/>
  <c r="R9" i="5" s="1"/>
  <c r="S9" i="5" s="1"/>
  <c r="Q13" i="5"/>
  <c r="Q17" i="5"/>
  <c r="R17" i="5" s="1"/>
  <c r="S17" i="5" s="1"/>
  <c r="Q21" i="5"/>
  <c r="R21" i="5" s="1"/>
  <c r="S21" i="5" s="1"/>
  <c r="Q25" i="5"/>
  <c r="R25" i="5" s="1"/>
  <c r="S25" i="5" s="1"/>
  <c r="D254" i="3"/>
  <c r="D56" i="5" s="1"/>
  <c r="H254" i="3"/>
  <c r="H56" i="5" s="1"/>
  <c r="L254" i="3"/>
  <c r="L56" i="5" s="1"/>
  <c r="G255" i="3"/>
  <c r="K255" i="3"/>
  <c r="O255" i="3"/>
  <c r="D256" i="3"/>
  <c r="D257" i="3" s="1"/>
  <c r="D27" i="5" s="1"/>
  <c r="H256" i="3"/>
  <c r="H257" i="3" s="1"/>
  <c r="H27" i="5" s="1"/>
  <c r="L256" i="3"/>
  <c r="L257" i="3" s="1"/>
  <c r="L27" i="5" s="1"/>
  <c r="D258" i="3"/>
  <c r="D57" i="5" s="1"/>
  <c r="H258" i="3"/>
  <c r="H57" i="5" s="1"/>
  <c r="L258" i="3"/>
  <c r="L261" i="3" s="1"/>
  <c r="L28" i="5" s="1"/>
  <c r="G259" i="3"/>
  <c r="K259" i="3"/>
  <c r="O259" i="3"/>
  <c r="D260" i="3"/>
  <c r="D261" i="3" s="1"/>
  <c r="D28" i="5" s="1"/>
  <c r="H260" i="3"/>
  <c r="H261" i="3" s="1"/>
  <c r="H28" i="5" s="1"/>
  <c r="Q56" i="5"/>
  <c r="Q55" i="5"/>
  <c r="Q54" i="5"/>
  <c r="Q53" i="5"/>
  <c r="Q52" i="5"/>
  <c r="Q51" i="5"/>
  <c r="Q50" i="5"/>
  <c r="Q49" i="5"/>
  <c r="Q48" i="5"/>
  <c r="Q47" i="5"/>
  <c r="Q46" i="5"/>
  <c r="Q45" i="5"/>
  <c r="Q44" i="5"/>
  <c r="Q43" i="5"/>
  <c r="Q42" i="5"/>
  <c r="Q41" i="5"/>
  <c r="Q40" i="5"/>
  <c r="Q39" i="5"/>
  <c r="Q38" i="5"/>
  <c r="Q37" i="5"/>
  <c r="Q36" i="5"/>
  <c r="Q26" i="5"/>
  <c r="R26" i="5" s="1"/>
  <c r="S26" i="5" s="1"/>
  <c r="Q24" i="5"/>
  <c r="Q22" i="5"/>
  <c r="R22" i="5" s="1"/>
  <c r="S22" i="5" s="1"/>
  <c r="Q20" i="5"/>
  <c r="R20" i="5" s="1"/>
  <c r="S20" i="5" s="1"/>
  <c r="Q18" i="5"/>
  <c r="R18" i="5" s="1"/>
  <c r="S18" i="5" s="1"/>
  <c r="Q16" i="5"/>
  <c r="R16" i="5" s="1"/>
  <c r="S16" i="5" s="1"/>
  <c r="Q14" i="5"/>
  <c r="R14" i="5" s="1"/>
  <c r="S14" i="5" s="1"/>
  <c r="Q12" i="5"/>
  <c r="R12" i="5" s="1"/>
  <c r="S12" i="5" s="1"/>
  <c r="Q10" i="5"/>
  <c r="R10" i="5" s="1"/>
  <c r="S10" i="5" s="1"/>
  <c r="Q8" i="5"/>
  <c r="R8" i="5" s="1"/>
  <c r="S8" i="5" s="1"/>
  <c r="Q6" i="5"/>
  <c r="R6" i="5" s="1"/>
  <c r="S6" i="5" s="1"/>
  <c r="Q4" i="5"/>
  <c r="AI40" i="4"/>
  <c r="AG40" i="4"/>
  <c r="AE40" i="4"/>
  <c r="Q57" i="5" s="1"/>
  <c r="AJ39" i="4"/>
  <c r="AK39" i="4" s="1"/>
  <c r="Q27" i="5" s="1"/>
  <c r="AH39" i="4"/>
  <c r="AF39" i="4"/>
  <c r="K39" i="4"/>
  <c r="O27" i="5" s="1"/>
  <c r="AG39" i="4"/>
  <c r="AF40" i="4"/>
  <c r="AJ40" i="4"/>
  <c r="Q7" i="5"/>
  <c r="R7" i="5" s="1"/>
  <c r="S7" i="5" s="1"/>
  <c r="Q11" i="5"/>
  <c r="R11" i="5" s="1"/>
  <c r="S11" i="5" s="1"/>
  <c r="Q15" i="5"/>
  <c r="R15" i="5" s="1"/>
  <c r="S15" i="5" s="1"/>
  <c r="Q19" i="5"/>
  <c r="R19" i="5" s="1"/>
  <c r="S19" i="5" s="1"/>
  <c r="Q23" i="5"/>
  <c r="R23" i="5" s="1"/>
  <c r="S23" i="5" s="1"/>
  <c r="O58" i="5"/>
  <c r="Q33" i="5"/>
  <c r="Q35" i="5"/>
  <c r="E254" i="3"/>
  <c r="E56" i="5" s="1"/>
  <c r="G254" i="3"/>
  <c r="G56" i="5" s="1"/>
  <c r="I254" i="3"/>
  <c r="I56" i="5" s="1"/>
  <c r="K254" i="3"/>
  <c r="K56" i="5" s="1"/>
  <c r="M254" i="3"/>
  <c r="M56" i="5" s="1"/>
  <c r="O254" i="3"/>
  <c r="D255" i="3"/>
  <c r="F255" i="3"/>
  <c r="H255" i="3"/>
  <c r="J255" i="3"/>
  <c r="L255" i="3"/>
  <c r="N255" i="3"/>
  <c r="E256" i="3"/>
  <c r="E257" i="3" s="1"/>
  <c r="E27" i="5" s="1"/>
  <c r="G256" i="3"/>
  <c r="G257" i="3" s="1"/>
  <c r="G27" i="5" s="1"/>
  <c r="I256" i="3"/>
  <c r="I257" i="3" s="1"/>
  <c r="I27" i="5" s="1"/>
  <c r="K256" i="3"/>
  <c r="K257" i="3" s="1"/>
  <c r="K27" i="5" s="1"/>
  <c r="M256" i="3"/>
  <c r="M257" i="3" s="1"/>
  <c r="M27" i="5" s="1"/>
  <c r="O256" i="3"/>
  <c r="O257" i="3" s="1"/>
  <c r="E258" i="3"/>
  <c r="E57" i="5" s="1"/>
  <c r="G258" i="3"/>
  <c r="G57" i="5" s="1"/>
  <c r="I258" i="3"/>
  <c r="I57" i="5" s="1"/>
  <c r="K258" i="3"/>
  <c r="K57" i="5" s="1"/>
  <c r="M258" i="3"/>
  <c r="M57" i="5" s="1"/>
  <c r="O258" i="3"/>
  <c r="D259" i="3"/>
  <c r="F259" i="3"/>
  <c r="H259" i="3"/>
  <c r="J259" i="3"/>
  <c r="L259" i="3"/>
  <c r="N259" i="3"/>
  <c r="E260" i="3"/>
  <c r="E261" i="3" s="1"/>
  <c r="E28" i="5" s="1"/>
  <c r="G260" i="3"/>
  <c r="G261" i="3" s="1"/>
  <c r="G28" i="5" s="1"/>
  <c r="I260" i="3"/>
  <c r="I261" i="3" s="1"/>
  <c r="I28" i="5" s="1"/>
  <c r="K260" i="3"/>
  <c r="K261" i="3" s="1"/>
  <c r="K28" i="5" s="1"/>
  <c r="M260" i="3"/>
  <c r="M261" i="3" s="1"/>
  <c r="M28" i="5" s="1"/>
  <c r="J20" i="6"/>
  <c r="J21" i="6"/>
  <c r="J25" i="6"/>
  <c r="J29" i="6"/>
  <c r="J33" i="6"/>
  <c r="J37" i="6"/>
  <c r="J41" i="6"/>
  <c r="J45" i="6"/>
  <c r="J49" i="6"/>
  <c r="J53" i="6"/>
  <c r="J57" i="6"/>
  <c r="J61" i="6"/>
  <c r="J65" i="6"/>
  <c r="J19" i="6"/>
  <c r="E27" i="13" l="1"/>
  <c r="AK49" i="7"/>
  <c r="AJ27" i="13" s="1"/>
  <c r="U49" i="7"/>
  <c r="G20" i="13"/>
  <c r="AM42" i="7"/>
  <c r="AL20" i="13" s="1"/>
  <c r="W42" i="7"/>
  <c r="J26" i="13"/>
  <c r="Z48" i="7"/>
  <c r="AP48" i="7"/>
  <c r="AO26" i="13" s="1"/>
  <c r="E22" i="13"/>
  <c r="AK44" i="7"/>
  <c r="AJ22" i="13" s="1"/>
  <c r="U44" i="7"/>
  <c r="K16" i="13"/>
  <c r="AQ38" i="7"/>
  <c r="AP16" i="13" s="1"/>
  <c r="AA38" i="7"/>
  <c r="G12" i="13"/>
  <c r="AM34" i="7"/>
  <c r="AL12" i="13" s="1"/>
  <c r="W34" i="7"/>
  <c r="H9" i="13"/>
  <c r="AN31" i="7"/>
  <c r="AM9" i="13" s="1"/>
  <c r="X31" i="7"/>
  <c r="I26" i="13"/>
  <c r="AO48" i="7"/>
  <c r="AN26" i="13" s="1"/>
  <c r="Y48" i="7"/>
  <c r="H23" i="13"/>
  <c r="X45" i="7"/>
  <c r="AN45" i="7"/>
  <c r="AM23" i="13" s="1"/>
  <c r="D19" i="13"/>
  <c r="T41" i="7"/>
  <c r="AJ41" i="7"/>
  <c r="AI19" i="13" s="1"/>
  <c r="E16" i="13"/>
  <c r="U38" i="7"/>
  <c r="AK38" i="7"/>
  <c r="AJ16" i="13" s="1"/>
  <c r="L11" i="13"/>
  <c r="AB33" i="7"/>
  <c r="AR33" i="7"/>
  <c r="AQ11" i="13" s="1"/>
  <c r="M8" i="13"/>
  <c r="AS30" i="7"/>
  <c r="AR8" i="13" s="1"/>
  <c r="AC30" i="7"/>
  <c r="I23" i="13"/>
  <c r="AO45" i="7"/>
  <c r="AN23" i="13" s="1"/>
  <c r="Y45" i="7"/>
  <c r="D22" i="13"/>
  <c r="AJ44" i="7"/>
  <c r="AI22" i="13" s="1"/>
  <c r="T44" i="7"/>
  <c r="J20" i="13"/>
  <c r="AP42" i="7"/>
  <c r="AO20" i="13" s="1"/>
  <c r="Z42" i="7"/>
  <c r="M19" i="13"/>
  <c r="AS41" i="7"/>
  <c r="AR19" i="13" s="1"/>
  <c r="AC41" i="7"/>
  <c r="K17" i="13"/>
  <c r="AQ39" i="7"/>
  <c r="AP17" i="13" s="1"/>
  <c r="AA39" i="7"/>
  <c r="I15" i="13"/>
  <c r="AO37" i="7"/>
  <c r="AN15" i="13" s="1"/>
  <c r="Y37" i="7"/>
  <c r="D14" i="13"/>
  <c r="AJ36" i="7"/>
  <c r="AI14" i="13" s="1"/>
  <c r="T36" i="7"/>
  <c r="G13" i="13"/>
  <c r="AM35" i="7"/>
  <c r="AL13" i="13" s="1"/>
  <c r="W35" i="7"/>
  <c r="M11" i="13"/>
  <c r="AS33" i="7"/>
  <c r="AR11" i="13" s="1"/>
  <c r="AC33" i="7"/>
  <c r="H10" i="13"/>
  <c r="AN32" i="7"/>
  <c r="AM10" i="13" s="1"/>
  <c r="X32" i="7"/>
  <c r="N8" i="13"/>
  <c r="AT30" i="7"/>
  <c r="AS8" i="13" s="1"/>
  <c r="AD30" i="7"/>
  <c r="R13" i="5"/>
  <c r="S13" i="5" s="1"/>
  <c r="L26" i="13"/>
  <c r="AR48" i="7"/>
  <c r="AQ26" i="13" s="1"/>
  <c r="AB48" i="7"/>
  <c r="G25" i="13"/>
  <c r="AM47" i="7"/>
  <c r="AL25" i="13" s="1"/>
  <c r="W47" i="7"/>
  <c r="I22" i="13"/>
  <c r="AO44" i="7"/>
  <c r="AN22" i="13" s="1"/>
  <c r="Y44" i="7"/>
  <c r="J19" i="13"/>
  <c r="AP41" i="7"/>
  <c r="AO19" i="13" s="1"/>
  <c r="Z41" i="7"/>
  <c r="K27" i="13"/>
  <c r="AA49" i="7"/>
  <c r="AQ49" i="7"/>
  <c r="AP27" i="13" s="1"/>
  <c r="F26" i="13"/>
  <c r="V48" i="7"/>
  <c r="AL48" i="7"/>
  <c r="AK26" i="13" s="1"/>
  <c r="G24" i="13"/>
  <c r="AM46" i="7"/>
  <c r="AL24" i="13" s="1"/>
  <c r="W46" i="7"/>
  <c r="H21" i="13"/>
  <c r="AN43" i="7"/>
  <c r="AM21" i="13" s="1"/>
  <c r="X43" i="7"/>
  <c r="I18" i="13"/>
  <c r="AO40" i="7"/>
  <c r="AN18" i="13" s="1"/>
  <c r="Y40" i="7"/>
  <c r="G16" i="13"/>
  <c r="AM38" i="7"/>
  <c r="AL16" i="13" s="1"/>
  <c r="W38" i="7"/>
  <c r="M14" i="13"/>
  <c r="AS36" i="7"/>
  <c r="AR14" i="13" s="1"/>
  <c r="AC36" i="7"/>
  <c r="H13" i="13"/>
  <c r="AN35" i="7"/>
  <c r="AM13" i="13" s="1"/>
  <c r="X35" i="7"/>
  <c r="N11" i="13"/>
  <c r="AT33" i="7"/>
  <c r="AS11" i="13" s="1"/>
  <c r="AD33" i="7"/>
  <c r="I10" i="13"/>
  <c r="AO32" i="7"/>
  <c r="AN10" i="13" s="1"/>
  <c r="Y32" i="7"/>
  <c r="D9" i="13"/>
  <c r="AJ31" i="7"/>
  <c r="AI9" i="13" s="1"/>
  <c r="T31" i="7"/>
  <c r="L27" i="13"/>
  <c r="AB49" i="7"/>
  <c r="AR49" i="7"/>
  <c r="AQ27" i="13" s="1"/>
  <c r="D27" i="13"/>
  <c r="T49" i="7"/>
  <c r="AJ49" i="7"/>
  <c r="AI27" i="13" s="1"/>
  <c r="G26" i="13"/>
  <c r="W48" i="7"/>
  <c r="AM48" i="7"/>
  <c r="AL26" i="13" s="1"/>
  <c r="J25" i="13"/>
  <c r="Z47" i="7"/>
  <c r="AP47" i="7"/>
  <c r="AO25" i="13" s="1"/>
  <c r="I24" i="13"/>
  <c r="Y46" i="7"/>
  <c r="AO46" i="7"/>
  <c r="AN24" i="13" s="1"/>
  <c r="D23" i="13"/>
  <c r="T45" i="7"/>
  <c r="AJ45" i="7"/>
  <c r="AI23" i="13" s="1"/>
  <c r="J21" i="13"/>
  <c r="Z43" i="7"/>
  <c r="AP43" i="7"/>
  <c r="AO21" i="13" s="1"/>
  <c r="E20" i="13"/>
  <c r="U42" i="7"/>
  <c r="AK42" i="7"/>
  <c r="AJ20" i="13" s="1"/>
  <c r="K18" i="13"/>
  <c r="AA40" i="7"/>
  <c r="AQ40" i="7"/>
  <c r="AP18" i="13" s="1"/>
  <c r="F17" i="13"/>
  <c r="V39" i="7"/>
  <c r="AL39" i="7"/>
  <c r="AK17" i="13" s="1"/>
  <c r="L15" i="13"/>
  <c r="AB37" i="7"/>
  <c r="AR37" i="7"/>
  <c r="AQ15" i="13" s="1"/>
  <c r="G14" i="13"/>
  <c r="W36" i="7"/>
  <c r="AM36" i="7"/>
  <c r="AL14" i="13" s="1"/>
  <c r="M12" i="13"/>
  <c r="AC34" i="7"/>
  <c r="AS34" i="7"/>
  <c r="AR12" i="13" s="1"/>
  <c r="H11" i="13"/>
  <c r="X33" i="7"/>
  <c r="AN33" i="7"/>
  <c r="AM11" i="13" s="1"/>
  <c r="N9" i="13"/>
  <c r="AD31" i="7"/>
  <c r="AT31" i="7"/>
  <c r="AS9" i="13" s="1"/>
  <c r="I8" i="13"/>
  <c r="AO30" i="7"/>
  <c r="AN8" i="13" s="1"/>
  <c r="Y30" i="7"/>
  <c r="L24" i="13"/>
  <c r="AB46" i="7"/>
  <c r="AR46" i="7"/>
  <c r="AQ24" i="13" s="1"/>
  <c r="D24" i="13"/>
  <c r="T46" i="7"/>
  <c r="AJ46" i="7"/>
  <c r="AI24" i="13" s="1"/>
  <c r="G23" i="13"/>
  <c r="W45" i="7"/>
  <c r="AM45" i="7"/>
  <c r="AL23" i="13" s="1"/>
  <c r="J22" i="13"/>
  <c r="Z44" i="7"/>
  <c r="AP44" i="7"/>
  <c r="AO22" i="13" s="1"/>
  <c r="M21" i="13"/>
  <c r="AC43" i="7"/>
  <c r="AS43" i="7"/>
  <c r="AR21" i="13" s="1"/>
  <c r="E21" i="13"/>
  <c r="U43" i="7"/>
  <c r="AK43" i="7"/>
  <c r="AJ21" i="13" s="1"/>
  <c r="H20" i="13"/>
  <c r="X42" i="7"/>
  <c r="AN42" i="7"/>
  <c r="AM20" i="13" s="1"/>
  <c r="K19" i="13"/>
  <c r="AA41" i="7"/>
  <c r="AQ41" i="7"/>
  <c r="AP19" i="13" s="1"/>
  <c r="N18" i="13"/>
  <c r="AD40" i="7"/>
  <c r="AT40" i="7"/>
  <c r="AS18" i="13" s="1"/>
  <c r="F18" i="13"/>
  <c r="V40" i="7"/>
  <c r="AL40" i="7"/>
  <c r="AK18" i="13" s="1"/>
  <c r="I17" i="13"/>
  <c r="Y39" i="7"/>
  <c r="AO39" i="7"/>
  <c r="AN17" i="13" s="1"/>
  <c r="L16" i="13"/>
  <c r="AB38" i="7"/>
  <c r="AR38" i="7"/>
  <c r="AQ16" i="13" s="1"/>
  <c r="D16" i="13"/>
  <c r="T38" i="7"/>
  <c r="S16" i="13" s="1"/>
  <c r="AJ38" i="7"/>
  <c r="AI16" i="13" s="1"/>
  <c r="G15" i="13"/>
  <c r="W37" i="7"/>
  <c r="AM37" i="7"/>
  <c r="AL15" i="13" s="1"/>
  <c r="J14" i="13"/>
  <c r="Z36" i="7"/>
  <c r="AP36" i="7"/>
  <c r="AO14" i="13" s="1"/>
  <c r="M13" i="13"/>
  <c r="AC35" i="7"/>
  <c r="AS35" i="7"/>
  <c r="AR13" i="13" s="1"/>
  <c r="E13" i="13"/>
  <c r="U35" i="7"/>
  <c r="AK35" i="7"/>
  <c r="AJ13" i="13" s="1"/>
  <c r="H12" i="13"/>
  <c r="X34" i="7"/>
  <c r="AN34" i="7"/>
  <c r="AM12" i="13" s="1"/>
  <c r="K11" i="13"/>
  <c r="AA33" i="7"/>
  <c r="AQ33" i="7"/>
  <c r="AP11" i="13" s="1"/>
  <c r="N10" i="13"/>
  <c r="AD32" i="7"/>
  <c r="AT32" i="7"/>
  <c r="AS10" i="13" s="1"/>
  <c r="F10" i="13"/>
  <c r="V32" i="7"/>
  <c r="AL32" i="7"/>
  <c r="AK10" i="13" s="1"/>
  <c r="I9" i="13"/>
  <c r="AO31" i="7"/>
  <c r="AN9" i="13" s="1"/>
  <c r="Y31" i="7"/>
  <c r="L8" i="13"/>
  <c r="AR30" i="7"/>
  <c r="AQ8" i="13" s="1"/>
  <c r="AB30" i="7"/>
  <c r="D8" i="13"/>
  <c r="AJ30" i="7"/>
  <c r="AI8" i="13" s="1"/>
  <c r="T30" i="7"/>
  <c r="K25" i="13"/>
  <c r="AQ47" i="7"/>
  <c r="AP25" i="13" s="1"/>
  <c r="AA47" i="7"/>
  <c r="H17" i="13"/>
  <c r="AN39" i="7"/>
  <c r="AM17" i="13" s="1"/>
  <c r="X39" i="7"/>
  <c r="D25" i="13"/>
  <c r="AJ47" i="7"/>
  <c r="AI25" i="13" s="1"/>
  <c r="T47" i="7"/>
  <c r="F15" i="13"/>
  <c r="AL37" i="7"/>
  <c r="AK15" i="13" s="1"/>
  <c r="V37" i="7"/>
  <c r="M10" i="13"/>
  <c r="AS32" i="7"/>
  <c r="AR10" i="13" s="1"/>
  <c r="AC32" i="7"/>
  <c r="N27" i="13"/>
  <c r="AT49" i="7"/>
  <c r="AS27" i="13" s="1"/>
  <c r="AD49" i="7"/>
  <c r="L25" i="13"/>
  <c r="AR47" i="7"/>
  <c r="AQ25" i="13" s="1"/>
  <c r="AB47" i="7"/>
  <c r="M24" i="13"/>
  <c r="AC46" i="7"/>
  <c r="AS46" i="7"/>
  <c r="AR24" i="13" s="1"/>
  <c r="I20" i="13"/>
  <c r="Y42" i="7"/>
  <c r="AO42" i="7"/>
  <c r="AN20" i="13" s="1"/>
  <c r="J17" i="13"/>
  <c r="Z39" i="7"/>
  <c r="AP39" i="7"/>
  <c r="AO17" i="13" s="1"/>
  <c r="F13" i="13"/>
  <c r="V35" i="7"/>
  <c r="AL35" i="7"/>
  <c r="AK13" i="13" s="1"/>
  <c r="G10" i="13"/>
  <c r="W32" i="7"/>
  <c r="AM32" i="7"/>
  <c r="AL10" i="13" s="1"/>
  <c r="F24" i="13"/>
  <c r="AL46" i="7"/>
  <c r="AK24" i="13" s="1"/>
  <c r="V46" i="7"/>
  <c r="L22" i="13"/>
  <c r="AR44" i="7"/>
  <c r="AQ22" i="13" s="1"/>
  <c r="AB44" i="7"/>
  <c r="G21" i="13"/>
  <c r="AM43" i="7"/>
  <c r="AL21" i="13" s="1"/>
  <c r="W43" i="7"/>
  <c r="E19" i="13"/>
  <c r="AK41" i="7"/>
  <c r="AJ19" i="13" s="1"/>
  <c r="U41" i="7"/>
  <c r="H18" i="13"/>
  <c r="AN40" i="7"/>
  <c r="AM18" i="13" s="1"/>
  <c r="X40" i="7"/>
  <c r="F16" i="13"/>
  <c r="AL38" i="7"/>
  <c r="AK16" i="13" s="1"/>
  <c r="V38" i="7"/>
  <c r="L14" i="13"/>
  <c r="AR36" i="7"/>
  <c r="AQ14" i="13" s="1"/>
  <c r="AB36" i="7"/>
  <c r="J12" i="13"/>
  <c r="AP34" i="7"/>
  <c r="AO12" i="13" s="1"/>
  <c r="Z34" i="7"/>
  <c r="E11" i="13"/>
  <c r="AK33" i="7"/>
  <c r="AJ11" i="13" s="1"/>
  <c r="U33" i="7"/>
  <c r="K9" i="13"/>
  <c r="AQ31" i="7"/>
  <c r="AP9" i="13" s="1"/>
  <c r="AA31" i="7"/>
  <c r="F8" i="13"/>
  <c r="AL30" i="7"/>
  <c r="AK8" i="13" s="1"/>
  <c r="V30" i="7"/>
  <c r="R24" i="5"/>
  <c r="S24" i="5" s="1"/>
  <c r="M27" i="13"/>
  <c r="AS49" i="7"/>
  <c r="AR27" i="13" s="1"/>
  <c r="AC49" i="7"/>
  <c r="H26" i="13"/>
  <c r="AN48" i="7"/>
  <c r="AM26" i="13" s="1"/>
  <c r="X48" i="7"/>
  <c r="K24" i="13"/>
  <c r="AQ46" i="7"/>
  <c r="AP24" i="13" s="1"/>
  <c r="AA46" i="7"/>
  <c r="L21" i="13"/>
  <c r="AR43" i="7"/>
  <c r="AQ21" i="13" s="1"/>
  <c r="AB43" i="7"/>
  <c r="M18" i="13"/>
  <c r="AS40" i="7"/>
  <c r="AR18" i="13" s="1"/>
  <c r="AC40" i="7"/>
  <c r="G27" i="13"/>
  <c r="W49" i="7"/>
  <c r="AM49" i="7"/>
  <c r="AL27" i="13" s="1"/>
  <c r="M25" i="13"/>
  <c r="AC47" i="7"/>
  <c r="AS47" i="7"/>
  <c r="AR25" i="13" s="1"/>
  <c r="J23" i="13"/>
  <c r="AP45" i="7"/>
  <c r="AO23" i="13" s="1"/>
  <c r="Z45" i="7"/>
  <c r="K20" i="13"/>
  <c r="AQ42" i="7"/>
  <c r="AP20" i="13" s="1"/>
  <c r="AA42" i="7"/>
  <c r="L17" i="13"/>
  <c r="AR39" i="7"/>
  <c r="AQ17" i="13" s="1"/>
  <c r="AB39" i="7"/>
  <c r="N15" i="13"/>
  <c r="AT37" i="7"/>
  <c r="AS15" i="13" s="1"/>
  <c r="AD37" i="7"/>
  <c r="I14" i="13"/>
  <c r="AO36" i="7"/>
  <c r="AN14" i="13" s="1"/>
  <c r="Y36" i="7"/>
  <c r="D13" i="13"/>
  <c r="AJ35" i="7"/>
  <c r="AI13" i="13" s="1"/>
  <c r="T35" i="7"/>
  <c r="J11" i="13"/>
  <c r="AP33" i="7"/>
  <c r="AO11" i="13" s="1"/>
  <c r="Z33" i="7"/>
  <c r="E10" i="13"/>
  <c r="AK32" i="7"/>
  <c r="AJ10" i="13" s="1"/>
  <c r="U32" i="7"/>
  <c r="K8" i="13"/>
  <c r="AQ30" i="7"/>
  <c r="AP8" i="13" s="1"/>
  <c r="AA30" i="7"/>
  <c r="J27" i="13"/>
  <c r="AP49" i="7"/>
  <c r="AO27" i="13" s="1"/>
  <c r="Z49" i="7"/>
  <c r="M26" i="13"/>
  <c r="AS48" i="7"/>
  <c r="AR26" i="13" s="1"/>
  <c r="AC48" i="7"/>
  <c r="E26" i="13"/>
  <c r="AK48" i="7"/>
  <c r="AJ26" i="13" s="1"/>
  <c r="U48" i="7"/>
  <c r="H25" i="13"/>
  <c r="AN47" i="7"/>
  <c r="AM25" i="13" s="1"/>
  <c r="X47" i="7"/>
  <c r="E24" i="13"/>
  <c r="U46" i="7"/>
  <c r="AK46" i="7"/>
  <c r="AJ24" i="13" s="1"/>
  <c r="K22" i="13"/>
  <c r="AA44" i="7"/>
  <c r="AQ44" i="7"/>
  <c r="AP22" i="13" s="1"/>
  <c r="F21" i="13"/>
  <c r="V43" i="7"/>
  <c r="AL43" i="7"/>
  <c r="AK21" i="13" s="1"/>
  <c r="L19" i="13"/>
  <c r="AB41" i="7"/>
  <c r="AR41" i="7"/>
  <c r="AQ19" i="13" s="1"/>
  <c r="G18" i="13"/>
  <c r="W40" i="7"/>
  <c r="AM40" i="7"/>
  <c r="AL18" i="13" s="1"/>
  <c r="M16" i="13"/>
  <c r="AC38" i="7"/>
  <c r="AS38" i="7"/>
  <c r="AR16" i="13" s="1"/>
  <c r="H15" i="13"/>
  <c r="X37" i="7"/>
  <c r="AN37" i="7"/>
  <c r="AM15" i="13" s="1"/>
  <c r="N13" i="13"/>
  <c r="AD35" i="7"/>
  <c r="AT35" i="7"/>
  <c r="AS13" i="13" s="1"/>
  <c r="I12" i="13"/>
  <c r="Y34" i="7"/>
  <c r="AO34" i="7"/>
  <c r="AN12" i="13" s="1"/>
  <c r="D11" i="13"/>
  <c r="T33" i="7"/>
  <c r="AJ33" i="7"/>
  <c r="AI11" i="13" s="1"/>
  <c r="J9" i="13"/>
  <c r="AP31" i="7"/>
  <c r="AO9" i="13" s="1"/>
  <c r="Z31" i="7"/>
  <c r="E8" i="13"/>
  <c r="AK30" i="7"/>
  <c r="AJ8" i="13" s="1"/>
  <c r="U30" i="7"/>
  <c r="J24" i="13"/>
  <c r="AP46" i="7"/>
  <c r="AO24" i="13" s="1"/>
  <c r="Z46" i="7"/>
  <c r="M23" i="13"/>
  <c r="AS45" i="7"/>
  <c r="AR23" i="13" s="1"/>
  <c r="AC45" i="7"/>
  <c r="E23" i="13"/>
  <c r="AK45" i="7"/>
  <c r="AJ23" i="13" s="1"/>
  <c r="U45" i="7"/>
  <c r="H22" i="13"/>
  <c r="AN44" i="7"/>
  <c r="AM22" i="13" s="1"/>
  <c r="X44" i="7"/>
  <c r="K21" i="13"/>
  <c r="AQ43" i="7"/>
  <c r="AP21" i="13" s="1"/>
  <c r="AA43" i="7"/>
  <c r="N20" i="13"/>
  <c r="AT42" i="7"/>
  <c r="AS20" i="13" s="1"/>
  <c r="AD42" i="7"/>
  <c r="F20" i="13"/>
  <c r="AL42" i="7"/>
  <c r="AK20" i="13" s="1"/>
  <c r="V42" i="7"/>
  <c r="I19" i="13"/>
  <c r="AO41" i="7"/>
  <c r="AN19" i="13" s="1"/>
  <c r="Y41" i="7"/>
  <c r="L18" i="13"/>
  <c r="AR40" i="7"/>
  <c r="AQ18" i="13" s="1"/>
  <c r="AB40" i="7"/>
  <c r="D18" i="13"/>
  <c r="AJ40" i="7"/>
  <c r="AI18" i="13" s="1"/>
  <c r="T40" i="7"/>
  <c r="G17" i="13"/>
  <c r="AM39" i="7"/>
  <c r="AL17" i="13" s="1"/>
  <c r="W39" i="7"/>
  <c r="J16" i="13"/>
  <c r="AP38" i="7"/>
  <c r="AO16" i="13" s="1"/>
  <c r="Z38" i="7"/>
  <c r="M15" i="13"/>
  <c r="AS37" i="7"/>
  <c r="AR15" i="13" s="1"/>
  <c r="AC37" i="7"/>
  <c r="E15" i="13"/>
  <c r="AK37" i="7"/>
  <c r="AJ15" i="13" s="1"/>
  <c r="U37" i="7"/>
  <c r="H14" i="13"/>
  <c r="AN36" i="7"/>
  <c r="AM14" i="13" s="1"/>
  <c r="X36" i="7"/>
  <c r="K13" i="13"/>
  <c r="AQ35" i="7"/>
  <c r="AP13" i="13" s="1"/>
  <c r="AA35" i="7"/>
  <c r="N12" i="13"/>
  <c r="AT34" i="7"/>
  <c r="AS12" i="13" s="1"/>
  <c r="AD34" i="7"/>
  <c r="F12" i="13"/>
  <c r="AL34" i="7"/>
  <c r="AK12" i="13" s="1"/>
  <c r="V34" i="7"/>
  <c r="I11" i="13"/>
  <c r="AO33" i="7"/>
  <c r="AN11" i="13" s="1"/>
  <c r="Y33" i="7"/>
  <c r="L10" i="13"/>
  <c r="AR32" i="7"/>
  <c r="AQ10" i="13" s="1"/>
  <c r="AB32" i="7"/>
  <c r="D10" i="13"/>
  <c r="AJ32" i="7"/>
  <c r="AI10" i="13" s="1"/>
  <c r="T32" i="7"/>
  <c r="G9" i="13"/>
  <c r="AM31" i="7"/>
  <c r="AL9" i="13" s="1"/>
  <c r="W31" i="7"/>
  <c r="J8" i="13"/>
  <c r="AP30" i="7"/>
  <c r="AO8" i="13" s="1"/>
  <c r="Z30" i="7"/>
  <c r="F23" i="13"/>
  <c r="AL45" i="7"/>
  <c r="AK23" i="13" s="1"/>
  <c r="V45" i="7"/>
  <c r="F19" i="13"/>
  <c r="AL41" i="7"/>
  <c r="AK19" i="13" s="1"/>
  <c r="V41" i="7"/>
  <c r="L13" i="13"/>
  <c r="AR35" i="7"/>
  <c r="AQ13" i="13" s="1"/>
  <c r="AB35" i="7"/>
  <c r="F27" i="13"/>
  <c r="AL49" i="7"/>
  <c r="AK27" i="13" s="1"/>
  <c r="V49" i="7"/>
  <c r="N21" i="13"/>
  <c r="AD43" i="7"/>
  <c r="AT43" i="7"/>
  <c r="AS21" i="13" s="1"/>
  <c r="K14" i="13"/>
  <c r="AA36" i="7"/>
  <c r="AQ36" i="7"/>
  <c r="AP14" i="13" s="1"/>
  <c r="N24" i="13"/>
  <c r="AT46" i="7"/>
  <c r="AS24" i="13" s="1"/>
  <c r="AD46" i="7"/>
  <c r="N16" i="13"/>
  <c r="AT38" i="7"/>
  <c r="AS16" i="13" s="1"/>
  <c r="AD38" i="7"/>
  <c r="I27" i="13"/>
  <c r="AO49" i="7"/>
  <c r="AN27" i="13" s="1"/>
  <c r="Y49" i="7"/>
  <c r="D26" i="13"/>
  <c r="AJ48" i="7"/>
  <c r="AI26" i="13" s="1"/>
  <c r="T48" i="7"/>
  <c r="N23" i="13"/>
  <c r="AT45" i="7"/>
  <c r="AS23" i="13" s="1"/>
  <c r="AD45" i="7"/>
  <c r="D21" i="13"/>
  <c r="AJ43" i="7"/>
  <c r="AI21" i="13" s="1"/>
  <c r="T43" i="7"/>
  <c r="E18" i="13"/>
  <c r="AK40" i="7"/>
  <c r="AJ18" i="13" s="1"/>
  <c r="U40" i="7"/>
  <c r="N26" i="13"/>
  <c r="AD48" i="7"/>
  <c r="AT48" i="7"/>
  <c r="AS26" i="13" s="1"/>
  <c r="I25" i="13"/>
  <c r="Y47" i="7"/>
  <c r="AO47" i="7"/>
  <c r="AN25" i="13" s="1"/>
  <c r="M22" i="13"/>
  <c r="AS44" i="7"/>
  <c r="AR22" i="13" s="1"/>
  <c r="AC44" i="7"/>
  <c r="N19" i="13"/>
  <c r="AT41" i="7"/>
  <c r="AS19" i="13" s="1"/>
  <c r="AD41" i="7"/>
  <c r="D17" i="13"/>
  <c r="AJ39" i="7"/>
  <c r="AI17" i="13" s="1"/>
  <c r="T39" i="7"/>
  <c r="J15" i="13"/>
  <c r="AP37" i="7"/>
  <c r="AO15" i="13" s="1"/>
  <c r="Z37" i="7"/>
  <c r="E14" i="13"/>
  <c r="AK36" i="7"/>
  <c r="AJ14" i="13" s="1"/>
  <c r="U36" i="7"/>
  <c r="K12" i="13"/>
  <c r="AQ34" i="7"/>
  <c r="AP12" i="13" s="1"/>
  <c r="AA34" i="7"/>
  <c r="F11" i="13"/>
  <c r="AL33" i="7"/>
  <c r="AK11" i="13" s="1"/>
  <c r="V33" i="7"/>
  <c r="L9" i="13"/>
  <c r="AR31" i="7"/>
  <c r="AQ9" i="13" s="1"/>
  <c r="AB31" i="7"/>
  <c r="G8" i="13"/>
  <c r="AM30" i="7"/>
  <c r="AL8" i="13" s="1"/>
  <c r="W30" i="7"/>
  <c r="H27" i="13"/>
  <c r="X49" i="7"/>
  <c r="AN49" i="7"/>
  <c r="AM27" i="13" s="1"/>
  <c r="K26" i="13"/>
  <c r="AA48" i="7"/>
  <c r="AQ48" i="7"/>
  <c r="AP26" i="13" s="1"/>
  <c r="N25" i="13"/>
  <c r="AD47" i="7"/>
  <c r="AT47" i="7"/>
  <c r="AS25" i="13" s="1"/>
  <c r="F25" i="13"/>
  <c r="V47" i="7"/>
  <c r="AL47" i="7"/>
  <c r="AK25" i="13" s="1"/>
  <c r="L23" i="13"/>
  <c r="AB45" i="7"/>
  <c r="AR45" i="7"/>
  <c r="AQ23" i="13" s="1"/>
  <c r="G22" i="13"/>
  <c r="W44" i="7"/>
  <c r="AM44" i="7"/>
  <c r="AL22" i="13" s="1"/>
  <c r="M20" i="13"/>
  <c r="AC42" i="7"/>
  <c r="AS42" i="7"/>
  <c r="AR20" i="13" s="1"/>
  <c r="H19" i="13"/>
  <c r="X41" i="7"/>
  <c r="AN41" i="7"/>
  <c r="AM19" i="13" s="1"/>
  <c r="N17" i="13"/>
  <c r="AD39" i="7"/>
  <c r="AT39" i="7"/>
  <c r="AS17" i="13" s="1"/>
  <c r="I16" i="13"/>
  <c r="Y38" i="7"/>
  <c r="AO38" i="7"/>
  <c r="AN16" i="13" s="1"/>
  <c r="D15" i="13"/>
  <c r="T37" i="7"/>
  <c r="AJ37" i="7"/>
  <c r="AI15" i="13" s="1"/>
  <c r="J13" i="13"/>
  <c r="Z35" i="7"/>
  <c r="AP35" i="7"/>
  <c r="AO13" i="13" s="1"/>
  <c r="E12" i="13"/>
  <c r="U34" i="7"/>
  <c r="AK34" i="7"/>
  <c r="AJ12" i="13" s="1"/>
  <c r="K10" i="13"/>
  <c r="AA32" i="7"/>
  <c r="AQ32" i="7"/>
  <c r="AP10" i="13" s="1"/>
  <c r="F9" i="13"/>
  <c r="AL31" i="7"/>
  <c r="AK9" i="13" s="1"/>
  <c r="V31" i="7"/>
  <c r="E25" i="13"/>
  <c r="U47" i="7"/>
  <c r="AK47" i="7"/>
  <c r="AJ25" i="13" s="1"/>
  <c r="H24" i="13"/>
  <c r="X46" i="7"/>
  <c r="AN46" i="7"/>
  <c r="AM24" i="13" s="1"/>
  <c r="K23" i="13"/>
  <c r="AA45" i="7"/>
  <c r="AQ45" i="7"/>
  <c r="AP23" i="13" s="1"/>
  <c r="N22" i="13"/>
  <c r="AD44" i="7"/>
  <c r="AT44" i="7"/>
  <c r="AS22" i="13" s="1"/>
  <c r="F22" i="13"/>
  <c r="V44" i="7"/>
  <c r="AL44" i="7"/>
  <c r="AK22" i="13" s="1"/>
  <c r="I21" i="13"/>
  <c r="Y43" i="7"/>
  <c r="AO43" i="7"/>
  <c r="AN21" i="13" s="1"/>
  <c r="L20" i="13"/>
  <c r="AB42" i="7"/>
  <c r="AR42" i="7"/>
  <c r="AQ20" i="13" s="1"/>
  <c r="D20" i="13"/>
  <c r="T42" i="7"/>
  <c r="AJ42" i="7"/>
  <c r="AI20" i="13" s="1"/>
  <c r="G19" i="13"/>
  <c r="W41" i="7"/>
  <c r="AM41" i="7"/>
  <c r="AL19" i="13" s="1"/>
  <c r="J18" i="13"/>
  <c r="Z40" i="7"/>
  <c r="AP40" i="7"/>
  <c r="AO18" i="13" s="1"/>
  <c r="M17" i="13"/>
  <c r="AC39" i="7"/>
  <c r="AS39" i="7"/>
  <c r="AR17" i="13" s="1"/>
  <c r="E17" i="13"/>
  <c r="U39" i="7"/>
  <c r="AK39" i="7"/>
  <c r="AJ17" i="13" s="1"/>
  <c r="H16" i="13"/>
  <c r="X38" i="7"/>
  <c r="AN38" i="7"/>
  <c r="AM16" i="13" s="1"/>
  <c r="K15" i="13"/>
  <c r="AA37" i="7"/>
  <c r="AQ37" i="7"/>
  <c r="AP15" i="13" s="1"/>
  <c r="N14" i="13"/>
  <c r="AD36" i="7"/>
  <c r="AT36" i="7"/>
  <c r="AS14" i="13" s="1"/>
  <c r="F14" i="13"/>
  <c r="V36" i="7"/>
  <c r="AL36" i="7"/>
  <c r="AK14" i="13" s="1"/>
  <c r="I13" i="13"/>
  <c r="Y35" i="7"/>
  <c r="AO35" i="7"/>
  <c r="AN13" i="13" s="1"/>
  <c r="L12" i="13"/>
  <c r="AB34" i="7"/>
  <c r="AR34" i="7"/>
  <c r="AQ12" i="13" s="1"/>
  <c r="D12" i="13"/>
  <c r="T34" i="7"/>
  <c r="AJ34" i="7"/>
  <c r="AI12" i="13" s="1"/>
  <c r="G11" i="13"/>
  <c r="W33" i="7"/>
  <c r="AM33" i="7"/>
  <c r="AL11" i="13" s="1"/>
  <c r="J10" i="13"/>
  <c r="Z32" i="7"/>
  <c r="AP32" i="7"/>
  <c r="AO10" i="13" s="1"/>
  <c r="M9" i="13"/>
  <c r="AC31" i="7"/>
  <c r="AS31" i="7"/>
  <c r="AR9" i="13" s="1"/>
  <c r="E9" i="13"/>
  <c r="AK31" i="7"/>
  <c r="AJ9" i="13" s="1"/>
  <c r="U31" i="7"/>
  <c r="H8" i="13"/>
  <c r="AN30" i="7"/>
  <c r="AM8" i="13" s="1"/>
  <c r="X30" i="7"/>
  <c r="K12" i="9"/>
  <c r="N12" i="9" s="1"/>
  <c r="O6" i="9"/>
  <c r="B81" i="2"/>
  <c r="C81" i="2" s="1"/>
  <c r="D81" i="2" s="1"/>
  <c r="G22" i="12" s="1"/>
  <c r="R27" i="5"/>
  <c r="S27" i="5" s="1"/>
  <c r="L108" i="7"/>
  <c r="L106" i="7"/>
  <c r="L57" i="5"/>
  <c r="L29" i="5" s="1"/>
  <c r="L109" i="7"/>
  <c r="L107" i="7"/>
  <c r="L105" i="7"/>
  <c r="AK40" i="4"/>
  <c r="Q28" i="5" s="1"/>
  <c r="P8" i="9"/>
  <c r="P12" i="9"/>
  <c r="P6" i="9"/>
  <c r="I12" i="9"/>
  <c r="L12" i="9" s="1"/>
  <c r="O12" i="9" s="1"/>
  <c r="O5" i="9"/>
  <c r="S10" i="13"/>
  <c r="S12" i="13"/>
  <c r="S14" i="13"/>
  <c r="S18" i="13"/>
  <c r="S20" i="13"/>
  <c r="S22" i="13"/>
  <c r="S24" i="13"/>
  <c r="S9" i="13"/>
  <c r="S13" i="13"/>
  <c r="S17" i="13"/>
  <c r="S21" i="13"/>
  <c r="S26" i="13"/>
  <c r="S8" i="13"/>
  <c r="S11" i="13"/>
  <c r="S19" i="13"/>
  <c r="S25" i="13"/>
  <c r="S15" i="13"/>
  <c r="S27" i="13"/>
  <c r="S23" i="13"/>
  <c r="G96" i="7"/>
  <c r="H76" i="6"/>
  <c r="F97" i="7" s="1"/>
  <c r="N129" i="7" s="1"/>
  <c r="F94" i="7"/>
  <c r="F75" i="6"/>
  <c r="D96" i="7" s="1"/>
  <c r="N123" i="7" s="1"/>
  <c r="D93" i="7"/>
  <c r="E73" i="6"/>
  <c r="C94" i="7" s="1"/>
  <c r="N126" i="7" s="1"/>
  <c r="F95" i="7"/>
  <c r="G75" i="6"/>
  <c r="E96" i="7" s="1"/>
  <c r="N128" i="7" s="1"/>
  <c r="E94" i="7"/>
  <c r="F74" i="6"/>
  <c r="D95" i="7" s="1"/>
  <c r="N127" i="7" s="1"/>
  <c r="G94" i="7"/>
  <c r="F76" i="6"/>
  <c r="D97" i="7" s="1"/>
  <c r="N119" i="7" s="1"/>
  <c r="Q58" i="5"/>
  <c r="G58" i="5"/>
  <c r="G29" i="5"/>
  <c r="I58" i="5"/>
  <c r="I29" i="5"/>
  <c r="F58" i="5"/>
  <c r="F29" i="5"/>
  <c r="J29" i="5"/>
  <c r="J58" i="5"/>
  <c r="N58" i="5"/>
  <c r="N29" i="5"/>
  <c r="G95" i="7"/>
  <c r="G76" i="6"/>
  <c r="E97" i="7" s="1"/>
  <c r="N124" i="7" s="1"/>
  <c r="F93" i="7"/>
  <c r="E75" i="6"/>
  <c r="C96" i="7" s="1"/>
  <c r="N118" i="7" s="1"/>
  <c r="E93" i="7"/>
  <c r="E74" i="6"/>
  <c r="C95" i="7" s="1"/>
  <c r="N122" i="7" s="1"/>
  <c r="G93" i="7"/>
  <c r="E76" i="6"/>
  <c r="C97" i="7" s="1"/>
  <c r="N114" i="7" s="1"/>
  <c r="O29" i="5"/>
  <c r="E58" i="5"/>
  <c r="E29" i="5"/>
  <c r="M58" i="5"/>
  <c r="M29" i="5"/>
  <c r="D58" i="5"/>
  <c r="D29" i="5"/>
  <c r="H58" i="5"/>
  <c r="H29" i="5"/>
  <c r="L58" i="5"/>
  <c r="K58" i="5"/>
  <c r="K29" i="5"/>
  <c r="O261" i="3"/>
  <c r="Q12" i="9" l="1"/>
  <c r="F24" i="9" s="1"/>
  <c r="K105" i="7"/>
  <c r="K107" i="7"/>
  <c r="K109" i="7"/>
  <c r="K106" i="7"/>
  <c r="K108" i="7"/>
  <c r="B82" i="2"/>
  <c r="C82" i="2" s="1"/>
  <c r="D82" i="2" s="1"/>
  <c r="G23" i="12" s="1"/>
  <c r="R28" i="5"/>
  <c r="S28" i="5" s="1"/>
  <c r="T28" i="5" s="1"/>
  <c r="U28" i="5" s="1"/>
  <c r="V28" i="5" s="1"/>
  <c r="W28" i="5" s="1"/>
  <c r="X28" i="5" s="1"/>
  <c r="Y28" i="5" s="1"/>
  <c r="Z28" i="5" s="1"/>
  <c r="AA28" i="5" s="1"/>
  <c r="AB28" i="5" s="1"/>
  <c r="AC28" i="5" s="1"/>
  <c r="AD28" i="5" s="1"/>
  <c r="AE28" i="5" s="1"/>
  <c r="Q29" i="5"/>
  <c r="R29" i="5" s="1"/>
  <c r="J24" i="9"/>
  <c r="N24" i="9"/>
  <c r="G24" i="9"/>
  <c r="E24" i="9"/>
  <c r="E13" i="10" s="1"/>
  <c r="M24" i="9"/>
  <c r="M24" i="10" s="1"/>
  <c r="D20" i="9"/>
  <c r="D14" i="10" s="1"/>
  <c r="H20" i="9"/>
  <c r="L20" i="9"/>
  <c r="C20" i="9"/>
  <c r="K20" i="9"/>
  <c r="K16" i="10" s="1"/>
  <c r="I20" i="9"/>
  <c r="F22" i="9"/>
  <c r="F22" i="10" s="1"/>
  <c r="J22" i="9"/>
  <c r="N22" i="9"/>
  <c r="E22" i="9"/>
  <c r="M22" i="9"/>
  <c r="M21" i="10" s="1"/>
  <c r="K22" i="9"/>
  <c r="K22" i="10" s="1"/>
  <c r="F16" i="9"/>
  <c r="F19" i="10" s="1"/>
  <c r="J16" i="9"/>
  <c r="N16" i="9"/>
  <c r="N19" i="10" s="1"/>
  <c r="G16" i="9"/>
  <c r="K16" i="9"/>
  <c r="C16" i="9"/>
  <c r="G17" i="9"/>
  <c r="G11" i="10" s="1"/>
  <c r="K17" i="9"/>
  <c r="D17" i="9"/>
  <c r="H17" i="9"/>
  <c r="L17" i="9"/>
  <c r="L8" i="10" s="1"/>
  <c r="C17" i="9"/>
  <c r="F18" i="9"/>
  <c r="F15" i="10" s="1"/>
  <c r="J18" i="9"/>
  <c r="J15" i="10" s="1"/>
  <c r="N18" i="9"/>
  <c r="N15" i="10" s="1"/>
  <c r="E18" i="9"/>
  <c r="E15" i="10" s="1"/>
  <c r="I18" i="9"/>
  <c r="I15" i="10" s="1"/>
  <c r="M18" i="9"/>
  <c r="M15" i="10" s="1"/>
  <c r="G19" i="9"/>
  <c r="G10" i="10" s="1"/>
  <c r="K19" i="9"/>
  <c r="K10" i="10" s="1"/>
  <c r="D19" i="9"/>
  <c r="D10" i="10" s="1"/>
  <c r="H19" i="9"/>
  <c r="H10" i="10" s="1"/>
  <c r="L19" i="9"/>
  <c r="L10" i="10" s="1"/>
  <c r="C19" i="9"/>
  <c r="C10" i="10" s="1"/>
  <c r="G23" i="9"/>
  <c r="G28" i="10" s="1"/>
  <c r="K23" i="9"/>
  <c r="F23" i="9"/>
  <c r="F6" i="10" s="1"/>
  <c r="N23" i="9"/>
  <c r="H23" i="9"/>
  <c r="C23" i="9"/>
  <c r="D24" i="9"/>
  <c r="D13" i="10" s="1"/>
  <c r="H24" i="9"/>
  <c r="L24" i="9"/>
  <c r="L24" i="10" s="1"/>
  <c r="C24" i="9"/>
  <c r="K24" i="9"/>
  <c r="I24" i="9"/>
  <c r="F20" i="9"/>
  <c r="J20" i="9"/>
  <c r="N20" i="9"/>
  <c r="N16" i="10" s="1"/>
  <c r="G20" i="9"/>
  <c r="E20" i="9"/>
  <c r="E14" i="10" s="1"/>
  <c r="M20" i="9"/>
  <c r="D22" i="9"/>
  <c r="D20" i="10" s="1"/>
  <c r="H22" i="9"/>
  <c r="L22" i="9"/>
  <c r="L21" i="10" s="1"/>
  <c r="C22" i="9"/>
  <c r="I22" i="9"/>
  <c r="I22" i="10" s="1"/>
  <c r="G22" i="9"/>
  <c r="D18" i="10"/>
  <c r="L16" i="9"/>
  <c r="I16" i="9"/>
  <c r="I19" i="10" s="1"/>
  <c r="E17" i="9"/>
  <c r="M17" i="9"/>
  <c r="M8" i="10" s="1"/>
  <c r="J17" i="9"/>
  <c r="D18" i="9"/>
  <c r="D15" i="10" s="1"/>
  <c r="L18" i="9"/>
  <c r="L15" i="10" s="1"/>
  <c r="G18" i="9"/>
  <c r="G15" i="10" s="1"/>
  <c r="E19" i="9"/>
  <c r="E10" i="10" s="1"/>
  <c r="M19" i="9"/>
  <c r="M10" i="10" s="1"/>
  <c r="J19" i="9"/>
  <c r="J10" i="10" s="1"/>
  <c r="E23" i="9"/>
  <c r="E17" i="10" s="1"/>
  <c r="M23" i="9"/>
  <c r="D23" i="9"/>
  <c r="H16" i="9"/>
  <c r="E16" i="9"/>
  <c r="E19" i="10" s="1"/>
  <c r="M16" i="9"/>
  <c r="I17" i="9"/>
  <c r="I12" i="10" s="1"/>
  <c r="F17" i="9"/>
  <c r="N17" i="9"/>
  <c r="H18" i="9"/>
  <c r="H15" i="10" s="1"/>
  <c r="C18" i="9"/>
  <c r="C15" i="10" s="1"/>
  <c r="K18" i="9"/>
  <c r="K15" i="10" s="1"/>
  <c r="I19" i="9"/>
  <c r="I10" i="10" s="1"/>
  <c r="F19" i="9"/>
  <c r="F10" i="10" s="1"/>
  <c r="N19" i="9"/>
  <c r="N10" i="10" s="1"/>
  <c r="I23" i="9"/>
  <c r="J23" i="9"/>
  <c r="J17" i="10" s="1"/>
  <c r="L23" i="9"/>
  <c r="J21" i="9"/>
  <c r="C21" i="9"/>
  <c r="H21" i="9"/>
  <c r="H27" i="10" s="1"/>
  <c r="M21" i="9"/>
  <c r="I21" i="9"/>
  <c r="I23" i="10" s="1"/>
  <c r="E21" i="9"/>
  <c r="N21" i="9"/>
  <c r="N26" i="10" s="1"/>
  <c r="F21" i="9"/>
  <c r="L21" i="9"/>
  <c r="D21" i="9"/>
  <c r="K21" i="9"/>
  <c r="K29" i="10" s="1"/>
  <c r="G21" i="9"/>
  <c r="H8" i="10"/>
  <c r="K21" i="10"/>
  <c r="K20" i="10"/>
  <c r="J14" i="10"/>
  <c r="J16" i="10"/>
  <c r="N14" i="10"/>
  <c r="M13" i="10"/>
  <c r="M25" i="10"/>
  <c r="I14" i="10"/>
  <c r="I16" i="10"/>
  <c r="J28" i="10"/>
  <c r="G25" i="10"/>
  <c r="G24" i="10"/>
  <c r="G13" i="10"/>
  <c r="F21" i="10"/>
  <c r="F20" i="10"/>
  <c r="E16" i="10"/>
  <c r="D21" i="10"/>
  <c r="K12" i="10"/>
  <c r="K7" i="10"/>
  <c r="K8" i="10"/>
  <c r="K11" i="10"/>
  <c r="I11" i="10"/>
  <c r="L13" i="10"/>
  <c r="L25" i="10"/>
  <c r="H13" i="10"/>
  <c r="H24" i="10"/>
  <c r="H25" i="10"/>
  <c r="E6" i="10"/>
  <c r="E5" i="10"/>
  <c r="E9" i="10"/>
  <c r="N18" i="10"/>
  <c r="J25" i="10"/>
  <c r="J24" i="10"/>
  <c r="J13" i="10"/>
  <c r="J21" i="10"/>
  <c r="J20" i="10"/>
  <c r="J22" i="10"/>
  <c r="G7" i="10"/>
  <c r="G8" i="10"/>
  <c r="L19" i="10"/>
  <c r="L18" i="10"/>
  <c r="H29" i="10"/>
  <c r="H23" i="10"/>
  <c r="M22" i="10"/>
  <c r="C5" i="10"/>
  <c r="C17" i="10"/>
  <c r="C28" i="10"/>
  <c r="C9" i="10"/>
  <c r="C6" i="10"/>
  <c r="L11" i="10"/>
  <c r="L12" i="10"/>
  <c r="E24" i="10"/>
  <c r="C13" i="10"/>
  <c r="C24" i="10"/>
  <c r="C25" i="10"/>
  <c r="N28" i="10"/>
  <c r="N17" i="10"/>
  <c r="N9" i="10"/>
  <c r="N5" i="10"/>
  <c r="N6" i="10"/>
  <c r="M18" i="10"/>
  <c r="M19" i="10"/>
  <c r="F11" i="10"/>
  <c r="F7" i="10"/>
  <c r="F8" i="10"/>
  <c r="F12" i="10"/>
  <c r="G27" i="10"/>
  <c r="G23" i="10"/>
  <c r="G29" i="10"/>
  <c r="G26" i="10"/>
  <c r="G18" i="10"/>
  <c r="G19" i="10"/>
  <c r="H18" i="10"/>
  <c r="H19" i="10"/>
  <c r="D29" i="10"/>
  <c r="D27" i="10"/>
  <c r="D23" i="10"/>
  <c r="D26" i="10"/>
  <c r="I20" i="10"/>
  <c r="I21" i="10"/>
  <c r="G5" i="10"/>
  <c r="G6" i="10"/>
  <c r="M12" i="10"/>
  <c r="M7" i="10"/>
  <c r="H22" i="10"/>
  <c r="H20" i="10"/>
  <c r="H21" i="10"/>
  <c r="C26" i="10"/>
  <c r="C29" i="10"/>
  <c r="C23" i="10"/>
  <c r="C27" i="10"/>
  <c r="L6" i="10"/>
  <c r="L5" i="10"/>
  <c r="L28" i="10"/>
  <c r="L17" i="10"/>
  <c r="L9" i="10"/>
  <c r="D19" i="10"/>
  <c r="M23" i="10"/>
  <c r="M26" i="10"/>
  <c r="M29" i="10"/>
  <c r="M27" i="10"/>
  <c r="E21" i="10"/>
  <c r="E20" i="10"/>
  <c r="E22" i="10"/>
  <c r="K6" i="10"/>
  <c r="K5" i="10"/>
  <c r="K17" i="10"/>
  <c r="K9" i="10"/>
  <c r="K28" i="10"/>
  <c r="I29" i="10"/>
  <c r="I27" i="10"/>
  <c r="J18" i="10"/>
  <c r="J19" i="10"/>
  <c r="I18" i="10"/>
  <c r="E26" i="10"/>
  <c r="E27" i="10"/>
  <c r="E23" i="10"/>
  <c r="E29" i="10"/>
  <c r="K14" i="10"/>
  <c r="M5" i="10"/>
  <c r="M6" i="10"/>
  <c r="M17" i="10"/>
  <c r="M9" i="10"/>
  <c r="M28" i="10"/>
  <c r="H14" i="10"/>
  <c r="H16" i="10"/>
  <c r="D16" i="10"/>
  <c r="J8" i="10"/>
  <c r="J7" i="10"/>
  <c r="J11" i="10"/>
  <c r="J12" i="10"/>
  <c r="F18" i="10"/>
  <c r="E18" i="10"/>
  <c r="M16" i="10"/>
  <c r="M14" i="10"/>
  <c r="L22" i="10"/>
  <c r="L20" i="10"/>
  <c r="C7" i="10"/>
  <c r="C12" i="10"/>
  <c r="C11" i="10"/>
  <c r="C8" i="10"/>
  <c r="F28" i="10"/>
  <c r="F9" i="10"/>
  <c r="K23" i="10"/>
  <c r="K26" i="10"/>
  <c r="G14" i="10"/>
  <c r="G16" i="10"/>
  <c r="C14" i="10"/>
  <c r="C16" i="10"/>
  <c r="D24" i="10"/>
  <c r="D25" i="10"/>
  <c r="I5" i="10"/>
  <c r="I9" i="10"/>
  <c r="I28" i="10"/>
  <c r="I6" i="10"/>
  <c r="I17" i="10"/>
  <c r="C18" i="10"/>
  <c r="C19" i="10"/>
  <c r="T14" i="5"/>
  <c r="U14" i="5" s="1"/>
  <c r="V14" i="5" s="1"/>
  <c r="W14" i="5" s="1"/>
  <c r="X14" i="5" s="1"/>
  <c r="Y14" i="5" s="1"/>
  <c r="Z14" i="5" s="1"/>
  <c r="AA14" i="5" s="1"/>
  <c r="AB14" i="5" s="1"/>
  <c r="AC14" i="5" s="1"/>
  <c r="AD14" i="5" s="1"/>
  <c r="AE14" i="5" s="1"/>
  <c r="T26" i="5"/>
  <c r="U26" i="5" s="1"/>
  <c r="V26" i="5" s="1"/>
  <c r="W26" i="5" s="1"/>
  <c r="X26" i="5" s="1"/>
  <c r="Y26" i="5" s="1"/>
  <c r="Z26" i="5" s="1"/>
  <c r="AA26" i="5" s="1"/>
  <c r="AB26" i="5" s="1"/>
  <c r="AC26" i="5" s="1"/>
  <c r="AD26" i="5" s="1"/>
  <c r="AE26" i="5" s="1"/>
  <c r="T10" i="5"/>
  <c r="U10" i="5" s="1"/>
  <c r="V10" i="5" s="1"/>
  <c r="W10" i="5" s="1"/>
  <c r="X10" i="5" s="1"/>
  <c r="Y10" i="5" s="1"/>
  <c r="Z10" i="5" s="1"/>
  <c r="AA10" i="5" s="1"/>
  <c r="AB10" i="5" s="1"/>
  <c r="AC10" i="5" s="1"/>
  <c r="AD10" i="5" s="1"/>
  <c r="AE10" i="5" s="1"/>
  <c r="T13" i="5"/>
  <c r="U13" i="5" s="1"/>
  <c r="V13" i="5" s="1"/>
  <c r="W13" i="5" s="1"/>
  <c r="X13" i="5" s="1"/>
  <c r="Y13" i="5" s="1"/>
  <c r="Z13" i="5" s="1"/>
  <c r="AA13" i="5" s="1"/>
  <c r="AB13" i="5" s="1"/>
  <c r="AC13" i="5" s="1"/>
  <c r="AD13" i="5" s="1"/>
  <c r="AE13" i="5" s="1"/>
  <c r="T4" i="5"/>
  <c r="U4" i="5" s="1"/>
  <c r="T19" i="5"/>
  <c r="U19" i="5" s="1"/>
  <c r="V19" i="5" s="1"/>
  <c r="W19" i="5" s="1"/>
  <c r="X19" i="5" s="1"/>
  <c r="Y19" i="5" s="1"/>
  <c r="Z19" i="5" s="1"/>
  <c r="AA19" i="5" s="1"/>
  <c r="AB19" i="5" s="1"/>
  <c r="AC19" i="5" s="1"/>
  <c r="AD19" i="5" s="1"/>
  <c r="AE19" i="5" s="1"/>
  <c r="T5" i="5"/>
  <c r="U5" i="5" s="1"/>
  <c r="V5" i="5" s="1"/>
  <c r="W5" i="5" s="1"/>
  <c r="X5" i="5" s="1"/>
  <c r="Y5" i="5" s="1"/>
  <c r="Z5" i="5" s="1"/>
  <c r="AA5" i="5" s="1"/>
  <c r="AB5" i="5" s="1"/>
  <c r="AC5" i="5" s="1"/>
  <c r="AD5" i="5" s="1"/>
  <c r="AE5" i="5" s="1"/>
  <c r="T6" i="5"/>
  <c r="U6" i="5" s="1"/>
  <c r="V6" i="5" s="1"/>
  <c r="W6" i="5" s="1"/>
  <c r="X6" i="5" s="1"/>
  <c r="Y6" i="5" s="1"/>
  <c r="Z6" i="5" s="1"/>
  <c r="AA6" i="5" s="1"/>
  <c r="AB6" i="5" s="1"/>
  <c r="AC6" i="5" s="1"/>
  <c r="AD6" i="5" s="1"/>
  <c r="AE6" i="5" s="1"/>
  <c r="T22" i="5"/>
  <c r="U22" i="5" s="1"/>
  <c r="V22" i="5" s="1"/>
  <c r="W22" i="5" s="1"/>
  <c r="X22" i="5" s="1"/>
  <c r="Y22" i="5" s="1"/>
  <c r="Z22" i="5" s="1"/>
  <c r="AA22" i="5" s="1"/>
  <c r="AB22" i="5" s="1"/>
  <c r="AC22" i="5" s="1"/>
  <c r="AD22" i="5" s="1"/>
  <c r="AE22" i="5" s="1"/>
  <c r="T21" i="5"/>
  <c r="U21" i="5" s="1"/>
  <c r="V21" i="5" s="1"/>
  <c r="W21" i="5" s="1"/>
  <c r="X21" i="5" s="1"/>
  <c r="Y21" i="5" s="1"/>
  <c r="Z21" i="5" s="1"/>
  <c r="AA21" i="5" s="1"/>
  <c r="AB21" i="5" s="1"/>
  <c r="AC21" i="5" s="1"/>
  <c r="AD21" i="5" s="1"/>
  <c r="AE21" i="5" s="1"/>
  <c r="T24" i="5"/>
  <c r="U24" i="5" s="1"/>
  <c r="V24" i="5" s="1"/>
  <c r="W24" i="5" s="1"/>
  <c r="X24" i="5" s="1"/>
  <c r="Y24" i="5" s="1"/>
  <c r="Z24" i="5" s="1"/>
  <c r="AA24" i="5" s="1"/>
  <c r="AB24" i="5" s="1"/>
  <c r="AC24" i="5" s="1"/>
  <c r="AD24" i="5" s="1"/>
  <c r="AE24" i="5" s="1"/>
  <c r="T11" i="5"/>
  <c r="U11" i="5" s="1"/>
  <c r="V11" i="5" s="1"/>
  <c r="W11" i="5" s="1"/>
  <c r="X11" i="5" s="1"/>
  <c r="Y11" i="5" s="1"/>
  <c r="Z11" i="5" s="1"/>
  <c r="AA11" i="5" s="1"/>
  <c r="AB11" i="5" s="1"/>
  <c r="AC11" i="5" s="1"/>
  <c r="AD11" i="5" s="1"/>
  <c r="AE11" i="5" s="1"/>
  <c r="T23" i="5"/>
  <c r="U23" i="5" s="1"/>
  <c r="V23" i="5" s="1"/>
  <c r="W23" i="5" s="1"/>
  <c r="X23" i="5" s="1"/>
  <c r="Y23" i="5" s="1"/>
  <c r="Z23" i="5" s="1"/>
  <c r="AA23" i="5" s="1"/>
  <c r="AB23" i="5" s="1"/>
  <c r="AC23" i="5" s="1"/>
  <c r="AD23" i="5" s="1"/>
  <c r="AE23" i="5" s="1"/>
  <c r="N125" i="7"/>
  <c r="N115" i="7"/>
  <c r="N120" i="7"/>
  <c r="N117" i="7"/>
  <c r="N121" i="7"/>
  <c r="N111" i="7"/>
  <c r="N112" i="7"/>
  <c r="N110" i="7"/>
  <c r="N116" i="7"/>
  <c r="N113" i="7"/>
  <c r="T9" i="13"/>
  <c r="T11" i="13"/>
  <c r="T13" i="13"/>
  <c r="T15" i="13"/>
  <c r="T17" i="13"/>
  <c r="T19" i="13"/>
  <c r="T21" i="13"/>
  <c r="T23" i="13"/>
  <c r="T10" i="13"/>
  <c r="T14" i="13"/>
  <c r="T18" i="13"/>
  <c r="T22" i="13"/>
  <c r="T25" i="13"/>
  <c r="T27" i="13"/>
  <c r="T16" i="13"/>
  <c r="T24" i="13"/>
  <c r="T26" i="13"/>
  <c r="T12" i="13"/>
  <c r="T20" i="13"/>
  <c r="T8" i="13"/>
  <c r="T27" i="5"/>
  <c r="U27" i="5" s="1"/>
  <c r="V27" i="5" s="1"/>
  <c r="W27" i="5" s="1"/>
  <c r="X27" i="5" s="1"/>
  <c r="Y27" i="5" s="1"/>
  <c r="Z27" i="5" s="1"/>
  <c r="AA27" i="5" s="1"/>
  <c r="AB27" i="5" s="1"/>
  <c r="AC27" i="5" s="1"/>
  <c r="AD27" i="5" s="1"/>
  <c r="AE27" i="5" s="1"/>
  <c r="T7" i="5"/>
  <c r="U7" i="5" s="1"/>
  <c r="V7" i="5" s="1"/>
  <c r="W7" i="5" s="1"/>
  <c r="X7" i="5" s="1"/>
  <c r="Y7" i="5" s="1"/>
  <c r="Z7" i="5" s="1"/>
  <c r="AA7" i="5" s="1"/>
  <c r="AB7" i="5" s="1"/>
  <c r="AC7" i="5" s="1"/>
  <c r="AD7" i="5" s="1"/>
  <c r="AE7" i="5" s="1"/>
  <c r="T15" i="5"/>
  <c r="U15" i="5" s="1"/>
  <c r="V15" i="5" s="1"/>
  <c r="W15" i="5" s="1"/>
  <c r="X15" i="5" s="1"/>
  <c r="Y15" i="5" s="1"/>
  <c r="Z15" i="5" s="1"/>
  <c r="AA15" i="5" s="1"/>
  <c r="AB15" i="5" s="1"/>
  <c r="AC15" i="5" s="1"/>
  <c r="AD15" i="5" s="1"/>
  <c r="AE15" i="5" s="1"/>
  <c r="T9" i="5"/>
  <c r="U9" i="5" s="1"/>
  <c r="V9" i="5" s="1"/>
  <c r="W9" i="5" s="1"/>
  <c r="X9" i="5" s="1"/>
  <c r="Y9" i="5" s="1"/>
  <c r="Z9" i="5" s="1"/>
  <c r="AA9" i="5" s="1"/>
  <c r="AB9" i="5" s="1"/>
  <c r="AC9" i="5" s="1"/>
  <c r="AD9" i="5" s="1"/>
  <c r="AE9" i="5" s="1"/>
  <c r="T17" i="5"/>
  <c r="U17" i="5" s="1"/>
  <c r="V17" i="5" s="1"/>
  <c r="W17" i="5" s="1"/>
  <c r="X17" i="5" s="1"/>
  <c r="Y17" i="5" s="1"/>
  <c r="Z17" i="5" s="1"/>
  <c r="AA17" i="5" s="1"/>
  <c r="AB17" i="5" s="1"/>
  <c r="AC17" i="5" s="1"/>
  <c r="AD17" i="5" s="1"/>
  <c r="AE17" i="5" s="1"/>
  <c r="T25" i="5"/>
  <c r="U25" i="5" s="1"/>
  <c r="V25" i="5" s="1"/>
  <c r="W25" i="5" s="1"/>
  <c r="X25" i="5" s="1"/>
  <c r="Y25" i="5" s="1"/>
  <c r="Z25" i="5" s="1"/>
  <c r="AA25" i="5" s="1"/>
  <c r="AB25" i="5" s="1"/>
  <c r="AC25" i="5" s="1"/>
  <c r="AD25" i="5" s="1"/>
  <c r="AE25" i="5" s="1"/>
  <c r="T20" i="5"/>
  <c r="U20" i="5" s="1"/>
  <c r="V20" i="5" s="1"/>
  <c r="W20" i="5" s="1"/>
  <c r="X20" i="5" s="1"/>
  <c r="Y20" i="5" s="1"/>
  <c r="Z20" i="5" s="1"/>
  <c r="AA20" i="5" s="1"/>
  <c r="AB20" i="5" s="1"/>
  <c r="AC20" i="5" s="1"/>
  <c r="AD20" i="5" s="1"/>
  <c r="AE20" i="5" s="1"/>
  <c r="T16" i="5"/>
  <c r="U16" i="5" s="1"/>
  <c r="V16" i="5" s="1"/>
  <c r="W16" i="5" s="1"/>
  <c r="X16" i="5" s="1"/>
  <c r="Y16" i="5" s="1"/>
  <c r="Z16" i="5" s="1"/>
  <c r="AA16" i="5" s="1"/>
  <c r="AB16" i="5" s="1"/>
  <c r="AC16" i="5" s="1"/>
  <c r="AD16" i="5" s="1"/>
  <c r="AE16" i="5" s="1"/>
  <c r="T12" i="5"/>
  <c r="U12" i="5" s="1"/>
  <c r="V12" i="5" s="1"/>
  <c r="W12" i="5" s="1"/>
  <c r="X12" i="5" s="1"/>
  <c r="Y12" i="5" s="1"/>
  <c r="Z12" i="5" s="1"/>
  <c r="AA12" i="5" s="1"/>
  <c r="AB12" i="5" s="1"/>
  <c r="AC12" i="5" s="1"/>
  <c r="AD12" i="5" s="1"/>
  <c r="AE12" i="5" s="1"/>
  <c r="T8" i="5"/>
  <c r="U8" i="5" s="1"/>
  <c r="V8" i="5" s="1"/>
  <c r="W8" i="5" s="1"/>
  <c r="X8" i="5" s="1"/>
  <c r="Y8" i="5" s="1"/>
  <c r="Z8" i="5" s="1"/>
  <c r="AA8" i="5" s="1"/>
  <c r="AB8" i="5" s="1"/>
  <c r="AC8" i="5" s="1"/>
  <c r="AD8" i="5" s="1"/>
  <c r="AE8" i="5" s="1"/>
  <c r="F99" i="7"/>
  <c r="F101" i="7" s="1"/>
  <c r="J5" i="10" l="1"/>
  <c r="N29" i="10"/>
  <c r="F13" i="10"/>
  <c r="F24" i="10"/>
  <c r="F25" i="10"/>
  <c r="J108" i="7"/>
  <c r="J106" i="7"/>
  <c r="J109" i="7"/>
  <c r="J107" i="7"/>
  <c r="J105" i="7"/>
  <c r="I7" i="10"/>
  <c r="J6" i="10"/>
  <c r="N23" i="10"/>
  <c r="B83" i="2"/>
  <c r="C83" i="2" s="1"/>
  <c r="D83" i="2" s="1"/>
  <c r="G24" i="12" s="1"/>
  <c r="L29" i="10"/>
  <c r="L26" i="10"/>
  <c r="L23" i="10"/>
  <c r="L27" i="10"/>
  <c r="J26" i="10"/>
  <c r="J27" i="10"/>
  <c r="J29" i="10"/>
  <c r="J23" i="10"/>
  <c r="N12" i="10"/>
  <c r="N11" i="10"/>
  <c r="N7" i="10"/>
  <c r="N8" i="10"/>
  <c r="D28" i="10"/>
  <c r="D17" i="10"/>
  <c r="D9" i="10"/>
  <c r="D5" i="10"/>
  <c r="D6" i="10"/>
  <c r="F16" i="10"/>
  <c r="F14" i="10"/>
  <c r="K25" i="10"/>
  <c r="K13" i="10"/>
  <c r="H17" i="10"/>
  <c r="H28" i="10"/>
  <c r="H6" i="10"/>
  <c r="H9" i="10"/>
  <c r="H5" i="10"/>
  <c r="D8" i="10"/>
  <c r="D7" i="10"/>
  <c r="D11" i="10"/>
  <c r="D12" i="10"/>
  <c r="K19" i="10"/>
  <c r="K18" i="10"/>
  <c r="N21" i="10"/>
  <c r="N22" i="10"/>
  <c r="N20" i="10"/>
  <c r="L14" i="10"/>
  <c r="L16" i="10"/>
  <c r="N13" i="10"/>
  <c r="N24" i="10"/>
  <c r="N25" i="10"/>
  <c r="K27" i="10"/>
  <c r="F17" i="10"/>
  <c r="F5" i="10"/>
  <c r="I26" i="10"/>
  <c r="M11" i="10"/>
  <c r="M35" i="10" s="1"/>
  <c r="M63" i="7" s="1"/>
  <c r="M32" i="13" s="1"/>
  <c r="G17" i="10"/>
  <c r="G9" i="10"/>
  <c r="E25" i="10"/>
  <c r="L7" i="10"/>
  <c r="L34" i="10" s="1"/>
  <c r="L62" i="7" s="1"/>
  <c r="L31" i="13" s="1"/>
  <c r="M20" i="10"/>
  <c r="H26" i="10"/>
  <c r="G12" i="10"/>
  <c r="E28" i="10"/>
  <c r="I8" i="10"/>
  <c r="D22" i="10"/>
  <c r="J9" i="10"/>
  <c r="K24" i="10"/>
  <c r="N27" i="10"/>
  <c r="F23" i="10"/>
  <c r="F26" i="10"/>
  <c r="F27" i="10"/>
  <c r="F29" i="10"/>
  <c r="E12" i="10"/>
  <c r="E7" i="10"/>
  <c r="E8" i="10"/>
  <c r="E36" i="10" s="1"/>
  <c r="E64" i="7" s="1"/>
  <c r="E33" i="13" s="1"/>
  <c r="E11" i="10"/>
  <c r="G22" i="10"/>
  <c r="G21" i="10"/>
  <c r="G20" i="10"/>
  <c r="G38" i="10" s="1"/>
  <c r="G66" i="7" s="1"/>
  <c r="G35" i="13" s="1"/>
  <c r="C22" i="10"/>
  <c r="C20" i="10"/>
  <c r="C35" i="10" s="1"/>
  <c r="C21" i="10"/>
  <c r="I25" i="10"/>
  <c r="I24" i="10"/>
  <c r="I13" i="10"/>
  <c r="I35" i="10" s="1"/>
  <c r="I63" i="7" s="1"/>
  <c r="I32" i="13" s="1"/>
  <c r="H12" i="10"/>
  <c r="H7" i="10"/>
  <c r="H34" i="10" s="1"/>
  <c r="H62" i="7" s="1"/>
  <c r="H31" i="13" s="1"/>
  <c r="H11" i="10"/>
  <c r="N36" i="10"/>
  <c r="N64" i="7" s="1"/>
  <c r="N33" i="13" s="1"/>
  <c r="N38" i="10"/>
  <c r="N66" i="7" s="1"/>
  <c r="N35" i="13" s="1"/>
  <c r="N96" i="7"/>
  <c r="M97" i="7" s="1"/>
  <c r="M129" i="7" s="1"/>
  <c r="M94" i="7"/>
  <c r="K96" i="7" s="1"/>
  <c r="M123" i="7" s="1"/>
  <c r="M95" i="7"/>
  <c r="L96" i="7" s="1"/>
  <c r="M128" i="7" s="1"/>
  <c r="L94" i="7"/>
  <c r="K95" i="7" s="1"/>
  <c r="M127" i="7" s="1"/>
  <c r="N94" i="7"/>
  <c r="K97" i="7" s="1"/>
  <c r="M119" i="7" s="1"/>
  <c r="N95" i="7"/>
  <c r="L97" i="7" s="1"/>
  <c r="M124" i="7" s="1"/>
  <c r="M93" i="7"/>
  <c r="J96" i="7" s="1"/>
  <c r="M118" i="7" s="1"/>
  <c r="N93" i="7"/>
  <c r="J97" i="7" s="1"/>
  <c r="M114" i="7" s="1"/>
  <c r="M113" i="7"/>
  <c r="M116" i="7"/>
  <c r="K93" i="7"/>
  <c r="J94" i="7" s="1"/>
  <c r="M126" i="7" s="1"/>
  <c r="M111" i="7"/>
  <c r="M121" i="7"/>
  <c r="M117" i="7"/>
  <c r="M120" i="7"/>
  <c r="L93" i="7"/>
  <c r="J95" i="7" s="1"/>
  <c r="M122" i="7" s="1"/>
  <c r="U10" i="13"/>
  <c r="U12" i="13"/>
  <c r="U14" i="13"/>
  <c r="U16" i="13"/>
  <c r="U18" i="13"/>
  <c r="U20" i="13"/>
  <c r="U22" i="13"/>
  <c r="U24" i="13"/>
  <c r="U11" i="13"/>
  <c r="U15" i="13"/>
  <c r="U19" i="13"/>
  <c r="U23" i="13"/>
  <c r="U26" i="13"/>
  <c r="U8" i="13"/>
  <c r="U13" i="13"/>
  <c r="U21" i="13"/>
  <c r="U27" i="13"/>
  <c r="U9" i="13"/>
  <c r="U17" i="13"/>
  <c r="U25" i="13"/>
  <c r="D35" i="10"/>
  <c r="D63" i="7" s="1"/>
  <c r="D32" i="13" s="1"/>
  <c r="E35" i="10"/>
  <c r="E63" i="7" s="1"/>
  <c r="E32" i="13" s="1"/>
  <c r="M36" i="10"/>
  <c r="M64" i="7" s="1"/>
  <c r="M33" i="13" s="1"/>
  <c r="F36" i="10"/>
  <c r="F64" i="7" s="1"/>
  <c r="F33" i="13" s="1"/>
  <c r="G36" i="10"/>
  <c r="G64" i="7" s="1"/>
  <c r="G33" i="13" s="1"/>
  <c r="J34" i="10"/>
  <c r="J62" i="7" s="1"/>
  <c r="J31" i="13" s="1"/>
  <c r="J36" i="10"/>
  <c r="J64" i="7" s="1"/>
  <c r="J33" i="13" s="1"/>
  <c r="J38" i="10"/>
  <c r="J66" i="7" s="1"/>
  <c r="J35" i="13" s="1"/>
  <c r="C36" i="10"/>
  <c r="C38" i="10"/>
  <c r="M38" i="10"/>
  <c r="M66" i="7" s="1"/>
  <c r="M35" i="13" s="1"/>
  <c r="I37" i="10"/>
  <c r="I65" i="7" s="1"/>
  <c r="I34" i="13" s="1"/>
  <c r="L37" i="10"/>
  <c r="L65" i="7" s="1"/>
  <c r="L34" i="13" s="1"/>
  <c r="D38" i="10"/>
  <c r="D66" i="7" s="1"/>
  <c r="D35" i="13" s="1"/>
  <c r="K35" i="10"/>
  <c r="K63" i="7" s="1"/>
  <c r="K32" i="13" s="1"/>
  <c r="K37" i="10"/>
  <c r="K65" i="7" s="1"/>
  <c r="K34" i="13" s="1"/>
  <c r="K34" i="10"/>
  <c r="K62" i="7" s="1"/>
  <c r="K31" i="13" s="1"/>
  <c r="M34" i="10"/>
  <c r="M62" i="7" s="1"/>
  <c r="M31" i="13" s="1"/>
  <c r="I38" i="10"/>
  <c r="I66" i="7" s="1"/>
  <c r="I35" i="13" s="1"/>
  <c r="E37" i="10"/>
  <c r="E65" i="7" s="1"/>
  <c r="E34" i="13" s="1"/>
  <c r="L36" i="10"/>
  <c r="L64" i="7" s="1"/>
  <c r="L33" i="13" s="1"/>
  <c r="T18" i="5"/>
  <c r="T29" i="5" s="1"/>
  <c r="V4" i="5"/>
  <c r="F34" i="10" l="1"/>
  <c r="F62" i="7" s="1"/>
  <c r="F31" i="13" s="1"/>
  <c r="N35" i="10"/>
  <c r="N63" i="7" s="1"/>
  <c r="N32" i="13" s="1"/>
  <c r="L117" i="7"/>
  <c r="L111" i="7"/>
  <c r="L116" i="7"/>
  <c r="L114" i="7"/>
  <c r="L124" i="7"/>
  <c r="L127" i="7"/>
  <c r="L123" i="7"/>
  <c r="G35" i="10"/>
  <c r="G63" i="7" s="1"/>
  <c r="G32" i="13" s="1"/>
  <c r="F35" i="10"/>
  <c r="F63" i="7" s="1"/>
  <c r="F32" i="13" s="1"/>
  <c r="K36" i="10"/>
  <c r="K64" i="7" s="1"/>
  <c r="K33" i="13" s="1"/>
  <c r="D34" i="10"/>
  <c r="D62" i="7" s="1"/>
  <c r="D31" i="13" s="1"/>
  <c r="N34" i="10"/>
  <c r="N62" i="7" s="1"/>
  <c r="N31" i="13" s="1"/>
  <c r="J35" i="10"/>
  <c r="J63" i="7" s="1"/>
  <c r="J32" i="13" s="1"/>
  <c r="I105" i="7"/>
  <c r="I107" i="7"/>
  <c r="I109" i="7"/>
  <c r="I106" i="7"/>
  <c r="I108" i="7"/>
  <c r="L122" i="7"/>
  <c r="H38" i="10"/>
  <c r="H66" i="7" s="1"/>
  <c r="H35" i="13" s="1"/>
  <c r="F38" i="10"/>
  <c r="F66" i="7" s="1"/>
  <c r="F35" i="13" s="1"/>
  <c r="H35" i="10"/>
  <c r="H63" i="7" s="1"/>
  <c r="H32" i="13" s="1"/>
  <c r="I36" i="10"/>
  <c r="I64" i="7" s="1"/>
  <c r="I33" i="13" s="1"/>
  <c r="L120" i="7"/>
  <c r="L121" i="7"/>
  <c r="L126" i="7"/>
  <c r="L113" i="7"/>
  <c r="L118" i="7"/>
  <c r="L119" i="7"/>
  <c r="L128" i="7"/>
  <c r="L129" i="7"/>
  <c r="B84" i="2"/>
  <c r="C84" i="2" s="1"/>
  <c r="D84" i="2" s="1"/>
  <c r="G25" i="12" s="1"/>
  <c r="D37" i="10"/>
  <c r="D65" i="7" s="1"/>
  <c r="D34" i="13" s="1"/>
  <c r="L38" i="10"/>
  <c r="L66" i="7" s="1"/>
  <c r="L35" i="13" s="1"/>
  <c r="E34" i="10"/>
  <c r="E62" i="7" s="1"/>
  <c r="E31" i="13" s="1"/>
  <c r="M37" i="10"/>
  <c r="M65" i="7" s="1"/>
  <c r="M34" i="13" s="1"/>
  <c r="H37" i="10"/>
  <c r="H65" i="7" s="1"/>
  <c r="H34" i="13" s="1"/>
  <c r="K38" i="10"/>
  <c r="K66" i="7" s="1"/>
  <c r="K35" i="13" s="1"/>
  <c r="D36" i="10"/>
  <c r="D64" i="7" s="1"/>
  <c r="D33" i="13" s="1"/>
  <c r="L35" i="10"/>
  <c r="L63" i="7" s="1"/>
  <c r="L32" i="13" s="1"/>
  <c r="E38" i="10"/>
  <c r="E66" i="7" s="1"/>
  <c r="E35" i="13" s="1"/>
  <c r="I34" i="10"/>
  <c r="I62" i="7" s="1"/>
  <c r="I31" i="13" s="1"/>
  <c r="H36" i="10"/>
  <c r="H64" i="7" s="1"/>
  <c r="H33" i="13" s="1"/>
  <c r="C34" i="10"/>
  <c r="C37" i="10"/>
  <c r="J37" i="10"/>
  <c r="J65" i="7" s="1"/>
  <c r="J34" i="13" s="1"/>
  <c r="G34" i="10"/>
  <c r="G62" i="7" s="1"/>
  <c r="G31" i="13" s="1"/>
  <c r="G37" i="10"/>
  <c r="G65" i="7" s="1"/>
  <c r="G34" i="13" s="1"/>
  <c r="F37" i="10"/>
  <c r="F65" i="7" s="1"/>
  <c r="F34" i="13" s="1"/>
  <c r="M125" i="7"/>
  <c r="N37" i="10"/>
  <c r="N65" i="7" s="1"/>
  <c r="N34" i="13" s="1"/>
  <c r="M112" i="7"/>
  <c r="T37" i="5"/>
  <c r="T35" i="5"/>
  <c r="T33" i="5"/>
  <c r="M115" i="7"/>
  <c r="M110" i="7"/>
  <c r="V9" i="13"/>
  <c r="V11" i="13"/>
  <c r="V13" i="13"/>
  <c r="V15" i="13"/>
  <c r="V17" i="13"/>
  <c r="V19" i="13"/>
  <c r="V21" i="13"/>
  <c r="V23" i="13"/>
  <c r="V12" i="13"/>
  <c r="V16" i="13"/>
  <c r="V20" i="13"/>
  <c r="V24" i="13"/>
  <c r="V25" i="13"/>
  <c r="V27" i="13"/>
  <c r="V10" i="13"/>
  <c r="V18" i="13"/>
  <c r="V8" i="13"/>
  <c r="V22" i="13"/>
  <c r="V26" i="13"/>
  <c r="V14" i="13"/>
  <c r="W4" i="5"/>
  <c r="U18" i="5"/>
  <c r="T34" i="5"/>
  <c r="T36" i="5"/>
  <c r="L115" i="7" l="1"/>
  <c r="L112" i="7"/>
  <c r="L125" i="7"/>
  <c r="L110" i="7"/>
  <c r="B85" i="2"/>
  <c r="C85" i="2" s="1"/>
  <c r="D85" i="2" s="1"/>
  <c r="G26" i="12" s="1"/>
  <c r="K129" i="7"/>
  <c r="K128" i="7"/>
  <c r="K119" i="7"/>
  <c r="K118" i="7"/>
  <c r="K113" i="7"/>
  <c r="K126" i="7"/>
  <c r="K121" i="7"/>
  <c r="K120" i="7"/>
  <c r="K122" i="7"/>
  <c r="H108" i="7"/>
  <c r="H106" i="7"/>
  <c r="H109" i="7"/>
  <c r="H107" i="7"/>
  <c r="H105" i="7"/>
  <c r="K123" i="7"/>
  <c r="K127" i="7"/>
  <c r="K124" i="7"/>
  <c r="K114" i="7"/>
  <c r="K116" i="7"/>
  <c r="K111" i="7"/>
  <c r="K117" i="7"/>
  <c r="W10" i="13"/>
  <c r="W12" i="13"/>
  <c r="W14" i="13"/>
  <c r="W16" i="13"/>
  <c r="W18" i="13"/>
  <c r="W20" i="13"/>
  <c r="W22" i="13"/>
  <c r="W24" i="13"/>
  <c r="W9" i="13"/>
  <c r="W13" i="13"/>
  <c r="W17" i="13"/>
  <c r="W21" i="13"/>
  <c r="W26" i="13"/>
  <c r="W8" i="13"/>
  <c r="W15" i="13"/>
  <c r="W23" i="13"/>
  <c r="W25" i="13"/>
  <c r="W19" i="13"/>
  <c r="W11" i="13"/>
  <c r="W27" i="13"/>
  <c r="X4" i="5"/>
  <c r="V18" i="5"/>
  <c r="U37" i="5"/>
  <c r="D29" i="7" s="1"/>
  <c r="U29" i="5"/>
  <c r="U34" i="5"/>
  <c r="D26" i="7" s="1"/>
  <c r="U36" i="5"/>
  <c r="D28" i="7" s="1"/>
  <c r="U33" i="5"/>
  <c r="D25" i="7" s="1"/>
  <c r="U35" i="5"/>
  <c r="D27" i="7" s="1"/>
  <c r="D6" i="13" l="1"/>
  <c r="AJ28" i="7"/>
  <c r="AI6" i="13" s="1"/>
  <c r="T28" i="7"/>
  <c r="S6" i="13" s="1"/>
  <c r="D4" i="13"/>
  <c r="AJ26" i="7"/>
  <c r="AI4" i="13" s="1"/>
  <c r="T26" i="7"/>
  <c r="S4" i="13" s="1"/>
  <c r="D5" i="13"/>
  <c r="AJ27" i="7"/>
  <c r="AI5" i="13" s="1"/>
  <c r="T27" i="7"/>
  <c r="S5" i="13" s="1"/>
  <c r="D3" i="13"/>
  <c r="AJ25" i="7"/>
  <c r="AI3" i="13" s="1"/>
  <c r="T25" i="7"/>
  <c r="S3" i="13" s="1"/>
  <c r="D7" i="13"/>
  <c r="AJ29" i="7"/>
  <c r="AI7" i="13" s="1"/>
  <c r="T29" i="7"/>
  <c r="S7" i="13" s="1"/>
  <c r="J117" i="7"/>
  <c r="J111" i="7"/>
  <c r="J116" i="7"/>
  <c r="J114" i="7"/>
  <c r="J124" i="7"/>
  <c r="J127" i="7"/>
  <c r="J123" i="7"/>
  <c r="G105" i="7"/>
  <c r="G107" i="7"/>
  <c r="G109" i="7"/>
  <c r="G106" i="7"/>
  <c r="G108" i="7"/>
  <c r="J122" i="7"/>
  <c r="J120" i="7"/>
  <c r="J121" i="7"/>
  <c r="J126" i="7"/>
  <c r="J113" i="7"/>
  <c r="J118" i="7"/>
  <c r="J119" i="7"/>
  <c r="J128" i="7"/>
  <c r="J129" i="7"/>
  <c r="B86" i="2"/>
  <c r="C86" i="2" s="1"/>
  <c r="D86" i="2" s="1"/>
  <c r="G27" i="12" s="1"/>
  <c r="K110" i="7"/>
  <c r="K125" i="7"/>
  <c r="K112" i="7"/>
  <c r="K115" i="7"/>
  <c r="X9" i="13"/>
  <c r="X11" i="13"/>
  <c r="X13" i="13"/>
  <c r="X15" i="13"/>
  <c r="X17" i="13"/>
  <c r="X19" i="13"/>
  <c r="X21" i="13"/>
  <c r="X23" i="13"/>
  <c r="X10" i="13"/>
  <c r="X14" i="13"/>
  <c r="X18" i="13"/>
  <c r="X22" i="13"/>
  <c r="X25" i="13"/>
  <c r="X27" i="13"/>
  <c r="X12" i="13"/>
  <c r="X20" i="13"/>
  <c r="X26" i="13"/>
  <c r="X16" i="13"/>
  <c r="X8" i="13"/>
  <c r="X24" i="13"/>
  <c r="Y4" i="5"/>
  <c r="W18" i="5"/>
  <c r="V34" i="5"/>
  <c r="E26" i="7" s="1"/>
  <c r="V36" i="5"/>
  <c r="E28" i="7" s="1"/>
  <c r="V37" i="5"/>
  <c r="E29" i="7" s="1"/>
  <c r="V35" i="5"/>
  <c r="E27" i="7" s="1"/>
  <c r="V33" i="5"/>
  <c r="E25" i="7" s="1"/>
  <c r="V29" i="5"/>
  <c r="E3" i="13" l="1"/>
  <c r="U25" i="7"/>
  <c r="T3" i="13" s="1"/>
  <c r="AK25" i="7"/>
  <c r="AJ3" i="13" s="1"/>
  <c r="E5" i="13"/>
  <c r="AK27" i="7"/>
  <c r="AJ5" i="13" s="1"/>
  <c r="U27" i="7"/>
  <c r="T5" i="13" s="1"/>
  <c r="E7" i="13"/>
  <c r="AK29" i="7"/>
  <c r="AJ7" i="13" s="1"/>
  <c r="U29" i="7"/>
  <c r="T7" i="13" s="1"/>
  <c r="E6" i="13"/>
  <c r="AK28" i="7"/>
  <c r="AJ6" i="13" s="1"/>
  <c r="U28" i="7"/>
  <c r="T6" i="13" s="1"/>
  <c r="E4" i="13"/>
  <c r="AK26" i="7"/>
  <c r="AJ4" i="13" s="1"/>
  <c r="U26" i="7"/>
  <c r="T4" i="13" s="1"/>
  <c r="J115" i="7"/>
  <c r="J112" i="7"/>
  <c r="J125" i="7"/>
  <c r="J110" i="7"/>
  <c r="B87" i="2"/>
  <c r="C87" i="2" s="1"/>
  <c r="D87" i="2" s="1"/>
  <c r="G28" i="12" s="1"/>
  <c r="I129" i="7"/>
  <c r="I128" i="7"/>
  <c r="I119" i="7"/>
  <c r="I118" i="7"/>
  <c r="I113" i="7"/>
  <c r="I126" i="7"/>
  <c r="I121" i="7"/>
  <c r="I120" i="7"/>
  <c r="I122" i="7"/>
  <c r="F108" i="7"/>
  <c r="F106" i="7"/>
  <c r="F109" i="7"/>
  <c r="F107" i="7"/>
  <c r="F105" i="7"/>
  <c r="I123" i="7"/>
  <c r="I127" i="7"/>
  <c r="I124" i="7"/>
  <c r="I114" i="7"/>
  <c r="I116" i="7"/>
  <c r="I111" i="7"/>
  <c r="I117" i="7"/>
  <c r="Y10" i="13"/>
  <c r="Y12" i="13"/>
  <c r="Y14" i="13"/>
  <c r="Y16" i="13"/>
  <c r="Y18" i="13"/>
  <c r="Y20" i="13"/>
  <c r="Y22" i="13"/>
  <c r="Y11" i="13"/>
  <c r="Y15" i="13"/>
  <c r="Y19" i="13"/>
  <c r="Y23" i="13"/>
  <c r="Y24" i="13"/>
  <c r="Y26" i="13"/>
  <c r="Y8" i="13"/>
  <c r="Y9" i="13"/>
  <c r="Y17" i="13"/>
  <c r="Y27" i="13"/>
  <c r="Y13" i="13"/>
  <c r="Y25" i="13"/>
  <c r="Y21" i="13"/>
  <c r="X18" i="5"/>
  <c r="W36" i="5"/>
  <c r="F28" i="7" s="1"/>
  <c r="W34" i="5"/>
  <c r="F26" i="7" s="1"/>
  <c r="W33" i="5"/>
  <c r="F25" i="7" s="1"/>
  <c r="W37" i="5"/>
  <c r="F29" i="7" s="1"/>
  <c r="W29" i="5"/>
  <c r="W35" i="5"/>
  <c r="F27" i="7" s="1"/>
  <c r="Z4" i="5"/>
  <c r="F5" i="13" l="1"/>
  <c r="AL27" i="7"/>
  <c r="AK5" i="13" s="1"/>
  <c r="V27" i="7"/>
  <c r="U5" i="13" s="1"/>
  <c r="F4" i="13"/>
  <c r="AL26" i="7"/>
  <c r="AK4" i="13" s="1"/>
  <c r="V26" i="7"/>
  <c r="U4" i="13" s="1"/>
  <c r="F6" i="13"/>
  <c r="AL28" i="7"/>
  <c r="AK6" i="13" s="1"/>
  <c r="V28" i="7"/>
  <c r="U6" i="13" s="1"/>
  <c r="F7" i="13"/>
  <c r="AL29" i="7"/>
  <c r="AK7" i="13" s="1"/>
  <c r="V29" i="7"/>
  <c r="U7" i="13" s="1"/>
  <c r="F3" i="13"/>
  <c r="V25" i="7"/>
  <c r="U3" i="13" s="1"/>
  <c r="AL25" i="7"/>
  <c r="AK3" i="13" s="1"/>
  <c r="H117" i="7"/>
  <c r="H111" i="7"/>
  <c r="H116" i="7"/>
  <c r="H114" i="7"/>
  <c r="H124" i="7"/>
  <c r="H127" i="7"/>
  <c r="H123" i="7"/>
  <c r="E105" i="7"/>
  <c r="E107" i="7"/>
  <c r="E109" i="7"/>
  <c r="E106" i="7"/>
  <c r="E108" i="7"/>
  <c r="H122" i="7"/>
  <c r="H120" i="7"/>
  <c r="H121" i="7"/>
  <c r="H126" i="7"/>
  <c r="H113" i="7"/>
  <c r="H118" i="7"/>
  <c r="H119" i="7"/>
  <c r="H128" i="7"/>
  <c r="H129" i="7"/>
  <c r="B88" i="2"/>
  <c r="C88" i="2" s="1"/>
  <c r="D88" i="2" s="1"/>
  <c r="G29" i="12" s="1"/>
  <c r="I110" i="7"/>
  <c r="I125" i="7"/>
  <c r="I112" i="7"/>
  <c r="I115" i="7"/>
  <c r="Z9" i="13"/>
  <c r="Z11" i="13"/>
  <c r="Z13" i="13"/>
  <c r="Z15" i="13"/>
  <c r="Z17" i="13"/>
  <c r="Z19" i="13"/>
  <c r="Z21" i="13"/>
  <c r="Z23" i="13"/>
  <c r="Z12" i="13"/>
  <c r="Z16" i="13"/>
  <c r="Z20" i="13"/>
  <c r="Z25" i="13"/>
  <c r="Z27" i="13"/>
  <c r="Z14" i="13"/>
  <c r="Z22" i="13"/>
  <c r="Z24" i="13"/>
  <c r="Z8" i="13"/>
  <c r="Z10" i="13"/>
  <c r="Z18" i="13"/>
  <c r="Z26" i="13"/>
  <c r="AA4" i="5"/>
  <c r="Y18" i="5"/>
  <c r="X36" i="5"/>
  <c r="G28" i="7" s="1"/>
  <c r="X34" i="5"/>
  <c r="G26" i="7" s="1"/>
  <c r="X29" i="5"/>
  <c r="X37" i="5"/>
  <c r="G29" i="7" s="1"/>
  <c r="X35" i="5"/>
  <c r="G27" i="7" s="1"/>
  <c r="X33" i="5"/>
  <c r="G25" i="7" s="1"/>
  <c r="G5" i="13" l="1"/>
  <c r="AM27" i="7"/>
  <c r="AL5" i="13" s="1"/>
  <c r="W27" i="7"/>
  <c r="V5" i="13" s="1"/>
  <c r="G7" i="13"/>
  <c r="AM29" i="7"/>
  <c r="AL7" i="13" s="1"/>
  <c r="W29" i="7"/>
  <c r="V7" i="13" s="1"/>
  <c r="G3" i="13"/>
  <c r="AM25" i="7"/>
  <c r="AL3" i="13" s="1"/>
  <c r="W25" i="7"/>
  <c r="V3" i="13" s="1"/>
  <c r="G4" i="13"/>
  <c r="AM26" i="7"/>
  <c r="AL4" i="13" s="1"/>
  <c r="W26" i="7"/>
  <c r="V4" i="13" s="1"/>
  <c r="G6" i="13"/>
  <c r="AM28" i="7"/>
  <c r="AL6" i="13" s="1"/>
  <c r="W28" i="7"/>
  <c r="V6" i="13" s="1"/>
  <c r="H115" i="7"/>
  <c r="H112" i="7"/>
  <c r="H125" i="7"/>
  <c r="H110" i="7"/>
  <c r="G129" i="7"/>
  <c r="G128" i="7"/>
  <c r="G119" i="7"/>
  <c r="G118" i="7"/>
  <c r="G113" i="7"/>
  <c r="G126" i="7"/>
  <c r="G121" i="7"/>
  <c r="G120" i="7"/>
  <c r="G122" i="7"/>
  <c r="D108" i="7"/>
  <c r="D106" i="7"/>
  <c r="D109" i="7"/>
  <c r="D107" i="7"/>
  <c r="D105" i="7"/>
  <c r="G123" i="7"/>
  <c r="G127" i="7"/>
  <c r="G124" i="7"/>
  <c r="G114" i="7"/>
  <c r="G116" i="7"/>
  <c r="G111" i="7"/>
  <c r="G117" i="7"/>
  <c r="AA10" i="13"/>
  <c r="AA12" i="13"/>
  <c r="AA14" i="13"/>
  <c r="AA16" i="13"/>
  <c r="AA18" i="13"/>
  <c r="AA20" i="13"/>
  <c r="AA22" i="13"/>
  <c r="AA9" i="13"/>
  <c r="AA13" i="13"/>
  <c r="AA17" i="13"/>
  <c r="AA21" i="13"/>
  <c r="AA24" i="13"/>
  <c r="AA26" i="13"/>
  <c r="AA8" i="13"/>
  <c r="AA11" i="13"/>
  <c r="AA19" i="13"/>
  <c r="AA25" i="13"/>
  <c r="AA23" i="13"/>
  <c r="AA27" i="13"/>
  <c r="AA15" i="13"/>
  <c r="Z18" i="5"/>
  <c r="Y36" i="5"/>
  <c r="H28" i="7" s="1"/>
  <c r="Y29" i="5"/>
  <c r="Y33" i="5"/>
  <c r="H25" i="7" s="1"/>
  <c r="Y37" i="5"/>
  <c r="H29" i="7" s="1"/>
  <c r="Y35" i="5"/>
  <c r="H27" i="7" s="1"/>
  <c r="Y34" i="5"/>
  <c r="H26" i="7" s="1"/>
  <c r="AB4" i="5"/>
  <c r="H3" i="13" l="1"/>
  <c r="AN25" i="7"/>
  <c r="AM3" i="13" s="1"/>
  <c r="X25" i="7"/>
  <c r="W3" i="13" s="1"/>
  <c r="H4" i="13"/>
  <c r="AN26" i="7"/>
  <c r="AM4" i="13" s="1"/>
  <c r="X26" i="7"/>
  <c r="W4" i="13" s="1"/>
  <c r="H5" i="13"/>
  <c r="AN27" i="7"/>
  <c r="AM5" i="13" s="1"/>
  <c r="X27" i="7"/>
  <c r="W5" i="13" s="1"/>
  <c r="H6" i="13"/>
  <c r="AN28" i="7"/>
  <c r="AM6" i="13" s="1"/>
  <c r="X28" i="7"/>
  <c r="W6" i="13" s="1"/>
  <c r="H7" i="13"/>
  <c r="AN29" i="7"/>
  <c r="AM7" i="13" s="1"/>
  <c r="X29" i="7"/>
  <c r="W7" i="13" s="1"/>
  <c r="F117" i="7"/>
  <c r="F111" i="7"/>
  <c r="F116" i="7"/>
  <c r="F114" i="7"/>
  <c r="F124" i="7"/>
  <c r="F127" i="7"/>
  <c r="F123" i="7"/>
  <c r="F122" i="7"/>
  <c r="F120" i="7"/>
  <c r="F121" i="7"/>
  <c r="F126" i="7"/>
  <c r="F113" i="7"/>
  <c r="F118" i="7"/>
  <c r="F119" i="7"/>
  <c r="F128" i="7"/>
  <c r="F129" i="7"/>
  <c r="G110" i="7"/>
  <c r="G125" i="7"/>
  <c r="G112" i="7"/>
  <c r="G115" i="7"/>
  <c r="AB9" i="13"/>
  <c r="AB11" i="13"/>
  <c r="AB13" i="13"/>
  <c r="AB15" i="13"/>
  <c r="AB17" i="13"/>
  <c r="AB19" i="13"/>
  <c r="AB21" i="13"/>
  <c r="AB23" i="13"/>
  <c r="AB10" i="13"/>
  <c r="AB14" i="13"/>
  <c r="AB18" i="13"/>
  <c r="AB22" i="13"/>
  <c r="AB25" i="13"/>
  <c r="AB27" i="13"/>
  <c r="AB16" i="13"/>
  <c r="AB26" i="13"/>
  <c r="AB20" i="13"/>
  <c r="AB24" i="13"/>
  <c r="AB12" i="13"/>
  <c r="AB8" i="13"/>
  <c r="AC4" i="5"/>
  <c r="AA18" i="5"/>
  <c r="Z33" i="5"/>
  <c r="I25" i="7" s="1"/>
  <c r="Z35" i="5"/>
  <c r="I27" i="7" s="1"/>
  <c r="Z36" i="5"/>
  <c r="I28" i="7" s="1"/>
  <c r="Z34" i="5"/>
  <c r="I26" i="7" s="1"/>
  <c r="Z37" i="5"/>
  <c r="I29" i="7" s="1"/>
  <c r="Z29" i="5"/>
  <c r="I5" i="13" l="1"/>
  <c r="AO27" i="7"/>
  <c r="AN5" i="13" s="1"/>
  <c r="Y27" i="7"/>
  <c r="X5" i="13" s="1"/>
  <c r="I3" i="13"/>
  <c r="Y25" i="7"/>
  <c r="X3" i="13" s="1"/>
  <c r="AO25" i="7"/>
  <c r="AN3" i="13" s="1"/>
  <c r="I7" i="13"/>
  <c r="AO29" i="7"/>
  <c r="AN7" i="13" s="1"/>
  <c r="Y29" i="7"/>
  <c r="X7" i="13" s="1"/>
  <c r="I4" i="13"/>
  <c r="AO26" i="7"/>
  <c r="AN4" i="13" s="1"/>
  <c r="Y26" i="7"/>
  <c r="X4" i="13" s="1"/>
  <c r="I6" i="13"/>
  <c r="AO28" i="7"/>
  <c r="AN6" i="13" s="1"/>
  <c r="Y28" i="7"/>
  <c r="X6" i="13" s="1"/>
  <c r="F115" i="7"/>
  <c r="F112" i="7"/>
  <c r="F125" i="7"/>
  <c r="F110" i="7"/>
  <c r="E129" i="7"/>
  <c r="E128" i="7"/>
  <c r="E119" i="7"/>
  <c r="E118" i="7"/>
  <c r="E113" i="7"/>
  <c r="E126" i="7"/>
  <c r="E121" i="7"/>
  <c r="E120" i="7"/>
  <c r="E122" i="7"/>
  <c r="E123" i="7"/>
  <c r="E127" i="7"/>
  <c r="E124" i="7"/>
  <c r="E114" i="7"/>
  <c r="E116" i="7"/>
  <c r="E111" i="7"/>
  <c r="E117" i="7"/>
  <c r="AC10" i="13"/>
  <c r="AC12" i="13"/>
  <c r="AC14" i="13"/>
  <c r="AC16" i="13"/>
  <c r="AC18" i="13"/>
  <c r="AC20" i="13"/>
  <c r="AC22" i="13"/>
  <c r="AC11" i="13"/>
  <c r="AC15" i="13"/>
  <c r="AC19" i="13"/>
  <c r="AC23" i="13"/>
  <c r="AC24" i="13"/>
  <c r="AC26" i="13"/>
  <c r="AC8" i="13"/>
  <c r="AC13" i="13"/>
  <c r="AC21" i="13"/>
  <c r="AC27" i="13"/>
  <c r="AC17" i="13"/>
  <c r="AC9" i="13"/>
  <c r="AC25" i="13"/>
  <c r="AB18" i="5"/>
  <c r="AA37" i="5"/>
  <c r="J29" i="7" s="1"/>
  <c r="AA35" i="5"/>
  <c r="J27" i="7" s="1"/>
  <c r="AA33" i="5"/>
  <c r="J25" i="7" s="1"/>
  <c r="AA36" i="5"/>
  <c r="J28" i="7" s="1"/>
  <c r="AA29" i="5"/>
  <c r="AA34" i="5"/>
  <c r="J26" i="7" s="1"/>
  <c r="AD4" i="5"/>
  <c r="J6" i="13" l="1"/>
  <c r="AP28" i="7"/>
  <c r="AO6" i="13" s="1"/>
  <c r="Z28" i="7"/>
  <c r="Y6" i="13" s="1"/>
  <c r="J3" i="13"/>
  <c r="Z25" i="7"/>
  <c r="Y3" i="13" s="1"/>
  <c r="AP25" i="7"/>
  <c r="AO3" i="13" s="1"/>
  <c r="J4" i="13"/>
  <c r="AP26" i="7"/>
  <c r="AO4" i="13" s="1"/>
  <c r="Z26" i="7"/>
  <c r="Y4" i="13" s="1"/>
  <c r="J5" i="13"/>
  <c r="AP27" i="7"/>
  <c r="AO5" i="13" s="1"/>
  <c r="Z27" i="7"/>
  <c r="Y5" i="13" s="1"/>
  <c r="J7" i="13"/>
  <c r="AP29" i="7"/>
  <c r="AO7" i="13" s="1"/>
  <c r="Z29" i="7"/>
  <c r="Y7" i="13" s="1"/>
  <c r="D117" i="7"/>
  <c r="D111" i="7"/>
  <c r="D116" i="7"/>
  <c r="D114" i="7"/>
  <c r="D124" i="7"/>
  <c r="D127" i="7"/>
  <c r="D123" i="7"/>
  <c r="D122" i="7"/>
  <c r="D120" i="7"/>
  <c r="D121" i="7"/>
  <c r="D126" i="7"/>
  <c r="D113" i="7"/>
  <c r="D118" i="7"/>
  <c r="D119" i="7"/>
  <c r="D128" i="7"/>
  <c r="D129" i="7"/>
  <c r="E110" i="7"/>
  <c r="E125" i="7"/>
  <c r="E112" i="7"/>
  <c r="E115" i="7"/>
  <c r="AE4" i="5"/>
  <c r="AC18" i="5"/>
  <c r="AB36" i="5"/>
  <c r="K28" i="7" s="1"/>
  <c r="AB34" i="5"/>
  <c r="K26" i="7" s="1"/>
  <c r="AB29" i="5"/>
  <c r="AB37" i="5"/>
  <c r="K29" i="7" s="1"/>
  <c r="AB35" i="5"/>
  <c r="K27" i="7" s="1"/>
  <c r="AB33" i="5"/>
  <c r="K25" i="7" s="1"/>
  <c r="K3" i="13" l="1"/>
  <c r="AQ25" i="7"/>
  <c r="AP3" i="13" s="1"/>
  <c r="AA25" i="7"/>
  <c r="Z3" i="13" s="1"/>
  <c r="K4" i="13"/>
  <c r="AQ26" i="7"/>
  <c r="AP4" i="13" s="1"/>
  <c r="AA26" i="7"/>
  <c r="Z4" i="13" s="1"/>
  <c r="K6" i="13"/>
  <c r="AQ28" i="7"/>
  <c r="AP6" i="13" s="1"/>
  <c r="AA28" i="7"/>
  <c r="Z6" i="13" s="1"/>
  <c r="K5" i="13"/>
  <c r="AQ27" i="7"/>
  <c r="AP5" i="13" s="1"/>
  <c r="AA27" i="7"/>
  <c r="Z5" i="13" s="1"/>
  <c r="K7" i="13"/>
  <c r="AQ29" i="7"/>
  <c r="AP7" i="13" s="1"/>
  <c r="AA29" i="7"/>
  <c r="Z7" i="13" s="1"/>
  <c r="D115" i="7"/>
  <c r="D112" i="7"/>
  <c r="D125" i="7"/>
  <c r="D110" i="7"/>
  <c r="AD18" i="5"/>
  <c r="AC36" i="5"/>
  <c r="L28" i="7" s="1"/>
  <c r="AC29" i="5"/>
  <c r="AC33" i="5"/>
  <c r="L25" i="7" s="1"/>
  <c r="AC37" i="5"/>
  <c r="L29" i="7" s="1"/>
  <c r="AC35" i="5"/>
  <c r="L27" i="7" s="1"/>
  <c r="AC34" i="5"/>
  <c r="L26" i="7" s="1"/>
  <c r="L5" i="13" l="1"/>
  <c r="AR27" i="7"/>
  <c r="AQ5" i="13" s="1"/>
  <c r="AB27" i="7"/>
  <c r="AA5" i="13" s="1"/>
  <c r="L7" i="13"/>
  <c r="AR29" i="7"/>
  <c r="AQ7" i="13" s="1"/>
  <c r="AB29" i="7"/>
  <c r="AA7" i="13" s="1"/>
  <c r="L3" i="13"/>
  <c r="AR25" i="7"/>
  <c r="AQ3" i="13" s="1"/>
  <c r="AB25" i="7"/>
  <c r="AA3" i="13" s="1"/>
  <c r="L4" i="13"/>
  <c r="AR26" i="7"/>
  <c r="AQ4" i="13" s="1"/>
  <c r="AB26" i="7"/>
  <c r="AA4" i="13" s="1"/>
  <c r="L6" i="13"/>
  <c r="AR28" i="7"/>
  <c r="AQ6" i="13" s="1"/>
  <c r="AB28" i="7"/>
  <c r="AA6" i="13" s="1"/>
  <c r="AE18" i="5"/>
  <c r="AD33" i="5"/>
  <c r="M25" i="7" s="1"/>
  <c r="AD37" i="5"/>
  <c r="M29" i="7" s="1"/>
  <c r="AD34" i="5"/>
  <c r="M26" i="7" s="1"/>
  <c r="AD36" i="5"/>
  <c r="M28" i="7" s="1"/>
  <c r="AD35" i="5"/>
  <c r="M27" i="7" s="1"/>
  <c r="AD29" i="5"/>
  <c r="M4" i="13" l="1"/>
  <c r="AS26" i="7"/>
  <c r="AR4" i="13" s="1"/>
  <c r="AC26" i="7"/>
  <c r="AB4" i="13" s="1"/>
  <c r="M7" i="13"/>
  <c r="AS29" i="7"/>
  <c r="AR7" i="13" s="1"/>
  <c r="AC29" i="7"/>
  <c r="AB7" i="13" s="1"/>
  <c r="M5" i="13"/>
  <c r="AS27" i="7"/>
  <c r="AR5" i="13" s="1"/>
  <c r="AC27" i="7"/>
  <c r="AB5" i="13" s="1"/>
  <c r="M3" i="13"/>
  <c r="AC25" i="7"/>
  <c r="AB3" i="13" s="1"/>
  <c r="AS25" i="7"/>
  <c r="AR3" i="13" s="1"/>
  <c r="M6" i="13"/>
  <c r="AS28" i="7"/>
  <c r="AR6" i="13" s="1"/>
  <c r="AC28" i="7"/>
  <c r="AB6" i="13" s="1"/>
  <c r="AE36" i="5"/>
  <c r="N28" i="7" s="1"/>
  <c r="AE29" i="5"/>
  <c r="AE34" i="5"/>
  <c r="N26" i="7" s="1"/>
  <c r="AE37" i="5"/>
  <c r="N29" i="7" s="1"/>
  <c r="AE35" i="5"/>
  <c r="N27" i="7" s="1"/>
  <c r="AE33" i="5"/>
  <c r="N25" i="7" s="1"/>
  <c r="N5" i="13" l="1"/>
  <c r="AT27" i="7"/>
  <c r="AS5" i="13" s="1"/>
  <c r="AD27" i="7"/>
  <c r="AC5" i="13" s="1"/>
  <c r="N6" i="13"/>
  <c r="AT28" i="7"/>
  <c r="AS6" i="13" s="1"/>
  <c r="AD28" i="7"/>
  <c r="AC6" i="13" s="1"/>
  <c r="N7" i="13"/>
  <c r="AT29" i="7"/>
  <c r="AS7" i="13" s="1"/>
  <c r="AD29" i="7"/>
  <c r="AC7" i="13" s="1"/>
  <c r="N4" i="13"/>
  <c r="AT26" i="7"/>
  <c r="AS4" i="13" s="1"/>
  <c r="AD26" i="7"/>
  <c r="AC4" i="13" s="1"/>
  <c r="N3" i="13"/>
  <c r="AD25" i="7"/>
  <c r="AC3" i="13" s="1"/>
  <c r="AT25" i="7"/>
  <c r="AS3" i="13" s="1"/>
</calcChain>
</file>

<file path=xl/comments1.xml><?xml version="1.0" encoding="utf-8"?>
<comments xmlns="http://schemas.openxmlformats.org/spreadsheetml/2006/main">
  <authors>
    <author>AS</author>
    <author>Ashok S</author>
  </authors>
  <commentList>
    <comment ref="T2" authorId="0" shapeId="0">
      <text>
        <r>
          <rPr>
            <sz val="9"/>
            <color rgb="FF000000"/>
            <rFont val="Tahoma"/>
            <family val="2"/>
            <charset val="1"/>
          </rPr>
          <t>Minimum T&amp;D loss at the state level in Reference case is 12%</t>
        </r>
      </text>
    </comment>
    <comment ref="U2" authorId="0" shapeId="0">
      <text>
        <r>
          <rPr>
            <sz val="9"/>
            <color rgb="FF000000"/>
            <rFont val="Tahoma"/>
            <family val="2"/>
            <charset val="1"/>
          </rPr>
          <t>Minimum T&amp;D loss at the national level in the Reference case is 15%, in the HiEff scenario is 12%</t>
        </r>
      </text>
    </comment>
    <comment ref="R18" authorId="1" shapeId="0">
      <text>
        <r>
          <rPr>
            <sz val="9"/>
            <color indexed="81"/>
            <rFont val="Tahoma"/>
            <family val="2"/>
          </rPr>
          <t xml:space="preserve">
Only 4 year CAGR considered since the state was formed only in 2015</t>
        </r>
      </text>
    </comment>
  </commentList>
</comments>
</file>

<file path=xl/comments2.xml><?xml version="1.0" encoding="utf-8"?>
<comments xmlns="http://schemas.openxmlformats.org/spreadsheetml/2006/main">
  <authors>
    <author>AS</author>
    <author>Ashok S</author>
  </authors>
  <commentList>
    <comment ref="C3" authorId="0" shapeId="0">
      <text>
        <r>
          <rPr>
            <sz val="9"/>
            <color rgb="FF000000"/>
            <rFont val="Tahoma"/>
            <family val="2"/>
            <charset val="1"/>
          </rPr>
          <t>http://aperc.gov.in/admin/upload/TrueUp_OP.No.22to25.pdf</t>
        </r>
      </text>
    </comment>
    <comment ref="D3" authorId="0" shapeId="0">
      <text>
        <r>
          <rPr>
            <sz val="9"/>
            <color rgb="FF000000"/>
            <rFont val="Tahoma"/>
            <family val="2"/>
            <charset val="1"/>
          </rPr>
          <t>http://aperc.gov.in/admin/upload/TrueUp_OP.No.22to25.pdf</t>
        </r>
      </text>
    </comment>
    <comment ref="E3" authorId="0" shapeId="0">
      <text>
        <r>
          <rPr>
            <sz val="9"/>
            <color rgb="FF000000"/>
            <rFont val="Tahoma"/>
            <family val="2"/>
            <charset val="1"/>
          </rPr>
          <t>http://aperc.gov.in/admin/upload/15135759561411373335a37561443e1c.pdf,
http://aperc.gov.in/admin/upload/151357607917784390685a37568f8493f.pdf</t>
        </r>
      </text>
    </comment>
    <comment ref="C4" authorId="0" shapeId="0">
      <text>
        <r>
          <rPr>
            <sz val="9"/>
            <color rgb="FF000000"/>
            <rFont val="Tahoma"/>
            <family val="2"/>
            <charset val="1"/>
          </rPr>
          <t>Data compiled by Prayas for 5 discoms for Power perspectives portal.</t>
        </r>
      </text>
    </comment>
    <comment ref="C5" authorId="0" shapeId="0">
      <text>
        <r>
          <rPr>
            <sz val="9"/>
            <color rgb="FF000000"/>
            <rFont val="Tahoma"/>
            <family val="2"/>
            <charset val="1"/>
          </rPr>
          <t>http://www.mperc.in/260614-Trueup-2010-11-distribution-tariff.pdf</t>
        </r>
      </text>
    </comment>
    <comment ref="D5" authorId="0" shapeId="0">
      <text>
        <r>
          <rPr>
            <sz val="9"/>
            <color rgb="FF000000"/>
            <rFont val="Tahoma"/>
            <family val="2"/>
            <charset val="1"/>
          </rPr>
          <t>http://www.mperc.in/061218-PNo-33-2018.pdf</t>
        </r>
      </text>
    </comment>
    <comment ref="E5" authorId="0" shapeId="0">
      <text>
        <r>
          <rPr>
            <sz val="9"/>
            <color rgb="FF000000"/>
            <rFont val="Tahoma"/>
            <family val="2"/>
            <charset val="1"/>
          </rPr>
          <t>http://www.mperc.in/250118-Tariff%20Petition_FY19_Eng.pdf</t>
        </r>
      </text>
    </comment>
    <comment ref="C6" authorId="0" shapeId="0">
      <text>
        <r>
          <rPr>
            <sz val="9"/>
            <color rgb="FF000000"/>
            <rFont val="Tahoma"/>
            <family val="2"/>
            <charset val="1"/>
          </rPr>
          <t>https://rerc.rajasthan.gov.in/rerc-user-files/tariff-orders</t>
        </r>
      </text>
    </comment>
    <comment ref="D6" authorId="0" shapeId="0">
      <text>
        <r>
          <rPr>
            <sz val="9"/>
            <color rgb="FF000000"/>
            <rFont val="Tahoma"/>
            <family val="2"/>
            <charset val="1"/>
          </rPr>
          <t>https://rerc.rajasthan.gov.in/rerc-user-files/tariff-orders</t>
        </r>
      </text>
    </comment>
    <comment ref="F6" authorId="0" shapeId="0">
      <text>
        <r>
          <rPr>
            <sz val="9"/>
            <color rgb="FF000000"/>
            <rFont val="Tahoma"/>
            <family val="2"/>
            <charset val="1"/>
          </rPr>
          <t>https://rerc.rajasthan.gov.in/rerc-user-files/tariff-orders</t>
        </r>
      </text>
    </comment>
    <comment ref="C7" authorId="0" shapeId="0">
      <text>
        <r>
          <rPr>
            <sz val="9"/>
            <color rgb="FF000000"/>
            <rFont val="Tahoma"/>
            <family val="2"/>
          </rPr>
          <t xml:space="preserve">Data compiled for Power perspectives and NITI Aayog portal
</t>
        </r>
      </text>
    </comment>
    <comment ref="C8" authorId="0" shapeId="0">
      <text>
        <r>
          <rPr>
            <sz val="9"/>
            <color rgb="FF000000"/>
            <rFont val="Tahoma"/>
            <family val="2"/>
            <charset val="1"/>
          </rPr>
          <t>https://berc.co.in/orders/tariff/distribution/nbpdcl/151-tariff-order-for-fy-2012-13</t>
        </r>
      </text>
    </comment>
    <comment ref="D8" authorId="0" shapeId="0">
      <text>
        <r>
          <rPr>
            <sz val="9"/>
            <color rgb="FF000000"/>
            <rFont val="Tahoma"/>
            <family val="2"/>
            <charset val="1"/>
          </rPr>
          <t>https://berc.co.in/orders/tariff/distribution/sbpdcl/157-tariff-order-of-sbpdcl-for-fy-2016-17,
https://berc.co.in/orders/tariff/distribution/nbpdcl/160-tariff-order-of-nbpdcl-for-fy-2016-17</t>
        </r>
      </text>
    </comment>
    <comment ref="E8" authorId="0" shapeId="0">
      <text>
        <r>
          <rPr>
            <sz val="9"/>
            <color rgb="FF000000"/>
            <rFont val="Tahoma"/>
            <family val="2"/>
            <charset val="1"/>
          </rPr>
          <t>https://berc.co.in/orders/tariff/distribution/sbpdcl/1965-tariff-order-of-sbpdcl-for-fy-2019-20</t>
        </r>
      </text>
    </comment>
    <comment ref="C9" authorId="0" shapeId="0">
      <text>
        <r>
          <rPr>
            <sz val="9"/>
            <color rgb="FF000000"/>
            <rFont val="Tahoma"/>
            <family val="2"/>
            <charset val="1"/>
          </rPr>
          <t>From data compiled by Prayas for Power perspectives portal</t>
        </r>
      </text>
    </comment>
    <comment ref="C10" authorId="0" shapeId="0">
      <text>
        <r>
          <rPr>
            <sz val="9"/>
            <color rgb="FF000000"/>
            <rFont val="Tahoma"/>
            <family val="2"/>
            <charset val="1"/>
          </rPr>
          <t>https://herc.gov.in/WriteReadData/Orders/20110527(1).pdf</t>
        </r>
      </text>
    </comment>
    <comment ref="D10" authorId="0" shapeId="0">
      <text>
        <r>
          <rPr>
            <sz val="9"/>
            <color rgb="FF000000"/>
            <rFont val="Tahoma"/>
            <family val="2"/>
            <charset val="1"/>
          </rPr>
          <t>https://herc.gov.in/WriteReadData/Orders/O20150507.pdf</t>
        </r>
      </text>
    </comment>
    <comment ref="E10" authorId="0" shapeId="0">
      <text>
        <r>
          <rPr>
            <sz val="9"/>
            <color rgb="FF000000"/>
            <rFont val="Tahoma"/>
            <family val="2"/>
            <charset val="1"/>
          </rPr>
          <t>https://herc.gov.in/WriteReadData/Orders/20190307a.pdf</t>
        </r>
      </text>
    </comment>
    <comment ref="C11" authorId="0" shapeId="0">
      <text>
        <r>
          <rPr>
            <sz val="9"/>
            <color rgb="FF000000"/>
            <rFont val="Tahoma"/>
            <family val="2"/>
          </rPr>
          <t>https://cspdcl.co.in/cseb/pdfs/myt%20perition%206feb.pdf</t>
        </r>
      </text>
    </comment>
    <comment ref="D11" authorId="0" shapeId="0">
      <text>
        <r>
          <rPr>
            <sz val="9"/>
            <color rgb="FF000000"/>
            <rFont val="Tahoma"/>
            <family val="2"/>
          </rPr>
          <t>http://www.cserc.gov.in/pdf/Order%202015/Tariff%20order%202015-16.pdf</t>
        </r>
      </text>
    </comment>
    <comment ref="E11" authorId="0" shapeId="0">
      <text>
        <r>
          <rPr>
            <sz val="9"/>
            <color rgb="FF000000"/>
            <rFont val="Tahoma"/>
            <family val="2"/>
          </rPr>
          <t>http://www.cserc.gov.in/pdf/Tariff%2020-21/CSPDCL/CSPDCL%20Tariff%20Petition%20FY%202020-21.pdf</t>
        </r>
      </text>
    </comment>
    <comment ref="C40" authorId="1" shapeId="0">
      <text>
        <r>
          <rPr>
            <sz val="9"/>
            <color indexed="81"/>
            <rFont val="Tahoma"/>
            <family val="2"/>
          </rPr>
          <t>https://herc.gov.in/WriteReadData/Orders/20190307a.pdf</t>
        </r>
      </text>
    </comment>
    <comment ref="E40" authorId="1" shapeId="0">
      <text>
        <r>
          <rPr>
            <sz val="9"/>
            <color indexed="81"/>
            <rFont val="Tahoma"/>
            <family val="2"/>
          </rPr>
          <t>http://www.mperc.in/250118-Tariff%20Petition_FY19_Eng.pdf, table 45</t>
        </r>
      </text>
    </comment>
    <comment ref="F40" authorId="1" shapeId="0">
      <text>
        <r>
          <rPr>
            <sz val="9"/>
            <color indexed="81"/>
            <rFont val="Tahoma"/>
            <family val="2"/>
          </rPr>
          <t>https://aperc.gov.in/admin/upload/15135759561411373335a37561443e1c.pdf for South; https://aperc.gov.in/admin/upload/151357607917784390685a37568f8493f.pdf for East</t>
        </r>
      </text>
    </comment>
    <comment ref="G40" authorId="1" shapeId="0">
      <text>
        <r>
          <rPr>
            <sz val="9"/>
            <color indexed="81"/>
            <rFont val="Tahoma"/>
            <family val="2"/>
          </rPr>
          <t>https://berc.co.in/orders/tariff/distribution/sbpdcl/1965-tariff-order-of-sbpdcl-for-fy-2019-20</t>
        </r>
      </text>
    </comment>
    <comment ref="F41" authorId="1" shapeId="0">
      <text>
        <r>
          <rPr>
            <sz val="9"/>
            <color indexed="81"/>
            <rFont val="Tahoma"/>
            <family val="2"/>
          </rPr>
          <t>p5 of south and p4 of East</t>
        </r>
      </text>
    </comment>
    <comment ref="G41" authorId="1" shapeId="0">
      <text>
        <r>
          <rPr>
            <sz val="9"/>
            <color indexed="81"/>
            <rFont val="Tahoma"/>
            <family val="2"/>
          </rPr>
          <t>Table 5.33</t>
        </r>
      </text>
    </comment>
    <comment ref="F42" authorId="1" shapeId="0">
      <text>
        <r>
          <rPr>
            <sz val="9"/>
            <color indexed="81"/>
            <rFont val="Tahoma"/>
            <family val="2"/>
          </rPr>
          <t>p 12 of https://aperc.gov.in/admin/upload/15135759561411373335a37561443e1c.pdf</t>
        </r>
      </text>
    </comment>
    <comment ref="C43" authorId="1" shapeId="0">
      <text>
        <r>
          <rPr>
            <sz val="9"/>
            <color indexed="81"/>
            <rFont val="Tahoma"/>
            <family val="2"/>
          </rPr>
          <t>Very similar to inter-state; table 19</t>
        </r>
      </text>
    </comment>
    <comment ref="D43" authorId="1" shapeId="0">
      <text>
        <r>
          <rPr>
            <sz val="9"/>
            <color indexed="81"/>
            <rFont val="Tahoma"/>
            <family val="2"/>
          </rPr>
          <t>Lower than inter-state; Table 60</t>
        </r>
      </text>
    </comment>
  </commentList>
</comments>
</file>

<file path=xl/connections.xml><?xml version="1.0" encoding="utf-8"?>
<connections xmlns="http://schemas.openxmlformats.org/spreadsheetml/2006/main">
  <connection id="1" keepAlive="1" name="Query - BIOGAS_BIOMASS_Final" description="Connection to the 'BIOGAS_BIOMASS_Final' query in the workbook." type="5" refreshedVersion="0" background="1">
    <dbPr connection="Provider=Microsoft.Mashup.OleDb.1;Data Source=$Workbook$;Location=BIOGAS_BIOMASS_Final;Extended Properties=&quot;&quot;" command="SELECT * FROM [BIOGAS_BIOMASS_Final]"/>
  </connection>
  <connection id="2" keepAlive="1" name="Query - COKING_COAL_Final" description="Connection to the 'COKING_COAL_Final' query in the workbook." type="5" refreshedVersion="0" background="1">
    <dbPr connection="Provider=Microsoft.Mashup.OleDb.1;Data Source=$Workbook$;Location=COKING_COAL_Final;Extended Properties=&quot;&quot;" command="SELECT * FROM [COKING_COAL_Final]"/>
  </connection>
  <connection id="3" keepAlive="1" name="Query - COKING_COAL_MaxTransit" description="Connection to the 'COKING_COAL_MaxTransit' query in the workbook." type="5" refreshedVersion="0" background="1">
    <dbPr connection="Provider=Microsoft.Mashup.OleDb.1;Data Source=$Workbook$;Location=COKING_COAL_MaxTransit;Extended Properties=&quot;&quot;" command="SELECT * FROM [COKING_COAL_MaxTransit]"/>
  </connection>
  <connection id="4" keepAlive="1" name="Query - COKING_COAL_TransitCost" description="Connection to the 'COKING_COAL_TransitCost' query in the workbook." type="5" refreshedVersion="0" background="1">
    <dbPr connection="Provider=Microsoft.Mashup.OleDb.1;Data Source=$Workbook$;Location=COKING_COAL_TransitCost;Extended Properties=&quot;&quot;" command="SELECT * FROM [COKING_COAL_TransitCost]"/>
  </connection>
  <connection id="5" keepAlive="1" name="Query - COKING_COAL_TransitLoss" description="Connection to the 'COKING_COAL_TransitLoss' query in the workbook." type="5" refreshedVersion="0" background="1">
    <dbPr connection="Provider=Microsoft.Mashup.OleDb.1;Data Source=$Workbook$;Location=COKING_COAL_TransitLoss;Extended Properties=&quot;&quot;" command="SELECT * FROM [COKING_COAL_TransitLoss]"/>
  </connection>
  <connection id="6" keepAlive="1" name="Query - CRUDE_PP_Final" description="Connection to the 'CRUDE_PP_Final' query in the workbook." type="5" refreshedVersion="0" background="1">
    <dbPr connection="Provider=Microsoft.Mashup.OleDb.1;Data Source=$Workbook$;Location=CRUDE_PP_Final;Extended Properties=&quot;&quot;" command="SELECT * FROM [CRUDE_PP_Final]"/>
  </connection>
  <connection id="7" keepAlive="1" name="Query - EC_Transfers" description="Connection to the 'EC_Transfers' query in the workbook." type="5" refreshedVersion="6" background="1" saveData="1">
    <dbPr connection="Provider=Microsoft.Mashup.OleDb.1;Data Source=$Workbook$;Location=EC_Transfers;Extended Properties=&quot;&quot;" command="SELECT * FROM [EC_Transfers]"/>
  </connection>
  <connection id="8" keepAlive="1" name="Query - EC_Transfers (ORS)" description="Connection to the 'EC_Transfers (ORS)' query in the workbook." type="5" refreshedVersion="6" background="1" saveData="1">
    <dbPr connection="Provider=Microsoft.Mashup.OleDb.1;Data Source=$Workbook$;Location=&quot;EC_Transfers (ORS)&quot;;Extended Properties=&quot;&quot;" command="SELECT * FROM [EC_Transfers (ORS)]"/>
  </connection>
  <connection id="9" keepAlive="1" name="Query - EC_Transfers (PRS)" description="Connection to the 'EC_Transfers (PRS)' query in the workbook." type="5" refreshedVersion="6" background="1" saveData="1">
    <dbPr connection="Provider=Microsoft.Mashup.OleDb.1;Data Source=$Workbook$;Location=&quot;EC_Transfers (PRS)&quot;;Extended Properties=&quot;&quot;" command="SELECT * FROM [EC_Transfers (PRS)]"/>
  </connection>
  <connection id="10" keepAlive="1" name="Query - ELEC_Final" description="Connection to the 'ELEC_Final' query in the workbook." type="5" refreshedVersion="0" background="1">
    <dbPr connection="Provider=Microsoft.Mashup.OleDb.1;Data Source=$Workbook$;Location=ELEC_Final;Extended Properties=&quot;&quot;" command="SELECT * FROM [ELEC_Final]"/>
  </connection>
  <connection id="11" keepAlive="1" name="Query - ELEC_Final_ORS" description="Connection to the 'ELEC_Final_ORS' query in the workbook." type="5" refreshedVersion="7" background="1" saveData="1">
    <dbPr connection="Provider=Microsoft.Mashup.OleDb.1;Data Source=$Workbook$;Location=ELEC_Final_ORS;Extended Properties=&quot;&quot;" command="SELECT * FROM [ELEC_Final_ORS]"/>
  </connection>
  <connection id="12" keepAlive="1" name="Query - ELEC_Final_PRS" description="Connection to the 'ELEC_Final_PRS' query in the workbook." type="5" refreshedVersion="0" background="1">
    <dbPr connection="Provider=Microsoft.Mashup.OleDb.1;Data Source=$Workbook$;Location=ELEC_Final_PRS;Extended Properties=&quot;&quot;" command="SELECT * FROM [ELEC_Final_PRS]"/>
  </connection>
  <connection id="13" keepAlive="1" name="Query - ELEC_MaxTransit" description="Connection to the 'ELEC_MaxTransit' query in the workbook." type="5" refreshedVersion="0" background="1">
    <dbPr connection="Provider=Microsoft.Mashup.OleDb.1;Data Source=$Workbook$;Location=ELEC_MaxTransit;Extended Properties=&quot;&quot;" command="SELECT * FROM [ELEC_MaxTransit]"/>
  </connection>
  <connection id="14" keepAlive="1" name="Query - ELEC_TransitCost" description="Connection to the 'ELEC_TransitCost' query in the workbook." type="5" refreshedVersion="0" background="1">
    <dbPr connection="Provider=Microsoft.Mashup.OleDb.1;Data Source=$Workbook$;Location=ELEC_TransitCost;Extended Properties=&quot;&quot;" command="SELECT * FROM [ELEC_TransitCost]"/>
  </connection>
  <connection id="15" keepAlive="1" name="Query - ELEC_TransitLoss" description="Connection to the 'ELEC_TransitLoss' query in the workbook." type="5" refreshedVersion="0" background="1">
    <dbPr connection="Provider=Microsoft.Mashup.OleDb.1;Data Source=$Workbook$;Location=ELEC_TransitLoss;Extended Properties=&quot;&quot;" command="SELECT * FROM [ELEC_TransitLoss]"/>
  </connection>
  <connection id="16" keepAlive="1" name="Query - ELEC_TransitLoss_ORS" description="Connection to the 'ELEC_TransitLoss_ORS' query in the workbook." type="5" refreshedVersion="0" background="1">
    <dbPr connection="Provider=Microsoft.Mashup.OleDb.1;Data Source=$Workbook$;Location=ELEC_TransitLoss_ORS;Extended Properties=&quot;&quot;" command="SELECT * FROM [ELEC_TransitLoss_ORS]"/>
  </connection>
  <connection id="17" keepAlive="1" name="Query - ELEC_TransitLoss_PRS" description="Connection to the 'ELEC_TransitLoss_PRS' query in the workbook." type="5" refreshedVersion="0" background="1">
    <dbPr connection="Provider=Microsoft.Mashup.OleDb.1;Data Source=$Workbook$;Location=ELEC_TransitLoss_PRS;Extended Properties=&quot;&quot;" command="SELECT * FROM [ELEC_TransitLoss_PRS]"/>
  </connection>
  <connection id="18" keepAlive="1" name="Query - NATGAS_FINAL" description="Connection to the 'NATGAS_FINAL' query in the workbook." type="5" refreshedVersion="0" background="1">
    <dbPr connection="Provider=Microsoft.Mashup.OleDb.1;Data Source=$Workbook$;Location=NATGAS_FINAL;Extended Properties=&quot;&quot;" command="SELECT * FROM [NATGAS_FINAL]"/>
  </connection>
  <connection id="19" keepAlive="1" name="Query - STEAM_COAL_Final" description="Connection to the 'STEAM_COAL_Final' query in the workbook." type="5" refreshedVersion="0" background="1">
    <dbPr connection="Provider=Microsoft.Mashup.OleDb.1;Data Source=$Workbook$;Location=STEAM_COAL_Final;Extended Properties=&quot;&quot;" command="SELECT * FROM [STEAM_COAL_Final]"/>
  </connection>
  <connection id="20" keepAlive="1" name="Query - Year" description="Connection to the 'Year' query in the workbook." type="5" refreshedVersion="0" background="1">
    <dbPr connection="Provider=Microsoft.Mashup.OleDb.1;Data Source=$Workbook$;Location=Year;Extended Properties=&quot;&quot;" command="SELECT * FROM [Year]"/>
  </connection>
</connections>
</file>

<file path=xl/sharedStrings.xml><?xml version="1.0" encoding="utf-8"?>
<sst xmlns="http://schemas.openxmlformats.org/spreadsheetml/2006/main" count="16920" uniqueCount="499">
  <si>
    <t>Representative location in each region to estimate approximate distances – picking roughly the centre of the region</t>
  </si>
  <si>
    <t>Railway freight rates May 2021 obtained from: https://www.fois.indianrail.gov.in/FOISWebPortal/FWP_FrgtRates</t>
  </si>
  <si>
    <t>Intra-region distance approximated to about half of the distance from the representation location to an ‘extreme’ location</t>
  </si>
  <si>
    <t xml:space="preserve">For commodity “Anthracite coal”, with rate class 145-A for train load. </t>
  </si>
  <si>
    <t>All distances approximately from Google maps road travel distances</t>
  </si>
  <si>
    <t>Region</t>
  </si>
  <si>
    <t>Rep location</t>
  </si>
  <si>
    <t>Extreme locn</t>
  </si>
  <si>
    <t>Extreme dist</t>
  </si>
  <si>
    <t>Intra-region dist</t>
  </si>
  <si>
    <t>DISTANCE KM</t>
  </si>
  <si>
    <t>ER</t>
  </si>
  <si>
    <t>Jamshedpur</t>
  </si>
  <si>
    <t>Siliguri</t>
  </si>
  <si>
    <t>RATE CLASS</t>
  </si>
  <si>
    <t>FROM</t>
  </si>
  <si>
    <t>TO</t>
  </si>
  <si>
    <t>RATE PER TON</t>
  </si>
  <si>
    <t>WR</t>
  </si>
  <si>
    <t>Khandwa</t>
  </si>
  <si>
    <t>Panaji</t>
  </si>
  <si>
    <t>145A</t>
  </si>
  <si>
    <t>NR</t>
  </si>
  <si>
    <t>New Delhi</t>
  </si>
  <si>
    <t>Varanasi</t>
  </si>
  <si>
    <t>SR</t>
  </si>
  <si>
    <t>Anantapur</t>
  </si>
  <si>
    <t>Vishakhapatnam</t>
  </si>
  <si>
    <t>NER</t>
  </si>
  <si>
    <t>Jorhat</t>
  </si>
  <si>
    <t>Gangtok</t>
  </si>
  <si>
    <t>Inter-regional distances</t>
  </si>
  <si>
    <t>Distance km</t>
  </si>
  <si>
    <t>Inter-region transit costs for coal</t>
  </si>
  <si>
    <t>Transit Loss</t>
  </si>
  <si>
    <t>CERC MYT tariff regulations 2019 (regulation #39) have the following for permitted transit losses of coal</t>
  </si>
  <si>
    <t>Non-pithead</t>
  </si>
  <si>
    <t>Pit-head</t>
  </si>
  <si>
    <t>MaxTransit between any pair of regions</t>
  </si>
  <si>
    <t>For all these energy carriers, the balancing area is at the national / Model Geography level – so there’s only one ba and only intra-regional values need to be given.</t>
  </si>
  <si>
    <t>PNGRB Petroleum Products Common Carrier / Access code regulations: https://www.pngrb.gov.in/OurRegulation/pdf/Reference-Regulation/ppp-access-code-Infra.pdf</t>
  </si>
  <si>
    <t>Transportation loss permitted for petroleum pipelines</t>
  </si>
  <si>
    <t xml:space="preserve">Regulation #9 </t>
  </si>
  <si>
    <t xml:space="preserve">Transit loss for Crude, Petroleum Products, Natural Gas </t>
  </si>
  <si>
    <t xml:space="preserve">Transit loss </t>
  </si>
  <si>
    <t>Transit cost for natural gas</t>
  </si>
  <si>
    <t>Very difficult to find number about distribution cost of natural gas (i.e. same region to same region) – no price breakup given.</t>
  </si>
  <si>
    <t>Only one sample bill on Indraprastha Gas gives supply &amp; distribution cost as 9.14 Rs/scm against basic cost of gas of 13.57 Rs/SCM (https://www.iglonline.net//know_your_bill_revised.jpg)</t>
  </si>
  <si>
    <t>Rs / scm</t>
  </si>
  <si>
    <t xml:space="preserve">Rs / scm </t>
  </si>
  <si>
    <t>Transit cost for petroleum products</t>
  </si>
  <si>
    <t>Max Transit</t>
  </si>
  <si>
    <t xml:space="preserve">For crude and petroleum products, we can go with -1, because even if the pipeline capacity is limited, they can be transported through tankers – indeed, they are to a significant extent. </t>
  </si>
  <si>
    <t>VALUES TO BE USED</t>
  </si>
  <si>
    <t>Crude</t>
  </si>
  <si>
    <t>States/UT</t>
  </si>
  <si>
    <t>Details</t>
  </si>
  <si>
    <t>NE/UT?</t>
  </si>
  <si>
    <t>NE</t>
  </si>
  <si>
    <t>UT</t>
  </si>
  <si>
    <t>Match</t>
  </si>
  <si>
    <t>Chandigarh</t>
  </si>
  <si>
    <t>Own ex-bus generation (GWh)</t>
  </si>
  <si>
    <t>Sikkim</t>
  </si>
  <si>
    <t>ex-bus import from grid (GWh)</t>
  </si>
  <si>
    <t>Arunachal Pradesh</t>
  </si>
  <si>
    <t>Daman &amp; Diu</t>
  </si>
  <si>
    <t>ex-bus import from CPP (GWh)</t>
  </si>
  <si>
    <t>Manipur</t>
  </si>
  <si>
    <t>Dadra &amp; Nagar Haveli</t>
  </si>
  <si>
    <t>availability ex-bus (GWh)</t>
  </si>
  <si>
    <t>Meghalaya</t>
  </si>
  <si>
    <t>Puducherry</t>
  </si>
  <si>
    <t>total consumption (GWh)</t>
  </si>
  <si>
    <t>Mizoram</t>
  </si>
  <si>
    <t>T&amp;D losses (GWh)</t>
  </si>
  <si>
    <t>Nagaland</t>
  </si>
  <si>
    <t>T&amp;D losses (%)</t>
  </si>
  <si>
    <t>Tripura</t>
  </si>
  <si>
    <t>Delhi</t>
  </si>
  <si>
    <t>Haryana</t>
  </si>
  <si>
    <t>Himachal Pradesh</t>
  </si>
  <si>
    <t>Jammu &amp; Kashmir</t>
  </si>
  <si>
    <t>Punjab</t>
  </si>
  <si>
    <t>Rajasthan</t>
  </si>
  <si>
    <t>Uttar Pradesh</t>
  </si>
  <si>
    <t>Uttarakhand</t>
  </si>
  <si>
    <t>Chhattisgarh</t>
  </si>
  <si>
    <t>Gujarat</t>
  </si>
  <si>
    <t>Madhya Pradesh</t>
  </si>
  <si>
    <t>Maharashtra</t>
  </si>
  <si>
    <t>Goa</t>
  </si>
  <si>
    <t>Andhra Pradesh</t>
  </si>
  <si>
    <t>Telangana</t>
  </si>
  <si>
    <t>Karnataka</t>
  </si>
  <si>
    <t>Kerala</t>
  </si>
  <si>
    <t>Tamil Nadu</t>
  </si>
  <si>
    <t>Lakshadweep</t>
  </si>
  <si>
    <t>Bihar</t>
  </si>
  <si>
    <t>Jharkhand</t>
  </si>
  <si>
    <t>Odisha</t>
  </si>
  <si>
    <t>West Bengal</t>
  </si>
  <si>
    <t>A &amp; N Islands</t>
  </si>
  <si>
    <t>Assam</t>
  </si>
  <si>
    <t>.</t>
  </si>
  <si>
    <t>State</t>
  </si>
  <si>
    <t>YearValue</t>
  </si>
  <si>
    <t>Availability_GWh</t>
  </si>
  <si>
    <t>ExBusImport_CPP_Gwh</t>
  </si>
  <si>
    <t>ExBusImport_Grid_Gwh</t>
  </si>
  <si>
    <t>OwnExBusGen_Gwh</t>
  </si>
  <si>
    <t>ToalConsumption_Gwh</t>
  </si>
  <si>
    <t>TandDLosses_GWh</t>
  </si>
  <si>
    <t>TandDLoss_Percent</t>
  </si>
  <si>
    <t>WEST BENGAL</t>
  </si>
  <si>
    <t>JHARKHAND</t>
  </si>
  <si>
    <t>BIHAR</t>
  </si>
  <si>
    <t>MADHYA PRADESH</t>
  </si>
  <si>
    <t>CHHATTISGARH</t>
  </si>
  <si>
    <t>UTTAR PRADESH</t>
  </si>
  <si>
    <t>MAHARASHTRA</t>
  </si>
  <si>
    <t>ODISHA</t>
  </si>
  <si>
    <t>ANDHRA PRADESH</t>
  </si>
  <si>
    <t>TELANGANA</t>
  </si>
  <si>
    <t>SIKKIM</t>
  </si>
  <si>
    <t>ASSAM</t>
  </si>
  <si>
    <t>ARUNACHAL PRADESH</t>
  </si>
  <si>
    <t>MEGHALAYA</t>
  </si>
  <si>
    <t>NAGALAND</t>
  </si>
  <si>
    <t>GUJARAT</t>
  </si>
  <si>
    <t>JAMMU &amp; KASHMIR</t>
  </si>
  <si>
    <t>KERALA</t>
  </si>
  <si>
    <t>PUDUCHERRY</t>
  </si>
  <si>
    <t>RAJASTHAN</t>
  </si>
  <si>
    <t>TAMILNADU</t>
  </si>
  <si>
    <t>DELHI</t>
  </si>
  <si>
    <t>HARYANA</t>
  </si>
  <si>
    <t>HIMACHAL PRADESH</t>
  </si>
  <si>
    <t>KARNATAKA</t>
  </si>
  <si>
    <t>PUNJAB</t>
  </si>
  <si>
    <t>UTTARAKHAND</t>
  </si>
  <si>
    <t>GOA</t>
  </si>
  <si>
    <t>MANIPUR</t>
  </si>
  <si>
    <t>MIZORAM</t>
  </si>
  <si>
    <t>TRIPURA</t>
  </si>
  <si>
    <t>A &amp; N ISLANDS</t>
  </si>
  <si>
    <t>DIU &amp; DAMAN</t>
  </si>
  <si>
    <t>LAKSHADWEEP</t>
  </si>
  <si>
    <t>CHANDIGARH</t>
  </si>
  <si>
    <t>DADRA &amp; NAGAR HAVELI</t>
  </si>
  <si>
    <t>TDLosses (State s, Year y)</t>
  </si>
  <si>
    <t>Reference</t>
  </si>
  <si>
    <t>IN</t>
  </si>
  <si>
    <t>Regional T&amp;D Losses</t>
  </si>
  <si>
    <t>Orissa</t>
  </si>
  <si>
    <t>Transmission costs</t>
  </si>
  <si>
    <t>Source: Transmission charges for Designated ISTS Consumers (DICs) as published by Posoco/NLDC: https://posoco.in/transmission-pricing/notification-of-transmission-charges-for-the-dics/</t>
  </si>
  <si>
    <t>In most months, the national level transmission charges for DICs seems to range between Rs. 33 bn to Rs. 35 bn. This is against roughly 110 BU generation per month (corresponding to ~1300 BU per year) - i.e. roughly Rs. 0.3 - 0.32 per kWh</t>
  </si>
  <si>
    <t xml:space="preserve">The STOA charges as indicated in the same documents are in the range of Rs. 0.45 - 0.50 / kWh. </t>
  </si>
  <si>
    <t>AP</t>
  </si>
  <si>
    <t>Transmission losses</t>
  </si>
  <si>
    <t>AS</t>
  </si>
  <si>
    <t>Source: Applicable transmission losses as published by NLDC: https://posoco.in/side-menu-pages/applicable-transmission-losses/</t>
  </si>
  <si>
    <t>BR</t>
  </si>
  <si>
    <t>Generally for the past 10-15 months (i.e. FY20-21 onwards), transmission losses at a national level have been in the region of 3.15% - 3.4%.</t>
  </si>
  <si>
    <t>CG</t>
  </si>
  <si>
    <t xml:space="preserve">Hence, propose to use this as the national transmission loss figure across all years. </t>
  </si>
  <si>
    <t>DL</t>
  </si>
  <si>
    <t>GA</t>
  </si>
  <si>
    <t>Transmission network</t>
  </si>
  <si>
    <t>GJ</t>
  </si>
  <si>
    <t xml:space="preserve">Surprisingly hard to find the current transmission network details (by MVA / capacity) in India! </t>
  </si>
  <si>
    <t>HP</t>
  </si>
  <si>
    <t>For 2030, using the following from the TERI report published in 2020-21. Using the Baseline values from that report</t>
  </si>
  <si>
    <t>HR</t>
  </si>
  <si>
    <t>JH</t>
  </si>
  <si>
    <t>Source: TERI 2030 report - RENEWABLE POWER PATHWAYS: MODELLING THE INTEGRATION OF WIND AND SOLAR BY 2030</t>
  </si>
  <si>
    <t>JK</t>
  </si>
  <si>
    <t>Table 11: Summary of Inter-state Transmission lines Capacity in Baseline and HRES in the Model</t>
  </si>
  <si>
    <t>KA</t>
  </si>
  <si>
    <t>Inter State Transmission Line name</t>
  </si>
  <si>
    <t>From State</t>
  </si>
  <si>
    <t>To State</t>
  </si>
  <si>
    <t>From region</t>
  </si>
  <si>
    <t>To region</t>
  </si>
  <si>
    <t>s_nom_Baseline(MVA)</t>
  </si>
  <si>
    <t>s_nom_HRES(MVA)</t>
  </si>
  <si>
    <t>Across regions?</t>
  </si>
  <si>
    <t>KL</t>
  </si>
  <si>
    <t>Andhra_Pradesh_Karnataka</t>
  </si>
  <si>
    <t>MH</t>
  </si>
  <si>
    <t>Bihar_Jharkhand</t>
  </si>
  <si>
    <t>MP</t>
  </si>
  <si>
    <t>Bihar_Odisha</t>
  </si>
  <si>
    <t>OD</t>
  </si>
  <si>
    <t>Bihar_NER</t>
  </si>
  <si>
    <t>PB</t>
  </si>
  <si>
    <t>Delhi_Uttar_Pradesh</t>
  </si>
  <si>
    <t>UP</t>
  </si>
  <si>
    <t>RJ</t>
  </si>
  <si>
    <t>Odisha_NER</t>
  </si>
  <si>
    <t>TN</t>
  </si>
  <si>
    <t>Goa_Chhattisgarh</t>
  </si>
  <si>
    <t>TS</t>
  </si>
  <si>
    <t>Gujarat_Maharashtra</t>
  </si>
  <si>
    <t>UK</t>
  </si>
  <si>
    <t>Gujarat_Madhya_Pradesh</t>
  </si>
  <si>
    <t>Haryana_Delhi</t>
  </si>
  <si>
    <t>WB</t>
  </si>
  <si>
    <t>Haryana_Himachal_Pradesh</t>
  </si>
  <si>
    <t>Haryana_Rajasthan</t>
  </si>
  <si>
    <t>Haryana_Uttar_Pradesh</t>
  </si>
  <si>
    <t>Haryana_Uttarakhand</t>
  </si>
  <si>
    <t>Himachal_Pradesh_Haryana</t>
  </si>
  <si>
    <t>Himachal_Pradesh_Jammu_Kashmir</t>
  </si>
  <si>
    <t>Jharkhand_Chhattisgarh</t>
  </si>
  <si>
    <t>Jharkhand_Odisha</t>
  </si>
  <si>
    <t>Jharkhand_NER</t>
  </si>
  <si>
    <t>Jharkhand_West_Bengal</t>
  </si>
  <si>
    <t>Karnataka_Kerala</t>
  </si>
  <si>
    <t>Karnataka_Tamil_Nadu</t>
  </si>
  <si>
    <t>Maharashtra_Andhra_Pradesh</t>
  </si>
  <si>
    <t>Maharashtra_Chhattisgarh</t>
  </si>
  <si>
    <t>Maharashtra_Gujarat</t>
  </si>
  <si>
    <t>Maharashtra_Goa</t>
  </si>
  <si>
    <t>Maharashtra_Karnataka</t>
  </si>
  <si>
    <t>Madhya_Pradesh_Chhattisgarh</t>
  </si>
  <si>
    <t>Madhya_Pradesh_Maharashtra</t>
  </si>
  <si>
    <t>Odisha_West_Bengal</t>
  </si>
  <si>
    <t>Punjab_Haryana</t>
  </si>
  <si>
    <t>Punjab_Himachal_Pradesh</t>
  </si>
  <si>
    <t>Punjab_Jammu_Kashmir</t>
  </si>
  <si>
    <t>Punjab_Uttar_Pradesh</t>
  </si>
  <si>
    <t>Rajasthan_Delhi</t>
  </si>
  <si>
    <t>Rajasthan_Gujarat</t>
  </si>
  <si>
    <t>Rajasthan_Madhya_Pradesh</t>
  </si>
  <si>
    <t>Rajasthan_Uttar_Pradesh</t>
  </si>
  <si>
    <t>Telangana_Andhra_Pradesh</t>
  </si>
  <si>
    <t>Telangana_Karnataka</t>
  </si>
  <si>
    <t>Telangana_Tamil_Nadu</t>
  </si>
  <si>
    <t>Tamil_Nadu_Kerala</t>
  </si>
  <si>
    <t>Uttar_Pradesh_Bihar</t>
  </si>
  <si>
    <t>Uttar_Pradesh_Jharkhand</t>
  </si>
  <si>
    <t>Uttar_Pradesh_Madhya_Pradesh</t>
  </si>
  <si>
    <t>Uttar_Pradesh_Uttarakhand</t>
  </si>
  <si>
    <t>Uttarakhand_Himachal_Pradesh</t>
  </si>
  <si>
    <t>West_Bengal_Chhattisgarh</t>
  </si>
  <si>
    <t>West_Bengal_NER</t>
  </si>
  <si>
    <t>West_Bengal_Telangana</t>
  </si>
  <si>
    <t xml:space="preserve"> </t>
  </si>
  <si>
    <t>Assuming infinite capacity within a region for now</t>
  </si>
  <si>
    <t xml:space="preserve">Let r be the 'T&amp;D losses' (i.e. both intra- plus inter-regional losses) in a region. That is, for consumption of 1 unit, 1/(1-r) units are procured in that region. </t>
  </si>
  <si>
    <t xml:space="preserve">Let t be the inter-regional ('transmission') losses from any region to this region. For simplicity assuming it to be the same from all regions. </t>
  </si>
  <si>
    <t xml:space="preserve">Let d be the purely intra-regional losses ('distribution losses') within the region - this is the value we want to compute based on the others. </t>
  </si>
  <si>
    <t>Let p be the percentage of power procured from outside the region.</t>
  </si>
  <si>
    <t xml:space="preserve">Therefore, for one unit of consumption in the region, the total power to be procured is 1/(1-r), of which p/(1-r) comes from outside the region and (1-p)/(1-r) comes from within the region. </t>
  </si>
  <si>
    <t>Thus, the total amount of power delivered for consumption from outside is (p/(1-r))*(1-t)*(1-d)</t>
  </si>
  <si>
    <t>The total amount of power delivered for consumption from within the region is ((1-p)/(1-r))*(1-d)</t>
  </si>
  <si>
    <t xml:space="preserve">Together these equal the amount consumed, i.e. 1. </t>
  </si>
  <si>
    <t>Solving this for d gives: d = 1 - ((1-r)/(1-p*t))</t>
  </si>
  <si>
    <t xml:space="preserve">This is the formula used below. </t>
  </si>
  <si>
    <t>The value of r comes from the sheet "T&amp;Dloss projections"</t>
  </si>
  <si>
    <t>The value of t comes from the sheet "Transmission"</t>
  </si>
  <si>
    <t>p, the share of electricity procured from outside the region</t>
  </si>
  <si>
    <t>From</t>
  </si>
  <si>
    <t>To</t>
  </si>
  <si>
    <t>Transit cost</t>
  </si>
  <si>
    <t>As derived in the "Transmission" sheet.</t>
  </si>
  <si>
    <t>Total inter-regional tx capacity as of Mar 31</t>
  </si>
  <si>
    <t>Total inter-regional tx capacity as of Mar 21</t>
  </si>
  <si>
    <t>(Source: CEA Monthly Executive Summary March 2021, p 46 of the pdf, “Transmission” part of “Growth of Power Sector”, Section G)</t>
  </si>
  <si>
    <t>All years</t>
  </si>
  <si>
    <t>TransitLoss</t>
  </si>
  <si>
    <t>TransitCost</t>
  </si>
  <si>
    <t>MaxTransit</t>
  </si>
  <si>
    <t>States</t>
  </si>
  <si>
    <t>Distribution Cost</t>
  </si>
  <si>
    <t>Sales</t>
  </si>
  <si>
    <t>Per unit cost</t>
  </si>
  <si>
    <t>CAGR</t>
  </si>
  <si>
    <t>FY10</t>
  </si>
  <si>
    <t>FY14</t>
  </si>
  <si>
    <t>FY18</t>
  </si>
  <si>
    <t>FY10-14</t>
  </si>
  <si>
    <t>FY14-18</t>
  </si>
  <si>
    <t>FY10-18</t>
  </si>
  <si>
    <t>Chhatisgarh</t>
  </si>
  <si>
    <t>Distr cost Rs / kWh</t>
  </si>
  <si>
    <t>Deflators to convert Rupees to FY 19 Rs</t>
  </si>
  <si>
    <t>FY05</t>
  </si>
  <si>
    <t>FY06</t>
  </si>
  <si>
    <t>FY07</t>
  </si>
  <si>
    <t>FY08</t>
  </si>
  <si>
    <t>FY09</t>
  </si>
  <si>
    <t>FY11</t>
  </si>
  <si>
    <t>FY12</t>
  </si>
  <si>
    <t>FY13</t>
  </si>
  <si>
    <t>FY15</t>
  </si>
  <si>
    <t>FY16</t>
  </si>
  <si>
    <t>FY17</t>
  </si>
  <si>
    <t>FY19</t>
  </si>
  <si>
    <t>deflator index 2011-12</t>
  </si>
  <si>
    <t>Private final consumption expenditure in Rs billion</t>
  </si>
  <si>
    <t>FY10 to base year Rs</t>
  </si>
  <si>
    <t>FY14 to base year Rs</t>
  </si>
  <si>
    <t>Convert per-unit distribution costs to real costs in our base year rupees</t>
  </si>
  <si>
    <t xml:space="preserve">Using that, estimating the FY 20 distribution cost. </t>
  </si>
  <si>
    <t>Assuming that this stays constant over the years in real terms (investments balanced by T&amp;D loss reduction)</t>
  </si>
  <si>
    <t xml:space="preserve">Use state-wise mapping to a reference state to get distribution costs for other states. Reference state identification done below based on rough similarity of state. </t>
  </si>
  <si>
    <t xml:space="preserve">E.g. HR is a reasonably small, quite urban and rich state. Hence being used for DL, PB and GA. Similarly, KA being used for TN and KL as reasonably "developed" South Indian states. </t>
  </si>
  <si>
    <t xml:space="preserve">Mapped all NE states and WB to BR as the closest approximation.  GJ mapped to MH because industrialised and moderately rich. </t>
  </si>
  <si>
    <t>Reference state</t>
  </si>
  <si>
    <t>Jammu&amp;Kashmir</t>
  </si>
  <si>
    <t>Regional Dist cost</t>
  </si>
  <si>
    <t xml:space="preserve">For intra-region costs, we use the distribution costs inferred from a few regulatory orders over the years and their projections. </t>
  </si>
  <si>
    <t>Interpreting the above to say that intra-region losses (where distances are lower) would be equivalent to pit-head plants</t>
  </si>
  <si>
    <t>Inter-region losses (where distances would be greater) would be equivalent to non-pithead plants</t>
  </si>
  <si>
    <t>Transit loss fraction</t>
  </si>
  <si>
    <t>CERC's gas transportation escalation rules use the HVJ pipeline cost as the benchmark which is Rs. 1.365 / scm - a little lower than computed above, but not too far off. (http://www.cercind.gov.in/2020/escalation/Explanation%20for%20the%20Notification%2012-10-2020.pdf)</t>
  </si>
  <si>
    <t>Rs / mmbtu</t>
  </si>
  <si>
    <t>kcal / scm</t>
  </si>
  <si>
    <t>kcal / mmbtu</t>
  </si>
  <si>
    <t>Transit cost for natural gas pipeline as per NGPL orders by PNGRB (https://www.pngrb.gov.in/eng-web/trans-tariff.html)</t>
  </si>
  <si>
    <t>That translates to a pipeline tarriff of</t>
  </si>
  <si>
    <t xml:space="preserve">This is not inconsistent with a distribution cost of around Rs. 9 / scm. So going with that. </t>
  </si>
  <si>
    <r>
      <t xml:space="preserve">Freight cost etc. as reported for various petroleum products </t>
    </r>
    <r>
      <rPr>
        <b/>
        <sz val="10"/>
        <rFont val="Arial"/>
        <family val="2"/>
      </rPr>
      <t>(obtained from PEC_Info_DEC_Taxation file)</t>
    </r>
  </si>
  <si>
    <t>000 Rs / tonne</t>
  </si>
  <si>
    <t>MS</t>
  </si>
  <si>
    <t>HSD</t>
  </si>
  <si>
    <t>ATF</t>
  </si>
  <si>
    <t>Shares of these products in total petroleum product consumption in FY20 (from Petro Stats Tbl V.2)</t>
  </si>
  <si>
    <t>Weighted average transit cost (Rs 000 / tonne) to be used for all petroleum products and crude</t>
  </si>
  <si>
    <t>Pipeline</t>
  </si>
  <si>
    <t>FY authorized</t>
  </si>
  <si>
    <t>COD FY</t>
  </si>
  <si>
    <t>GAIL Srikakulam Angul</t>
  </si>
  <si>
    <t>H-Energy KanaiChata Shrirampur</t>
  </si>
  <si>
    <t>Capacity (mmscmd)</t>
  </si>
  <si>
    <t>IMC Kakinada-Nellore</t>
  </si>
  <si>
    <t>H-Energy Jaigarh Mangalore</t>
  </si>
  <si>
    <t>Gail Mumbai-Jharsuguda</t>
  </si>
  <si>
    <t>APGas Kakinada Srikakulam</t>
  </si>
  <si>
    <t>KEI RSOS Ennore Nellore</t>
  </si>
  <si>
    <t>Added 3 years to this too as it doesn't seem to be commissioned</t>
  </si>
  <si>
    <t>Has a complex and huge capacity build up schedule, and anyway it's been given many extensions! So, just taking first year capacity and pushing the date out by 3 years!</t>
  </si>
  <si>
    <t>In addition to these capacities getting added in the indicated years, maybe for FY25, can indicate addition of another 5 mmscmd, and then add 10 mmscmd for every subsequent year</t>
  </si>
  <si>
    <t>For 2025, add the value given above plus another 5 mmscmd (since some pipeline may come up by then)</t>
  </si>
  <si>
    <t>For future years, add 10 mmscmd every year</t>
  </si>
  <si>
    <t>Table II.18 of petroleum statistics 2019-20; Internal consumption for pipeline system</t>
  </si>
  <si>
    <t>No equivalent found for crude. So can use the same value as petroleum products</t>
  </si>
  <si>
    <t>Natural gas</t>
  </si>
  <si>
    <t>Petro Products</t>
  </si>
  <si>
    <t>Transit cost to be used</t>
  </si>
  <si>
    <t>Petro products</t>
  </si>
  <si>
    <t>Crude (000 Rs / tonne)</t>
  </si>
  <si>
    <t>Petro products (000 Rs / tonne)</t>
  </si>
  <si>
    <t>Natural gas (Rs / scm)</t>
  </si>
  <si>
    <t>Existing natural gas pipieline capacity 2020-21 (petroleum statistics, 2019-20, table III.13) in mmscmd</t>
  </si>
  <si>
    <t>Natural gas pipeline capacity to be added for future years (FY 22 to FY 30)</t>
  </si>
  <si>
    <t>Doesn't seem to be part of FY21 capacity as published by Petro Stats, hence pushing out by one year</t>
  </si>
  <si>
    <t xml:space="preserve">Note that this capacity addition does not affect costs. The capacity should just be sufficient to ensure that required quantity of gas can be transported within the country, and avoid an infeasibility. </t>
  </si>
  <si>
    <t>UHBVN, HR</t>
  </si>
  <si>
    <t>Intra-state txn charges</t>
  </si>
  <si>
    <t>DHBV, HR</t>
  </si>
  <si>
    <t>MP Discoms</t>
  </si>
  <si>
    <t>Intra-st txn cost Rs cr</t>
  </si>
  <si>
    <t>Power purchase MU</t>
  </si>
  <si>
    <t>AP Discoms</t>
  </si>
  <si>
    <t>Bihar discoms</t>
  </si>
  <si>
    <t>AP seems an outlier at just Rs 0.23 for intra-state txn charges - but their tariff order is also the hardest to understand</t>
  </si>
  <si>
    <t>This is the same as the inter-state cost, and roughly matches many above (slightly on the higher side but OK I guess)</t>
  </si>
  <si>
    <t>Inter-regional transfer of energy as per POSOCO monthly report of Feb 21</t>
  </si>
  <si>
    <t>Energy transferred across regions in April - Feb 2021</t>
  </si>
  <si>
    <t>MU</t>
  </si>
  <si>
    <t>Energy met (Apr-Feb 21)</t>
  </si>
  <si>
    <t>Imports</t>
  </si>
  <si>
    <t>Import %</t>
  </si>
  <si>
    <t>The value of p comes from POSOCO's data on inter-regional transfers</t>
  </si>
  <si>
    <t>Reference scen</t>
  </si>
  <si>
    <t>p</t>
  </si>
  <si>
    <t>Using average of non-AP states from above list to get intra-state transmission cost (Rs /kWh)</t>
  </si>
  <si>
    <t>Distribution cost for states including intra-state transmission costs</t>
  </si>
  <si>
    <t>Inferred annual national tx capacity addition</t>
  </si>
  <si>
    <t>Weighted annual tx capacity addition</t>
  </si>
  <si>
    <t>CAGR considered</t>
  </si>
  <si>
    <t>Therefore, (p/(1-r))*(1-t)*(1-d) + ((1-p)/(1-r))*(1-d) = 1</t>
  </si>
  <si>
    <t>F18 to base year Rs</t>
  </si>
  <si>
    <t>Per unit cost (FY19 Rs)</t>
  </si>
  <si>
    <t>Total (for these states)</t>
  </si>
  <si>
    <t>Using combined FY10-FY18 CAGR across these states as it is the longest period for which we have it and will hopefully smooth out any lumps</t>
  </si>
  <si>
    <t xml:space="preserve">This suggests that a reasonable transmission cost (in Rs / kWh) for India in FY21 would be: </t>
  </si>
  <si>
    <t>Inter-region transmission cost</t>
  </si>
  <si>
    <t>For inter-region transmission, we use the national figure for transmission costs and increase it by 2.5% each year (at constant prices) to account for increasing renewables.</t>
  </si>
  <si>
    <t>Yearly increase in transmission cost (Rs/kWh)</t>
  </si>
  <si>
    <t>Rs/kWh</t>
  </si>
  <si>
    <t>Power Factor (for converting MVA to MW)</t>
  </si>
  <si>
    <t>Transmission capacities (MW)</t>
  </si>
  <si>
    <t>Max reduction rate</t>
  </si>
  <si>
    <t xml:space="preserve">Units are MW </t>
  </si>
  <si>
    <t>Million Rs / Million tonne</t>
  </si>
  <si>
    <t>Year</t>
  </si>
  <si>
    <t>2021</t>
  </si>
  <si>
    <t>2022</t>
  </si>
  <si>
    <t>2023</t>
  </si>
  <si>
    <t>2024</t>
  </si>
  <si>
    <t>2025</t>
  </si>
  <si>
    <t>2026</t>
  </si>
  <si>
    <t>2027</t>
  </si>
  <si>
    <t>2028</t>
  </si>
  <si>
    <t>2029</t>
  </si>
  <si>
    <t>2030</t>
  </si>
  <si>
    <t>2031</t>
  </si>
  <si>
    <t>G*Src</t>
  </si>
  <si>
    <t>G*Dest</t>
  </si>
  <si>
    <t>EnergyCarrier</t>
  </si>
  <si>
    <t>ELECTRICITY</t>
  </si>
  <si>
    <t>CRUDE</t>
  </si>
  <si>
    <t>INDIA</t>
  </si>
  <si>
    <t>LPG</t>
  </si>
  <si>
    <t>PP_OTHER</t>
  </si>
  <si>
    <t>NATGAS</t>
  </si>
  <si>
    <t>BIOGAS</t>
  </si>
  <si>
    <t>BIOMASS</t>
  </si>
  <si>
    <t>Million Rs/Million Tonne</t>
  </si>
  <si>
    <t>Million Rs/ BCM</t>
  </si>
  <si>
    <t>Transit cost (Million Rs/ GWh)</t>
  </si>
  <si>
    <t>Max Transit (GW)</t>
  </si>
  <si>
    <t>COKING_COAL</t>
  </si>
  <si>
    <t>ModelGeographySrc</t>
  </si>
  <si>
    <t>SubGeography1Src</t>
  </si>
  <si>
    <t>ModelGeographyDest</t>
  </si>
  <si>
    <t>SubGeography1Dest</t>
  </si>
  <si>
    <t>STEAM_COAL</t>
  </si>
  <si>
    <t>PRS</t>
  </si>
  <si>
    <t>Distribution loss wrt Ref</t>
  </si>
  <si>
    <t>ORS</t>
  </si>
  <si>
    <t>PRS scenario</t>
  </si>
  <si>
    <t>ORS scenario</t>
  </si>
  <si>
    <t>Transit Loss (PRS)</t>
  </si>
  <si>
    <t>Transit Loss (ORS)</t>
  </si>
  <si>
    <t>mmscmd</t>
  </si>
  <si>
    <t>bcm / year [the unit we need]</t>
  </si>
  <si>
    <t>Non-energy share</t>
  </si>
  <si>
    <t>This value comes from PEC_Info &amp; DEC_Taxation (sheet NATGAS)</t>
  </si>
  <si>
    <t>Effective max transit</t>
  </si>
  <si>
    <t>https://posoco.in/download/monthly_report_february_2021/?wpdmdl=35938</t>
  </si>
  <si>
    <t>Perspectives on Indian Energy based on Rumi (PIER)</t>
  </si>
  <si>
    <t>Prayas (Energy Group)</t>
  </si>
  <si>
    <t>Release date:</t>
  </si>
  <si>
    <t xml:space="preserve">Contact: </t>
  </si>
  <si>
    <t>energy.model@prayaspune.org</t>
  </si>
  <si>
    <t xml:space="preserve">Suggested Citations </t>
  </si>
  <si>
    <t>PIER Git repo:</t>
  </si>
  <si>
    <t xml:space="preserve">Link to PIER Git </t>
  </si>
  <si>
    <t>Prayas (Energy Group). (2021, October). PIER: Modelling the Indian energy system through the 2020s. Perspectives on Indian Energy based on Rumi (PIER). https://www.prayaspune.org/peg/publications/item/512</t>
  </si>
  <si>
    <t>PIER report:</t>
  </si>
  <si>
    <t xml:space="preserve">Link to PIER Report </t>
  </si>
  <si>
    <t>Rumi Git repo:</t>
  </si>
  <si>
    <t xml:space="preserve">Link to Rumi Git </t>
  </si>
  <si>
    <t>Prayas (Energy Group). (2021, October). Rumi: An open-source energy systems modelling platform developed by Prayas (Energy Group). https://github.com/prayas-energy/Rumi</t>
  </si>
  <si>
    <t>Parameter files</t>
  </si>
  <si>
    <t>EC_Transfers.xlsx</t>
  </si>
  <si>
    <t>EC_Transfers.csv</t>
  </si>
  <si>
    <t xml:space="preserve">Documentation </t>
  </si>
  <si>
    <t>This workbook captures the details of the transfer of energy carriers across geographies and the associated transit cost, transit loss and maximum limit on energy flow that can happen at an annual level.  (e.g. Transmission &amp; Distribution costs &amp; losses for Electricity)</t>
  </si>
  <si>
    <t>Transit cost represents the cost of supplying EC from any point within the source area to the boundary of the destination and is specified as currency per physical units for physical carriers and energy units for non-physical carriers.</t>
  </si>
  <si>
    <t>Transit loss is specified as a fraction to be applied to the quantity being supplied from anywhere within the source to the boundary of the destination.</t>
  </si>
  <si>
    <t>Intra-regional transit cost and transit loss of supplying within an area are given by specifying the same source and destination.</t>
  </si>
  <si>
    <t xml:space="preserve">The maximum flow limit which is to be applied before the losses is EC unit (physical or energy) per unit time. Depending on the balancing time of the EC, the flow limit is specified as per hour, per day or year and is divided pro-rata for any period in between (e.g. for few hours in a day or per season) </t>
  </si>
  <si>
    <t>Please note the units in final CSVs are : Transit cost - Million Rs/Million tonne, Million Rs/BCM(physical) or Million Rs/GWh (energy); Transit loss - as a fraction; Max flow limit - Million tonnes or GW. A value of -1 signifies that there is no flow limit.</t>
  </si>
  <si>
    <t>This workbook contains PowerQueries, please refresh them in the order they appear in 'Data-&gt;Show Queries'</t>
  </si>
  <si>
    <t>Sources</t>
  </si>
  <si>
    <t>Central Electricity Regulatory Commission (Terms and Conditions of Tariff) Regulations, 2019, Government of India (https://cercind.gov.in/2019/regulation/Tariff%20Regulations-2019.pdf)</t>
  </si>
  <si>
    <t>PNGRB Petroleum Products Access Code for Common Carrier regulations. (https://www.pngrb.gov.in/OurRegulation/pdf/Reference-Regulation/ppp-access-code-Infra.pdf)</t>
  </si>
  <si>
    <t>Indian Petroleum &amp; Natural Gas Statistics 2019-20, Ministry of Petroleum &amp; Natural Gas, Government of India. (https://mopng.gov.in/files/TableManagements/IPNG-2019-20.pdf)</t>
  </si>
  <si>
    <t>Sample Retail Invoice for Indraprastha Gas Ltd., (https://www.iglonline.net//know_your_bill_revised.jpg)</t>
  </si>
  <si>
    <t>Tariff orders for NGPL, Petroleum and Natural Gas Regulatory Board (https://www.pngrb.gov.in/eng-web/trans-tariff.html)</t>
  </si>
  <si>
    <t>Notification for Escalation factors &amp; other parameters, Central Electricity Regulatory Commission, October 2020, (http://www.cercind.gov.in/2020/escalation/Explanation%20for%20the%20Notification%2012-10-2020.pdf)</t>
  </si>
  <si>
    <t>Data For Electricity generation, availability, total consumption &amp; T&amp;D losses, 2006-2019, India Energy Dashboards, NITI Aayog (https://www.niti.gov.in/edm/#elecPotential)</t>
  </si>
  <si>
    <t>All India Electricity Statistics, General Review 2020, Central Electricity Authority, Ministry of Power, Government of India</t>
  </si>
  <si>
    <t>Transmission charges for Designated ISTS Consumers (DICs), NLDC, POSOCO, Government of India (https://posoco.in/transmission-pricing/notification-of-transmission-charges-for-the-dics)</t>
  </si>
  <si>
    <t>Applicable Transmission Losses, NLDC, POSOCO, Government of India (https://posoco.in/side-menu-pages/applicable-transmission-losses)</t>
  </si>
  <si>
    <t>Thomas Spencer, Neshwin Rodrigues, Raghav Pachouri, Shubham Thakre, and G. Renjith, (2020), “Renewable Power Pathways: Modelling the Integration of Wind and Solar in India by 2030”, TERI Discussion Paper (New Delhi: The Energy and Resources Institute)</t>
  </si>
  <si>
    <t>Operational Performance report for February 2021, NLDC, POSOCO, Government of India (https://posoco.in/download/monthly_report_february_2021/?wpdmdl=35938)</t>
  </si>
  <si>
    <t>Distribution cost &amp; Sales data compiled for few states from tariff orders by respective state Electricity Regiulatory Commissions (AP, UP, MP, RJ, MH, BR, KA, HR &amp; CG)</t>
  </si>
  <si>
    <t xml:space="preserve">Sources </t>
  </si>
  <si>
    <t xml:space="preserve">Various indicators from RBI </t>
  </si>
  <si>
    <t>GDP data published by MOSPI</t>
  </si>
  <si>
    <t xml:space="preserve">The regulations seem to say 3 years from authorization. Adding an extra year due to usual delays, covid etc. There are, of course, pipeline specific deviations - but not factoring them in now for simplicity. </t>
  </si>
  <si>
    <t xml:space="preserve">Taking the pipelines below from the PNGRB site as the ones in the pipeline(!) - most likely all the others to whom authorization have been issued have been commissioned </t>
  </si>
  <si>
    <t>https://pngrb.gov.in/eng-web/ngpl-auth.html</t>
  </si>
  <si>
    <t>Authorization letters for proposed Natural gas pipelines issued by Petroleum &amp; Natural Gas Regulatory Board (https://pngrb.gov.in/eng-web/ngpl-auth.html)</t>
  </si>
  <si>
    <t xml:space="preserve">Refer to comments in cells for links to individual state ERCs' tariff orders </t>
  </si>
  <si>
    <t>Source workbook</t>
  </si>
  <si>
    <t>Folder</t>
  </si>
  <si>
    <t>Sl no.</t>
  </si>
  <si>
    <t>Global Data/Supply/Parameters/Transfers</t>
  </si>
  <si>
    <t>Scenarios/S2_PRS/Supply/Parameters/Transfers</t>
  </si>
  <si>
    <t>Scenarios/S3_ORS/Supply/Parameters/Transfers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</si>
</sst>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00_);_(* \(#,##0.00\);_(* \-??_);_(@_)"/>
    <numFmt numFmtId="165" formatCode="0.000%"/>
    <numFmt numFmtId="166" formatCode="0.0%"/>
    <numFmt numFmtId="167" formatCode="_(* #,##0_);_(* \(#,##0\);_(* \-??_);_(@_)"/>
    <numFmt numFmtId="168" formatCode="0.0000"/>
    <numFmt numFmtId="169" formatCode="0.00000%"/>
    <numFmt numFmtId="170" formatCode="0.00000"/>
    <numFmt numFmtId="171" formatCode="0.0"/>
    <numFmt numFmtId="172" formatCode="mmmm\ yyyy"/>
  </numFmts>
  <fonts count="36" x14ac:knownFonts="1">
    <font>
      <sz val="10"/>
      <name val="Arial"/>
      <family val="2"/>
      <charset val="1"/>
    </font>
    <font>
      <sz val="11"/>
      <color theme="1"/>
      <name val="Calibri"/>
      <family val="2"/>
      <scheme val="minor"/>
    </font>
    <font>
      <sz val="11"/>
      <color rgb="FF000000"/>
      <name val="Calibri"/>
      <family val="2"/>
      <charset val="1"/>
    </font>
    <font>
      <sz val="10"/>
      <color rgb="FF000000"/>
      <name val="Arial"/>
      <family val="2"/>
      <charset val="1"/>
    </font>
    <font>
      <b/>
      <sz val="10"/>
      <name val="Arial"/>
      <family val="2"/>
      <charset val="1"/>
    </font>
    <font>
      <b/>
      <sz val="11"/>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0"/>
      <name val="Arial"/>
      <family val="2"/>
      <charset val="1"/>
    </font>
    <font>
      <sz val="9"/>
      <color rgb="FF000000"/>
      <name val="Arial"/>
      <family val="2"/>
      <charset val="1"/>
    </font>
    <font>
      <sz val="8"/>
      <color rgb="FF000000"/>
      <name val="Arial"/>
      <family val="2"/>
      <charset val="1"/>
    </font>
    <font>
      <sz val="9"/>
      <color rgb="FF000000"/>
      <name val="Tahoma"/>
      <family val="2"/>
    </font>
    <font>
      <sz val="10"/>
      <name val="Arial"/>
      <family val="2"/>
    </font>
    <font>
      <b/>
      <sz val="11"/>
      <color rgb="FF000000"/>
      <name val="Calibri"/>
      <family val="2"/>
    </font>
    <font>
      <sz val="10"/>
      <color rgb="FFFF0000"/>
      <name val="Arial"/>
      <family val="2"/>
      <charset val="1"/>
    </font>
    <font>
      <b/>
      <sz val="10"/>
      <name val="Arial"/>
      <family val="2"/>
    </font>
    <font>
      <sz val="9"/>
      <color indexed="81"/>
      <name val="Tahoma"/>
      <family val="2"/>
    </font>
    <font>
      <sz val="10"/>
      <name val="Calibri"/>
      <family val="2"/>
      <scheme val="minor"/>
    </font>
    <font>
      <b/>
      <sz val="10"/>
      <name val="Calibri"/>
      <family val="2"/>
      <scheme val="minor"/>
    </font>
    <font>
      <sz val="10"/>
      <color rgb="FFFF0000"/>
      <name val="Calibri"/>
      <family val="2"/>
      <scheme val="minor"/>
    </font>
    <font>
      <sz val="10"/>
      <color rgb="FF000000"/>
      <name val="Calibri"/>
      <family val="2"/>
      <scheme val="minor"/>
    </font>
    <font>
      <u/>
      <sz val="10"/>
      <color theme="10"/>
      <name val="Arial"/>
      <family val="2"/>
      <charset val="1"/>
    </font>
    <font>
      <sz val="10"/>
      <color rgb="FF000000"/>
      <name val="Arial"/>
      <family val="2"/>
    </font>
    <font>
      <b/>
      <sz val="15"/>
      <name val="Arial"/>
      <family val="2"/>
    </font>
    <font>
      <sz val="10"/>
      <color rgb="FFFF0000"/>
      <name val="Arial"/>
      <family val="2"/>
    </font>
    <font>
      <b/>
      <sz val="13"/>
      <color theme="1"/>
      <name val="Arial"/>
      <family val="2"/>
    </font>
    <font>
      <b/>
      <sz val="12"/>
      <color theme="1"/>
      <name val="Arial"/>
      <family val="2"/>
    </font>
    <font>
      <b/>
      <sz val="10"/>
      <color theme="1"/>
      <name val="Arial"/>
      <family val="2"/>
    </font>
    <font>
      <u/>
      <sz val="10"/>
      <color rgb="FF1155CC"/>
      <name val="Arial"/>
      <family val="2"/>
    </font>
    <font>
      <sz val="11"/>
      <name val="Arial"/>
      <family val="2"/>
    </font>
    <font>
      <u/>
      <sz val="11"/>
      <color theme="10"/>
      <name val="Calibri"/>
      <family val="2"/>
      <scheme val="minor"/>
    </font>
    <font>
      <sz val="10"/>
      <color theme="1"/>
      <name val="Arial"/>
      <family val="2"/>
    </font>
    <font>
      <sz val="11"/>
      <color theme="1"/>
      <name val="Arial"/>
      <family val="2"/>
    </font>
    <font>
      <b/>
      <sz val="10"/>
      <color rgb="FF000000"/>
      <name val="Arial"/>
      <family val="2"/>
    </font>
    <font>
      <b/>
      <sz val="12"/>
      <color rgb="FF000000"/>
      <name val="Calibri"/>
      <family val="2"/>
    </font>
  </fonts>
  <fills count="7">
    <fill>
      <patternFill patternType="none"/>
    </fill>
    <fill>
      <patternFill patternType="gray125"/>
    </fill>
    <fill>
      <patternFill patternType="solid">
        <fgColor rgb="FFC5E0B4"/>
        <bgColor rgb="FFCCFFCC"/>
      </patternFill>
    </fill>
    <fill>
      <patternFill patternType="solid">
        <fgColor rgb="FFEBF1DE"/>
        <bgColor rgb="FFFFFFFF"/>
      </patternFill>
    </fill>
    <fill>
      <patternFill patternType="solid">
        <fgColor rgb="FFD99694"/>
        <bgColor rgb="FFFF99CC"/>
      </patternFill>
    </fill>
    <fill>
      <patternFill patternType="solid">
        <fgColor rgb="FFC3D69B"/>
        <bgColor rgb="FFFFCC99"/>
      </patternFill>
    </fill>
    <fill>
      <patternFill patternType="solid">
        <fgColor rgb="FF92D050"/>
        <bgColor indexed="64"/>
      </patternFill>
    </fill>
  </fills>
  <borders count="27">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5">
    <xf numFmtId="0" fontId="0" fillId="0" borderId="0"/>
    <xf numFmtId="164" fontId="9" fillId="0" borderId="0" applyBorder="0" applyProtection="0"/>
    <xf numFmtId="0" fontId="2" fillId="0" borderId="0"/>
    <xf numFmtId="0" fontId="3" fillId="0" borderId="0"/>
    <xf numFmtId="0" fontId="9" fillId="0" borderId="0"/>
    <xf numFmtId="0" fontId="2" fillId="0" borderId="0"/>
    <xf numFmtId="9" fontId="9" fillId="0" borderId="0" applyBorder="0" applyProtection="0"/>
    <xf numFmtId="9" fontId="2" fillId="0" borderId="0" applyBorder="0" applyProtection="0"/>
    <xf numFmtId="0" fontId="2" fillId="0" borderId="0"/>
    <xf numFmtId="9" fontId="9" fillId="0" borderId="0" applyFont="0" applyFill="0" applyBorder="0" applyAlignment="0" applyProtection="0"/>
    <xf numFmtId="0" fontId="22" fillId="0" borderId="0" applyNumberFormat="0" applyFill="0" applyBorder="0" applyAlignment="0" applyProtection="0"/>
    <xf numFmtId="0" fontId="23" fillId="0" borderId="0"/>
    <xf numFmtId="0" fontId="1" fillId="0" borderId="0"/>
    <xf numFmtId="0" fontId="13" fillId="0" borderId="0"/>
    <xf numFmtId="0" fontId="31" fillId="0" borderId="0" applyNumberFormat="0" applyFill="0" applyBorder="0" applyAlignment="0" applyProtection="0"/>
  </cellStyleXfs>
  <cellXfs count="154">
    <xf numFmtId="0" fontId="0" fillId="0" borderId="0" xfId="0"/>
    <xf numFmtId="0" fontId="0" fillId="0" borderId="0" xfId="0" applyFont="1"/>
    <xf numFmtId="0" fontId="0" fillId="0" borderId="0" xfId="0" applyFont="1" applyAlignment="1">
      <alignment wrapText="1"/>
    </xf>
    <xf numFmtId="0" fontId="4" fillId="0" borderId="0" xfId="0" applyFont="1"/>
    <xf numFmtId="0" fontId="0" fillId="0" borderId="1" xfId="0" applyFont="1" applyBorder="1"/>
    <xf numFmtId="10" fontId="0" fillId="0" borderId="0" xfId="0" applyNumberFormat="1"/>
    <xf numFmtId="10" fontId="0" fillId="0" borderId="0" xfId="0" applyNumberFormat="1" applyFont="1"/>
    <xf numFmtId="165" fontId="0" fillId="0" borderId="0" xfId="0" applyNumberFormat="1"/>
    <xf numFmtId="0" fontId="2" fillId="0" borderId="0" xfId="2"/>
    <xf numFmtId="0" fontId="5" fillId="0" borderId="0" xfId="2" applyFont="1" applyAlignment="1">
      <alignment horizontal="center"/>
    </xf>
    <xf numFmtId="0" fontId="5" fillId="0" borderId="0" xfId="2" applyFont="1"/>
    <xf numFmtId="0" fontId="2" fillId="0" borderId="0" xfId="3" applyFont="1"/>
    <xf numFmtId="0" fontId="6" fillId="0" borderId="0" xfId="2" applyFont="1"/>
    <xf numFmtId="2" fontId="9" fillId="0" borderId="0" xfId="4" applyNumberFormat="1" applyAlignment="1">
      <alignment horizontal="right"/>
    </xf>
    <xf numFmtId="0" fontId="2" fillId="0" borderId="0" xfId="2" applyFont="1"/>
    <xf numFmtId="10" fontId="0" fillId="0" borderId="0" xfId="6" applyNumberFormat="1" applyFont="1" applyBorder="1" applyAlignment="1" applyProtection="1"/>
    <xf numFmtId="10" fontId="2" fillId="0" borderId="0" xfId="2" applyNumberFormat="1"/>
    <xf numFmtId="0" fontId="6" fillId="0" borderId="0" xfId="2" applyFont="1" applyAlignment="1">
      <alignment horizontal="left"/>
    </xf>
    <xf numFmtId="10" fontId="6" fillId="0" borderId="0" xfId="6" applyNumberFormat="1" applyFont="1" applyBorder="1" applyAlignment="1" applyProtection="1"/>
    <xf numFmtId="10" fontId="0" fillId="0" borderId="0" xfId="6" applyNumberFormat="1" applyFont="1" applyBorder="1" applyAlignment="1" applyProtection="1">
      <alignment horizontal="right"/>
    </xf>
    <xf numFmtId="0" fontId="7" fillId="0" borderId="0" xfId="2" applyFont="1"/>
    <xf numFmtId="4" fontId="2" fillId="0" borderId="0" xfId="2" applyNumberFormat="1"/>
    <xf numFmtId="10" fontId="7" fillId="0" borderId="0" xfId="6" applyNumberFormat="1" applyFont="1" applyBorder="1" applyAlignment="1" applyProtection="1"/>
    <xf numFmtId="0" fontId="5" fillId="0" borderId="2" xfId="2" applyFont="1" applyBorder="1" applyAlignment="1">
      <alignment wrapText="1"/>
    </xf>
    <xf numFmtId="10" fontId="5" fillId="0" borderId="0" xfId="6" applyNumberFormat="1" applyFont="1" applyBorder="1" applyAlignment="1" applyProtection="1">
      <alignment wrapText="1"/>
    </xf>
    <xf numFmtId="0" fontId="5" fillId="0" borderId="0" xfId="2" applyFont="1" applyAlignment="1">
      <alignment wrapText="1"/>
    </xf>
    <xf numFmtId="0" fontId="2" fillId="0" borderId="2" xfId="2" applyFont="1" applyBorder="1"/>
    <xf numFmtId="0" fontId="2" fillId="0" borderId="2" xfId="3" applyFont="1" applyBorder="1"/>
    <xf numFmtId="0" fontId="0" fillId="0" borderId="2" xfId="6" applyNumberFormat="1" applyFont="1" applyBorder="1" applyAlignment="1" applyProtection="1"/>
    <xf numFmtId="0" fontId="0" fillId="0" borderId="0" xfId="6" applyNumberFormat="1" applyFont="1" applyBorder="1" applyAlignment="1" applyProtection="1"/>
    <xf numFmtId="10" fontId="0" fillId="2" borderId="0" xfId="6" applyNumberFormat="1" applyFont="1" applyFill="1" applyBorder="1" applyAlignment="1" applyProtection="1"/>
    <xf numFmtId="0" fontId="5" fillId="2" borderId="0" xfId="2" applyFont="1" applyFill="1" applyAlignment="1">
      <alignment wrapText="1"/>
    </xf>
    <xf numFmtId="49" fontId="5" fillId="0" borderId="0" xfId="2" applyNumberFormat="1" applyFont="1" applyAlignment="1">
      <alignment horizontal="center"/>
    </xf>
    <xf numFmtId="166" fontId="0" fillId="0" borderId="0" xfId="6" applyNumberFormat="1" applyFont="1" applyBorder="1" applyAlignment="1" applyProtection="1"/>
    <xf numFmtId="167" fontId="0" fillId="0" borderId="0" xfId="1" applyNumberFormat="1" applyFont="1" applyBorder="1" applyAlignment="1" applyProtection="1"/>
    <xf numFmtId="167" fontId="6" fillId="0" borderId="0" xfId="1" applyNumberFormat="1" applyFont="1" applyBorder="1" applyAlignment="1" applyProtection="1"/>
    <xf numFmtId="2" fontId="2" fillId="0" borderId="0" xfId="2" applyNumberFormat="1"/>
    <xf numFmtId="0" fontId="2" fillId="0" borderId="0" xfId="5"/>
    <xf numFmtId="0" fontId="5" fillId="0" borderId="0" xfId="5" applyFont="1"/>
    <xf numFmtId="10" fontId="2" fillId="0" borderId="0" xfId="5" applyNumberFormat="1"/>
    <xf numFmtId="0" fontId="2" fillId="0" borderId="0" xfId="5" applyFont="1" applyAlignment="1"/>
    <xf numFmtId="9" fontId="0" fillId="0" borderId="0" xfId="0" applyNumberFormat="1"/>
    <xf numFmtId="0" fontId="2" fillId="3" borderId="2" xfId="2" applyFill="1" applyBorder="1"/>
    <xf numFmtId="0" fontId="2" fillId="0" borderId="2" xfId="2" applyBorder="1"/>
    <xf numFmtId="1" fontId="2" fillId="3" borderId="2" xfId="2" applyNumberFormat="1" applyFill="1" applyBorder="1" applyAlignment="1">
      <alignment horizontal="center"/>
    </xf>
    <xf numFmtId="1" fontId="10" fillId="3" borderId="2" xfId="2" applyNumberFormat="1" applyFont="1" applyFill="1" applyBorder="1" applyAlignment="1">
      <alignment horizontal="center"/>
    </xf>
    <xf numFmtId="2" fontId="2" fillId="3" borderId="2" xfId="2" applyNumberFormat="1" applyFill="1" applyBorder="1" applyAlignment="1">
      <alignment horizontal="center" vertical="center"/>
    </xf>
    <xf numFmtId="2" fontId="2" fillId="0" borderId="2" xfId="2" applyNumberFormat="1" applyBorder="1"/>
    <xf numFmtId="166" fontId="0" fillId="0" borderId="2" xfId="7" applyNumberFormat="1" applyFont="1" applyBorder="1" applyProtection="1"/>
    <xf numFmtId="1" fontId="0" fillId="3" borderId="2" xfId="8" applyNumberFormat="1" applyFont="1" applyFill="1" applyBorder="1" applyAlignment="1">
      <alignment horizontal="center"/>
    </xf>
    <xf numFmtId="0" fontId="2" fillId="4" borderId="2" xfId="2" applyFill="1" applyBorder="1"/>
    <xf numFmtId="0" fontId="2" fillId="5" borderId="2" xfId="2" applyFill="1" applyBorder="1"/>
    <xf numFmtId="1" fontId="2" fillId="0" borderId="0" xfId="2" applyNumberFormat="1"/>
    <xf numFmtId="2" fontId="2" fillId="0" borderId="0" xfId="2" applyNumberFormat="1" applyAlignment="1">
      <alignment horizontal="right"/>
    </xf>
    <xf numFmtId="4" fontId="11" fillId="0" borderId="0" xfId="2" applyNumberFormat="1" applyFont="1"/>
    <xf numFmtId="0" fontId="13" fillId="0" borderId="0" xfId="0" applyFont="1"/>
    <xf numFmtId="0" fontId="14" fillId="0" borderId="0" xfId="2" applyFont="1"/>
    <xf numFmtId="0" fontId="0" fillId="0" borderId="0" xfId="0" applyFill="1"/>
    <xf numFmtId="0" fontId="15" fillId="0" borderId="0" xfId="0" applyFont="1"/>
    <xf numFmtId="2" fontId="0" fillId="0" borderId="0" xfId="0" applyNumberFormat="1"/>
    <xf numFmtId="0" fontId="16" fillId="0" borderId="0" xfId="0" applyFont="1"/>
    <xf numFmtId="0" fontId="0" fillId="0" borderId="0" xfId="0" applyAlignment="1">
      <alignment wrapText="1"/>
    </xf>
    <xf numFmtId="0" fontId="15" fillId="0" borderId="0" xfId="0" applyFont="1" applyFill="1"/>
    <xf numFmtId="166" fontId="2" fillId="0" borderId="0" xfId="9" applyNumberFormat="1" applyFont="1"/>
    <xf numFmtId="10" fontId="0" fillId="0" borderId="0" xfId="6" applyNumberFormat="1" applyFont="1" applyFill="1" applyBorder="1" applyAlignment="1" applyProtection="1"/>
    <xf numFmtId="1" fontId="5" fillId="3" borderId="2" xfId="2" applyNumberFormat="1" applyFont="1" applyFill="1" applyBorder="1" applyAlignment="1">
      <alignment horizontal="left"/>
    </xf>
    <xf numFmtId="1" fontId="5" fillId="3" borderId="2" xfId="2" applyNumberFormat="1" applyFont="1" applyFill="1" applyBorder="1" applyAlignment="1">
      <alignment horizontal="center"/>
    </xf>
    <xf numFmtId="2" fontId="5" fillId="3" borderId="2" xfId="2" applyNumberFormat="1" applyFont="1" applyFill="1" applyBorder="1" applyAlignment="1">
      <alignment horizontal="center" vertical="center"/>
    </xf>
    <xf numFmtId="2" fontId="5" fillId="0" borderId="2" xfId="2" applyNumberFormat="1" applyFont="1" applyBorder="1"/>
    <xf numFmtId="166" fontId="4" fillId="0" borderId="2" xfId="7" applyNumberFormat="1" applyFont="1" applyBorder="1" applyProtection="1"/>
    <xf numFmtId="0" fontId="18" fillId="0" borderId="0" xfId="0" applyFont="1"/>
    <xf numFmtId="166" fontId="18" fillId="0" borderId="0" xfId="0" applyNumberFormat="1" applyFont="1"/>
    <xf numFmtId="0" fontId="19" fillId="0" borderId="0" xfId="0" applyFont="1"/>
    <xf numFmtId="169" fontId="18" fillId="0" borderId="0" xfId="0" applyNumberFormat="1" applyFont="1"/>
    <xf numFmtId="10" fontId="18" fillId="0" borderId="0" xfId="0" applyNumberFormat="1" applyFont="1"/>
    <xf numFmtId="0" fontId="20" fillId="0" borderId="0" xfId="0" applyFont="1"/>
    <xf numFmtId="9" fontId="18" fillId="0" borderId="0" xfId="0" applyNumberFormat="1" applyFont="1"/>
    <xf numFmtId="10" fontId="19" fillId="0" borderId="0" xfId="0" applyNumberFormat="1" applyFont="1"/>
    <xf numFmtId="168" fontId="18" fillId="0" borderId="0" xfId="0" applyNumberFormat="1" applyFont="1"/>
    <xf numFmtId="1" fontId="18" fillId="0" borderId="0" xfId="0" applyNumberFormat="1" applyFont="1"/>
    <xf numFmtId="2" fontId="18" fillId="0" borderId="0" xfId="0" applyNumberFormat="1" applyFont="1"/>
    <xf numFmtId="0" fontId="21" fillId="0" borderId="0" xfId="5" applyFont="1"/>
    <xf numFmtId="2" fontId="21" fillId="0" borderId="0" xfId="5" applyNumberFormat="1" applyFont="1"/>
    <xf numFmtId="0" fontId="21" fillId="0" borderId="0" xfId="5" applyFont="1" applyFill="1" applyAlignment="1">
      <alignment wrapText="1"/>
    </xf>
    <xf numFmtId="0" fontId="6" fillId="0" borderId="0" xfId="5" applyFont="1"/>
    <xf numFmtId="0" fontId="2" fillId="0" borderId="0" xfId="2" applyFill="1"/>
    <xf numFmtId="9" fontId="0" fillId="0" borderId="0" xfId="6" applyFont="1" applyFill="1" applyBorder="1" applyAlignment="1" applyProtection="1"/>
    <xf numFmtId="0" fontId="5" fillId="0" borderId="0" xfId="2" applyFont="1" applyFill="1" applyAlignment="1">
      <alignment wrapText="1"/>
    </xf>
    <xf numFmtId="0" fontId="5" fillId="0" borderId="0" xfId="2" applyFont="1" applyFill="1" applyAlignment="1">
      <alignment horizontal="center"/>
    </xf>
    <xf numFmtId="0" fontId="5" fillId="0" borderId="0" xfId="2" applyFont="1" applyFill="1"/>
    <xf numFmtId="167" fontId="0" fillId="0" borderId="0" xfId="1" applyNumberFormat="1" applyFont="1" applyFill="1" applyBorder="1" applyAlignment="1" applyProtection="1"/>
    <xf numFmtId="167" fontId="6" fillId="0" borderId="0" xfId="1" applyNumberFormat="1" applyFont="1" applyFill="1" applyBorder="1" applyAlignment="1" applyProtection="1"/>
    <xf numFmtId="166" fontId="0" fillId="0" borderId="0" xfId="9" applyNumberFormat="1" applyFont="1" applyFill="1" applyBorder="1" applyAlignment="1" applyProtection="1"/>
    <xf numFmtId="9" fontId="5" fillId="0" borderId="0" xfId="2" applyNumberFormat="1" applyFont="1" applyFill="1" applyAlignment="1">
      <alignment wrapText="1"/>
    </xf>
    <xf numFmtId="0" fontId="0" fillId="0" borderId="4" xfId="0" applyFont="1" applyBorder="1"/>
    <xf numFmtId="0" fontId="0" fillId="0" borderId="5" xfId="0" applyFont="1" applyBorder="1"/>
    <xf numFmtId="0" fontId="0" fillId="0" borderId="6" xfId="0" applyFont="1" applyBorder="1"/>
    <xf numFmtId="0" fontId="0" fillId="0" borderId="7" xfId="0" applyFont="1" applyBorder="1"/>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0" xfId="0" applyNumberFormat="1"/>
    <xf numFmtId="0" fontId="0" fillId="6" borderId="0" xfId="0" applyFill="1"/>
    <xf numFmtId="0" fontId="22" fillId="0" borderId="0" xfId="10"/>
    <xf numFmtId="170" fontId="0" fillId="0" borderId="0" xfId="0" applyNumberFormat="1"/>
    <xf numFmtId="171" fontId="0" fillId="0" borderId="0" xfId="0" applyNumberFormat="1"/>
    <xf numFmtId="0" fontId="13" fillId="0" borderId="0" xfId="0" applyFont="1" applyFill="1"/>
    <xf numFmtId="0" fontId="14" fillId="0" borderId="0" xfId="5" applyFont="1" applyFill="1"/>
    <xf numFmtId="0" fontId="5" fillId="0" borderId="2" xfId="2" applyFont="1" applyFill="1" applyBorder="1" applyAlignment="1">
      <alignment wrapText="1"/>
    </xf>
    <xf numFmtId="0" fontId="2" fillId="0" borderId="0" xfId="5" applyFill="1"/>
    <xf numFmtId="0" fontId="22" fillId="0" borderId="0" xfId="10" applyFill="1"/>
    <xf numFmtId="0" fontId="24" fillId="0" borderId="0" xfId="11" applyFont="1" applyAlignment="1">
      <alignment horizontal="left"/>
    </xf>
    <xf numFmtId="0" fontId="23" fillId="0" borderId="0" xfId="11" applyFont="1" applyAlignment="1"/>
    <xf numFmtId="0" fontId="25" fillId="0" borderId="0" xfId="11" applyFont="1" applyAlignment="1"/>
    <xf numFmtId="0" fontId="26" fillId="0" borderId="0" xfId="11" applyFont="1" applyAlignment="1">
      <alignment horizontal="left"/>
    </xf>
    <xf numFmtId="0" fontId="27" fillId="0" borderId="0" xfId="11" applyFont="1" applyAlignment="1">
      <alignment horizontal="left"/>
    </xf>
    <xf numFmtId="0" fontId="28" fillId="0" borderId="0" xfId="11" applyFont="1" applyAlignment="1"/>
    <xf numFmtId="172" fontId="13" fillId="0" borderId="0" xfId="11" applyNumberFormat="1" applyFont="1" applyAlignment="1">
      <alignment horizontal="left"/>
    </xf>
    <xf numFmtId="0" fontId="25" fillId="0" borderId="0" xfId="11" applyFont="1"/>
    <xf numFmtId="0" fontId="16" fillId="0" borderId="0" xfId="11" applyFont="1" applyAlignment="1"/>
    <xf numFmtId="0" fontId="13" fillId="0" borderId="0" xfId="11" applyFont="1" applyAlignment="1">
      <alignment horizontal="left"/>
    </xf>
    <xf numFmtId="0" fontId="28" fillId="0" borderId="0" xfId="11" applyFont="1" applyAlignment="1">
      <alignment horizontal="center"/>
    </xf>
    <xf numFmtId="0" fontId="28" fillId="0" borderId="15" xfId="11" applyFont="1" applyBorder="1" applyAlignment="1"/>
    <xf numFmtId="0" fontId="29" fillId="0" borderId="16" xfId="11" applyFont="1" applyBorder="1" applyAlignment="1"/>
    <xf numFmtId="0" fontId="16" fillId="0" borderId="26" xfId="11" applyFont="1" applyBorder="1" applyAlignment="1"/>
    <xf numFmtId="0" fontId="16" fillId="0" borderId="0" xfId="11" applyFont="1" applyAlignment="1">
      <alignment horizontal="center"/>
    </xf>
    <xf numFmtId="0" fontId="23" fillId="0" borderId="0" xfId="11" applyFont="1" applyAlignment="1">
      <alignment horizontal="center"/>
    </xf>
    <xf numFmtId="0" fontId="23" fillId="0" borderId="0" xfId="11" applyFont="1" applyAlignment="1">
      <alignment horizontal="left"/>
    </xf>
    <xf numFmtId="0" fontId="32" fillId="0" borderId="0" xfId="12" applyFont="1" applyAlignment="1">
      <alignment horizontal="center" vertical="top"/>
    </xf>
    <xf numFmtId="0" fontId="13" fillId="0" borderId="0" xfId="12" applyFont="1" applyAlignment="1">
      <alignment horizontal="left" vertical="top"/>
    </xf>
    <xf numFmtId="0" fontId="33" fillId="0" borderId="0" xfId="12" applyFont="1" applyAlignment="1">
      <alignment horizontal="center" vertical="top"/>
    </xf>
    <xf numFmtId="0" fontId="25" fillId="0" borderId="0" xfId="11" applyFont="1" applyAlignment="1">
      <alignment horizontal="left"/>
    </xf>
    <xf numFmtId="0" fontId="34" fillId="0" borderId="0" xfId="11" applyFont="1" applyAlignment="1">
      <alignment horizontal="center"/>
    </xf>
    <xf numFmtId="0" fontId="13" fillId="0" borderId="2" xfId="11" applyFont="1" applyBorder="1" applyAlignment="1">
      <alignment wrapText="1"/>
    </xf>
    <xf numFmtId="0" fontId="0" fillId="0" borderId="0" xfId="0" applyFill="1" applyAlignment="1">
      <alignment wrapText="1"/>
    </xf>
    <xf numFmtId="0" fontId="35" fillId="0" borderId="0" xfId="2" applyFont="1"/>
    <xf numFmtId="0" fontId="22" fillId="0" borderId="2" xfId="10" applyBorder="1" applyAlignment="1"/>
    <xf numFmtId="0" fontId="28" fillId="0" borderId="12" xfId="11" applyFont="1" applyBorder="1" applyAlignment="1">
      <alignment horizontal="center"/>
    </xf>
    <xf numFmtId="0" fontId="13" fillId="0" borderId="13" xfId="11" applyFont="1" applyBorder="1"/>
    <xf numFmtId="0" fontId="13" fillId="0" borderId="14" xfId="11" applyFont="1" applyBorder="1"/>
    <xf numFmtId="0" fontId="30" fillId="0" borderId="17" xfId="12" applyFont="1" applyBorder="1" applyAlignment="1">
      <alignment horizontal="left" vertical="center" wrapText="1"/>
    </xf>
    <xf numFmtId="0" fontId="30" fillId="0" borderId="18" xfId="12" applyFont="1" applyBorder="1" applyAlignment="1">
      <alignment horizontal="left" vertical="center" wrapText="1"/>
    </xf>
    <xf numFmtId="0" fontId="30" fillId="0" borderId="19" xfId="12" applyFont="1" applyBorder="1" applyAlignment="1">
      <alignment horizontal="left" vertical="center" wrapText="1"/>
    </xf>
    <xf numFmtId="0" fontId="30" fillId="0" borderId="20" xfId="12" applyFont="1" applyBorder="1" applyAlignment="1">
      <alignment horizontal="left" vertical="center" wrapText="1"/>
    </xf>
    <xf numFmtId="0" fontId="30" fillId="0" borderId="21" xfId="12" applyFont="1" applyBorder="1" applyAlignment="1">
      <alignment horizontal="left" vertical="center" wrapText="1"/>
    </xf>
    <xf numFmtId="0" fontId="30" fillId="0" borderId="22" xfId="12" applyFont="1" applyBorder="1" applyAlignment="1">
      <alignment horizontal="left" vertical="center" wrapText="1"/>
    </xf>
    <xf numFmtId="0" fontId="30" fillId="0" borderId="23" xfId="12" applyFont="1" applyBorder="1" applyAlignment="1">
      <alignment wrapText="1"/>
    </xf>
    <xf numFmtId="0" fontId="30" fillId="0" borderId="24" xfId="12" applyFont="1" applyBorder="1" applyAlignment="1">
      <alignment wrapText="1"/>
    </xf>
    <xf numFmtId="0" fontId="30" fillId="0" borderId="25" xfId="12" applyFont="1" applyBorder="1" applyAlignment="1">
      <alignment wrapText="1"/>
    </xf>
    <xf numFmtId="0" fontId="0" fillId="0" borderId="0" xfId="0" applyFont="1" applyBorder="1" applyAlignment="1">
      <alignment horizontal="center" vertical="center"/>
    </xf>
    <xf numFmtId="0" fontId="2" fillId="0" borderId="2" xfId="2" applyBorder="1" applyAlignment="1">
      <alignment horizontal="center"/>
    </xf>
    <xf numFmtId="0" fontId="5" fillId="0" borderId="3" xfId="2" applyFont="1" applyFill="1" applyBorder="1" applyAlignment="1">
      <alignment wrapText="1"/>
    </xf>
    <xf numFmtId="0" fontId="2" fillId="3" borderId="2" xfId="2" applyFill="1" applyBorder="1" applyAlignment="1">
      <alignment horizontal="center"/>
    </xf>
  </cellXfs>
  <cellStyles count="15">
    <cellStyle name="Comma 2" xfId="1"/>
    <cellStyle name="Hyperlink" xfId="10" builtinId="8"/>
    <cellStyle name="Hyperlink 2" xfId="14"/>
    <cellStyle name="Normal" xfId="0" builtinId="0"/>
    <cellStyle name="Normal 2" xfId="2"/>
    <cellStyle name="Normal 2 2" xfId="3"/>
    <cellStyle name="Normal 2 2 2" xfId="11"/>
    <cellStyle name="Normal 3" xfId="4"/>
    <cellStyle name="Normal 3 2" xfId="8"/>
    <cellStyle name="Normal 3 3" xfId="13"/>
    <cellStyle name="Normal 4" xfId="5"/>
    <cellStyle name="Normal 6 2" xfId="12"/>
    <cellStyle name="Percent" xfId="9" builtinId="5"/>
    <cellStyle name="Percent 2" xfId="6"/>
    <cellStyle name="Percent 3" xfId="7"/>
  </cellStyles>
  <dxfs count="4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numFmt numFmtId="0" formatCode="General"/>
      <fill>
        <patternFill patternType="solid">
          <fgColor indexed="64"/>
          <bgColor rgb="FF92D050"/>
        </patternFill>
      </fill>
    </dxf>
    <dxf>
      <font>
        <b val="0"/>
        <i val="0"/>
        <strike val="0"/>
        <condense val="0"/>
        <extend val="0"/>
        <outline val="0"/>
        <shadow val="0"/>
        <u val="none"/>
        <vertAlign val="baseline"/>
        <sz val="10"/>
        <color auto="1"/>
        <name val="Arial"/>
        <scheme val="none"/>
      </font>
      <border diagonalUp="0" diagonalDown="0">
        <left/>
        <right style="hair">
          <color auto="1"/>
        </right>
        <top style="hair">
          <color auto="1"/>
        </top>
        <bottom style="hair">
          <color auto="1"/>
        </bottom>
        <vertical/>
        <horizontal/>
      </border>
    </dxf>
    <dxf>
      <border outline="0">
        <left style="hair">
          <color auto="1"/>
        </left>
        <top style="hair">
          <color auto="1"/>
        </top>
      </border>
    </dxf>
    <dxf>
      <border outline="0">
        <bottom style="hair">
          <color auto="1"/>
        </bottom>
      </border>
    </dxf>
    <dxf>
      <font>
        <b val="0"/>
        <i val="0"/>
        <strike val="0"/>
        <condense val="0"/>
        <extend val="0"/>
        <outline val="0"/>
        <shadow val="0"/>
        <u val="none"/>
        <vertAlign val="baseline"/>
        <sz val="10"/>
        <color auto="1"/>
        <name val="Arial"/>
        <scheme val="none"/>
      </font>
      <border diagonalUp="0" diagonalDown="0" outline="0">
        <left style="hair">
          <color auto="1"/>
        </left>
        <right style="hair">
          <color auto="1"/>
        </right>
        <top/>
        <bottom/>
      </border>
    </dxf>
    <dxf>
      <font>
        <b val="0"/>
        <i val="0"/>
        <strike val="0"/>
        <condense val="0"/>
        <extend val="0"/>
        <outline val="0"/>
        <shadow val="0"/>
        <u val="none"/>
        <vertAlign val="baseline"/>
        <sz val="10"/>
        <color auto="1"/>
        <name val="Arial"/>
        <scheme val="none"/>
      </font>
      <border diagonalUp="0" diagonalDown="0">
        <left/>
        <right style="hair">
          <color auto="1"/>
        </right>
        <top style="hair">
          <color auto="1"/>
        </top>
        <bottom style="hair">
          <color auto="1"/>
        </bottom>
        <vertical/>
        <horizontal/>
      </border>
    </dxf>
    <dxf>
      <border outline="0">
        <left style="hair">
          <color auto="1"/>
        </left>
        <top style="hair">
          <color auto="1"/>
        </top>
      </border>
    </dxf>
    <dxf>
      <border outline="0">
        <bottom style="hair">
          <color auto="1"/>
        </bottom>
      </border>
    </dxf>
    <dxf>
      <font>
        <b val="0"/>
        <i val="0"/>
        <strike val="0"/>
        <condense val="0"/>
        <extend val="0"/>
        <outline val="0"/>
        <shadow val="0"/>
        <u val="none"/>
        <vertAlign val="baseline"/>
        <sz val="10"/>
        <color auto="1"/>
        <name val="Arial"/>
        <scheme val="none"/>
      </font>
      <border diagonalUp="0" diagonalDown="0" outline="0">
        <left style="hair">
          <color auto="1"/>
        </left>
        <right style="hair">
          <color auto="1"/>
        </right>
        <top/>
        <bottom/>
      </border>
    </dxf>
    <dxf>
      <font>
        <b val="0"/>
        <i val="0"/>
        <strike val="0"/>
        <condense val="0"/>
        <extend val="0"/>
        <outline val="0"/>
        <shadow val="0"/>
        <u val="none"/>
        <vertAlign val="baseline"/>
        <sz val="10"/>
        <color auto="1"/>
        <name val="Arial"/>
        <scheme val="none"/>
      </font>
      <border diagonalUp="0" diagonalDown="0">
        <left style="hair">
          <color auto="1"/>
        </left>
        <right/>
        <top style="hair">
          <color auto="1"/>
        </top>
        <bottom style="hair">
          <color auto="1"/>
        </bottom>
        <vertical/>
        <horizontal/>
      </border>
    </dxf>
    <dxf>
      <font>
        <b val="0"/>
        <i val="0"/>
        <strike val="0"/>
        <condense val="0"/>
        <extend val="0"/>
        <outline val="0"/>
        <shadow val="0"/>
        <u val="none"/>
        <vertAlign val="baseline"/>
        <sz val="10"/>
        <color auto="1"/>
        <name val="Arial"/>
        <scheme val="none"/>
      </font>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10"/>
        <color auto="1"/>
        <name val="Arial"/>
        <scheme val="none"/>
      </font>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10"/>
        <color auto="1"/>
        <name val="Arial"/>
        <scheme val="none"/>
      </font>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10"/>
        <color auto="1"/>
        <name val="Arial"/>
        <scheme val="none"/>
      </font>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10"/>
        <color auto="1"/>
        <name val="Arial"/>
        <scheme val="none"/>
      </font>
      <border diagonalUp="0" diagonalDown="0">
        <left/>
        <right style="hair">
          <color auto="1"/>
        </right>
        <top style="hair">
          <color auto="1"/>
        </top>
        <bottom style="hair">
          <color auto="1"/>
        </bottom>
        <vertical/>
        <horizontal/>
      </border>
    </dxf>
    <dxf>
      <border outline="0">
        <top style="hair">
          <color auto="1"/>
        </top>
      </border>
    </dxf>
    <dxf>
      <border outline="0">
        <left style="hair">
          <color auto="1"/>
        </left>
        <right style="hair">
          <color auto="1"/>
        </right>
        <top style="hair">
          <color auto="1"/>
        </top>
        <bottom style="hair">
          <color auto="1"/>
        </bottom>
      </border>
    </dxf>
    <dxf>
      <font>
        <b val="0"/>
        <i val="0"/>
        <strike val="0"/>
        <condense val="0"/>
        <extend val="0"/>
        <outline val="0"/>
        <shadow val="0"/>
        <u val="none"/>
        <vertAlign val="baseline"/>
        <sz val="10"/>
        <color auto="1"/>
        <name val="Arial"/>
        <scheme val="none"/>
      </font>
    </dxf>
    <dxf>
      <border outline="0">
        <bottom style="hair">
          <color auto="1"/>
        </bottom>
      </border>
    </dxf>
    <dxf>
      <font>
        <b val="0"/>
        <i val="0"/>
        <strike val="0"/>
        <condense val="0"/>
        <extend val="0"/>
        <outline val="0"/>
        <shadow val="0"/>
        <u val="none"/>
        <vertAlign val="baseline"/>
        <sz val="10"/>
        <color auto="1"/>
        <name val="Arial"/>
        <scheme val="none"/>
      </font>
      <border diagonalUp="0" diagonalDown="0" outline="0">
        <left style="hair">
          <color auto="1"/>
        </left>
        <right style="hair">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name="ExternalData_1" connectionId="7" autoFormatId="0" applyNumberFormats="0" applyBorderFormats="0" applyFontFormats="1" applyPatternFormats="1" applyAlignmentFormats="0" applyWidthHeightFormats="0">
  <queryTableRefresh preserveSortFilterLayout="0" nextId="10">
    <queryTableFields count="9">
      <queryTableField id="1" name="EnergyCarrier" tableColumnId="1"/>
      <queryTableField id="2" name="ModelGeographySrc" tableColumnId="2"/>
      <queryTableField id="3" name="SubGeography1Src" tableColumnId="3"/>
      <queryTableField id="4" name="ModelGeographyDest" tableColumnId="4"/>
      <queryTableField id="5" name="SubGeography1Dest" tableColumnId="5"/>
      <queryTableField id="6" name="Year" tableColumnId="6"/>
      <queryTableField id="7" name="TransitCost" tableColumnId="7"/>
      <queryTableField id="8" name="TransitLoss" tableColumnId="8"/>
      <queryTableField id="9" name="MaxTransit" tableColumnId="9"/>
    </queryTableFields>
  </queryTableRefresh>
</queryTable>
</file>

<file path=xl/queryTables/queryTable2.xml><?xml version="1.0" encoding="utf-8"?>
<queryTable xmlns="http://schemas.openxmlformats.org/spreadsheetml/2006/main" name="ExternalData_1" connectionId="9" autoFormatId="0" applyNumberFormats="0" applyBorderFormats="0" applyFontFormats="1" applyPatternFormats="1" applyAlignmentFormats="0" applyWidthHeightFormats="0">
  <queryTableRefresh preserveSortFilterLayout="0" nextId="10">
    <queryTableFields count="9">
      <queryTableField id="1" name="EnergyCarrier" tableColumnId="1"/>
      <queryTableField id="2" name="ModelGeographySrc" tableColumnId="2"/>
      <queryTableField id="3" name="SubGeography1Src" tableColumnId="3"/>
      <queryTableField id="4" name="ModelGeographyDest" tableColumnId="4"/>
      <queryTableField id="5" name="SubGeography1Dest" tableColumnId="5"/>
      <queryTableField id="6" name="Year" tableColumnId="6"/>
      <queryTableField id="7" name="TransitCost" tableColumnId="7"/>
      <queryTableField id="8" name="TransitLoss" tableColumnId="8"/>
      <queryTableField id="9" name="MaxTransit" tableColumnId="9"/>
    </queryTableFields>
  </queryTableRefresh>
</queryTable>
</file>

<file path=xl/queryTables/queryTable3.xml><?xml version="1.0" encoding="utf-8"?>
<queryTable xmlns="http://schemas.openxmlformats.org/spreadsheetml/2006/main" name="ExternalData_4" connectionId="8" autoFormatId="16" applyNumberFormats="0" applyBorderFormats="0" applyFontFormats="0" applyPatternFormats="0" applyAlignmentFormats="0" applyWidthHeightFormats="0">
  <queryTableRefresh nextId="10">
    <queryTableFields count="9">
      <queryTableField id="1" name="EnergyCarrier" tableColumnId="1"/>
      <queryTableField id="2" name="ModelGeographySrc" tableColumnId="2"/>
      <queryTableField id="3" name="SubGeography1Src" tableColumnId="3"/>
      <queryTableField id="4" name="ModelGeographyDest" tableColumnId="4"/>
      <queryTableField id="5" name="SubGeography1Dest" tableColumnId="5"/>
      <queryTableField id="6" name="Year" tableColumnId="6"/>
      <queryTableField id="7" name="TransitCost" tableColumnId="7"/>
      <queryTableField id="8" name="TransitLoss" tableColumnId="8"/>
      <queryTableField id="9" name="MaxTransit" tableColumnId="9"/>
    </queryTableFields>
  </queryTableRefresh>
</queryTable>
</file>

<file path=xl/tables/_rels/table1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4" name="Year" displayName="Year" ref="A1:A12" totalsRowShown="0">
  <autoFilter ref="A1:A12"/>
  <tableColumns count="1">
    <tableColumn id="1" name="Year"/>
  </tableColumns>
  <tableStyleInfo name="TableStyleMedium2" showFirstColumn="0" showLastColumn="0" showRowStripes="1" showColumnStripes="0"/>
</table>
</file>

<file path=xl/tables/table10.xml><?xml version="1.0" encoding="utf-8"?>
<table xmlns="http://schemas.openxmlformats.org/spreadsheetml/2006/main" id="14" name="ELEC_TransitLoss_PRS" displayName="ELEC_TransitLoss_PRS" ref="P2:AC27" totalsRowShown="0">
  <autoFilter ref="P2:AC27"/>
  <tableColumns count="14">
    <tableColumn id="1" name="EnergyCarrier"/>
    <tableColumn id="2" name="G*Src" dataDxfId="19">
      <calculatedColumnFormula>'ELECTRICITY-Input'!R25</calculatedColumnFormula>
    </tableColumn>
    <tableColumn id="3" name="G*Dest">
      <calculatedColumnFormula>'ELECTRICITY-Input'!S25</calculatedColumnFormula>
    </tableColumn>
    <tableColumn id="4" name="2021">
      <calculatedColumnFormula>'ELECTRICITY-Input'!T25</calculatedColumnFormula>
    </tableColumn>
    <tableColumn id="5" name="2022">
      <calculatedColumnFormula>'ELECTRICITY-Input'!U25</calculatedColumnFormula>
    </tableColumn>
    <tableColumn id="6" name="2023">
      <calculatedColumnFormula>'ELECTRICITY-Input'!V25</calculatedColumnFormula>
    </tableColumn>
    <tableColumn id="7" name="2024">
      <calculatedColumnFormula>'ELECTRICITY-Input'!W25</calculatedColumnFormula>
    </tableColumn>
    <tableColumn id="8" name="2025">
      <calculatedColumnFormula>'ELECTRICITY-Input'!X25</calculatedColumnFormula>
    </tableColumn>
    <tableColumn id="9" name="2026">
      <calculatedColumnFormula>'ELECTRICITY-Input'!Y25</calculatedColumnFormula>
    </tableColumn>
    <tableColumn id="10" name="2027">
      <calculatedColumnFormula>'ELECTRICITY-Input'!Z25</calculatedColumnFormula>
    </tableColumn>
    <tableColumn id="11" name="2028">
      <calculatedColumnFormula>'ELECTRICITY-Input'!AA25</calculatedColumnFormula>
    </tableColumn>
    <tableColumn id="12" name="2029">
      <calculatedColumnFormula>'ELECTRICITY-Input'!AB25</calculatedColumnFormula>
    </tableColumn>
    <tableColumn id="13" name="2030">
      <calculatedColumnFormula>'ELECTRICITY-Input'!AC25</calculatedColumnFormula>
    </tableColumn>
    <tableColumn id="14" name="2031">
      <calculatedColumnFormula>'ELECTRICITY-Input'!AD25</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id="6" name="ELEC_TransitLoss_ORS" displayName="ELEC_TransitLoss_ORS" ref="AF2:AS27" totalsRowShown="0">
  <autoFilter ref="AF2:AS27"/>
  <tableColumns count="14">
    <tableColumn id="1" name="EnergyCarrier"/>
    <tableColumn id="2" name="G*Src" dataDxfId="18">
      <calculatedColumnFormula>'ELECTRICITY-Input'!AH25</calculatedColumnFormula>
    </tableColumn>
    <tableColumn id="3" name="G*Dest">
      <calculatedColumnFormula>'ELECTRICITY-Input'!AI25</calculatedColumnFormula>
    </tableColumn>
    <tableColumn id="4" name="2021">
      <calculatedColumnFormula>'ELECTRICITY-Input'!AJ25</calculatedColumnFormula>
    </tableColumn>
    <tableColumn id="5" name="2022">
      <calculatedColumnFormula>'ELECTRICITY-Input'!AK25</calculatedColumnFormula>
    </tableColumn>
    <tableColumn id="6" name="2023">
      <calculatedColumnFormula>'ELECTRICITY-Input'!AL25</calculatedColumnFormula>
    </tableColumn>
    <tableColumn id="7" name="2024">
      <calculatedColumnFormula>'ELECTRICITY-Input'!AM25</calculatedColumnFormula>
    </tableColumn>
    <tableColumn id="8" name="2025">
      <calculatedColumnFormula>'ELECTRICITY-Input'!AN25</calculatedColumnFormula>
    </tableColumn>
    <tableColumn id="9" name="2026">
      <calculatedColumnFormula>'ELECTRICITY-Input'!AO25</calculatedColumnFormula>
    </tableColumn>
    <tableColumn id="10" name="2027">
      <calculatedColumnFormula>'ELECTRICITY-Input'!AP25</calculatedColumnFormula>
    </tableColumn>
    <tableColumn id="11" name="2028">
      <calculatedColumnFormula>'ELECTRICITY-Input'!AQ25</calculatedColumnFormula>
    </tableColumn>
    <tableColumn id="12" name="2029">
      <calculatedColumnFormula>'ELECTRICITY-Input'!AR25</calculatedColumnFormula>
    </tableColumn>
    <tableColumn id="13" name="2030">
      <calculatedColumnFormula>'ELECTRICITY-Input'!AS25</calculatedColumnFormula>
    </tableColumn>
    <tableColumn id="14" name="2031">
      <calculatedColumnFormula>'ELECTRICITY-Input'!AT25</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id="15" name="BIOGAS_BIOMASS" displayName="BIOGAS_BIOMASS" ref="A12:F14" totalsRowShown="0">
  <autoFilter ref="A12:F14"/>
  <tableColumns count="6">
    <tableColumn id="1" name="EnergyCarrier"/>
    <tableColumn id="2" name="G*Src"/>
    <tableColumn id="3" name="G*Dest"/>
    <tableColumn id="4" name="TransitCost">
      <calculatedColumnFormula>D12</calculatedColumnFormula>
    </tableColumn>
    <tableColumn id="5" name="TransitLoss">
      <calculatedColumnFormula>E12</calculatedColumnFormula>
    </tableColumn>
    <tableColumn id="6" name="MaxTransit">
      <calculatedColumnFormula>F12</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id="16" name="EC_Transfers" displayName="EC_Transfers" ref="A1:I925" tableType="queryTable" totalsRowShown="0">
  <autoFilter ref="A1:I925"/>
  <tableColumns count="9">
    <tableColumn id="1" uniqueName="1" name="EnergyCarrier" queryTableFieldId="1" dataDxfId="8"/>
    <tableColumn id="2" uniqueName="2" name="ModelGeographySrc" queryTableFieldId="2" dataDxfId="7"/>
    <tableColumn id="3" uniqueName="3" name="SubGeography1Src" queryTableFieldId="3" dataDxfId="6"/>
    <tableColumn id="4" uniqueName="4" name="ModelGeographyDest" queryTableFieldId="4" dataDxfId="5"/>
    <tableColumn id="5" uniqueName="5" name="SubGeography1Dest" queryTableFieldId="5" dataDxfId="4"/>
    <tableColumn id="6" uniqueName="6" name="Year" queryTableFieldId="6" dataDxfId="3"/>
    <tableColumn id="7" uniqueName="7" name="TransitCost" queryTableFieldId="7" dataDxfId="2"/>
    <tableColumn id="8" uniqueName="8" name="TransitLoss" queryTableFieldId="8" dataDxfId="1"/>
    <tableColumn id="9" uniqueName="9" name="MaxTransit" queryTableFieldId="9" dataDxfId="0"/>
  </tableColumns>
  <tableStyleInfo name="TableStyleMedium7" showFirstColumn="0" showLastColumn="0" showRowStripes="1" showColumnStripes="0"/>
</table>
</file>

<file path=xl/tables/table14.xml><?xml version="1.0" encoding="utf-8"?>
<table xmlns="http://schemas.openxmlformats.org/spreadsheetml/2006/main" id="17" name="EC_Transfers__PRS" displayName="EC_Transfers__PRS" ref="A1:I925" tableType="queryTable" totalsRowShown="0">
  <autoFilter ref="A1:I925"/>
  <tableColumns count="9">
    <tableColumn id="1" uniqueName="1" name="EnergyCarrier" queryTableFieldId="1" dataDxfId="17"/>
    <tableColumn id="2" uniqueName="2" name="ModelGeographySrc" queryTableFieldId="2" dataDxfId="16"/>
    <tableColumn id="3" uniqueName="3" name="SubGeography1Src" queryTableFieldId="3" dataDxfId="15"/>
    <tableColumn id="4" uniqueName="4" name="ModelGeographyDest" queryTableFieldId="4" dataDxfId="14"/>
    <tableColumn id="5" uniqueName="5" name="SubGeography1Dest" queryTableFieldId="5" dataDxfId="13"/>
    <tableColumn id="6" uniqueName="6" name="Year" queryTableFieldId="6" dataDxfId="12"/>
    <tableColumn id="7" uniqueName="7" name="TransitCost" queryTableFieldId="7" dataDxfId="11"/>
    <tableColumn id="8" uniqueName="8" name="TransitLoss" queryTableFieldId="8" dataDxfId="10"/>
    <tableColumn id="9" uniqueName="9" name="MaxTransit" queryTableFieldId="9" dataDxfId="9"/>
  </tableColumns>
  <tableStyleInfo name="TableStyleMedium7" showFirstColumn="0" showLastColumn="0" showRowStripes="1" showColumnStripes="0"/>
</table>
</file>

<file path=xl/tables/table15.xml><?xml version="1.0" encoding="utf-8"?>
<table xmlns="http://schemas.openxmlformats.org/spreadsheetml/2006/main" id="10" name="EC_Transfers__ORS" displayName="EC_Transfers__ORS" ref="A1:I925" tableType="queryTable" totalsRowShown="0">
  <autoFilter ref="A1:I925"/>
  <tableColumns count="9">
    <tableColumn id="1" uniqueName="1" name="EnergyCarrier" queryTableFieldId="1"/>
    <tableColumn id="2" uniqueName="2" name="ModelGeographySrc" queryTableFieldId="2"/>
    <tableColumn id="3" uniqueName="3" name="SubGeography1Src" queryTableFieldId="3"/>
    <tableColumn id="4" uniqueName="4" name="ModelGeographyDest" queryTableFieldId="4"/>
    <tableColumn id="5" uniqueName="5" name="SubGeography1Dest" queryTableFieldId="5"/>
    <tableColumn id="6" uniqueName="6" name="Year" queryTableFieldId="6"/>
    <tableColumn id="7" uniqueName="7" name="TransitCost" queryTableFieldId="7"/>
    <tableColumn id="8" uniqueName="8" name="TransitLoss" queryTableFieldId="8"/>
    <tableColumn id="9" uniqueName="9" name="MaxTransit" queryTableFieldId="9"/>
  </tableColumns>
  <tableStyleInfo name="TableStyleMedium7" showFirstColumn="0" showLastColumn="0" showRowStripes="1" showColumnStripes="0"/>
</table>
</file>

<file path=xl/tables/table2.xml><?xml version="1.0" encoding="utf-8"?>
<table xmlns="http://schemas.openxmlformats.org/spreadsheetml/2006/main" id="1" name="COAL_TransitCost" displayName="COAL_TransitCost" ref="A24:F29" totalsRowShown="0" headerRowDxfId="43" dataDxfId="41" headerRowBorderDxfId="42" tableBorderDxfId="40" totalsRowBorderDxfId="39">
  <autoFilter ref="A24:F29"/>
  <tableColumns count="6">
    <tableColumn id="1" name="Million Rs / Million tonne" dataDxfId="38"/>
    <tableColumn id="2" name="ER" dataDxfId="37"/>
    <tableColumn id="3" name="WR" dataDxfId="36"/>
    <tableColumn id="4" name="NR" dataDxfId="35"/>
    <tableColumn id="5" name="SR" dataDxfId="34"/>
    <tableColumn id="6" name="NER" dataDxfId="33">
      <calculatedColumnFormula>INDEX($M$8:$M$253,MATCH(F16,$K$8:$K$253,1))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COAL_TransitLoss" displayName="COAL_TransitLoss" ref="A39:F44" totalsRowShown="0" headerRowDxfId="32" headerRowBorderDxfId="31" tableBorderDxfId="30">
  <autoFilter ref="A39:F44"/>
  <tableColumns count="6">
    <tableColumn id="1" name="Transit loss fraction" dataDxfId="29"/>
    <tableColumn id="2" name="ER">
      <calculatedColumnFormula>IF($A40=B$39,$B$35,$B$34)</calculatedColumnFormula>
    </tableColumn>
    <tableColumn id="3" name="WR">
      <calculatedColumnFormula>IF($A40=C$39,$B$35,$B$34)</calculatedColumnFormula>
    </tableColumn>
    <tableColumn id="4" name="NR">
      <calculatedColumnFormula>IF($A40=D$39,$B$35,$B$34)</calculatedColumnFormula>
    </tableColumn>
    <tableColumn id="5" name="SR">
      <calculatedColumnFormula>IF($A40=E$39,$B$35,$B$34)</calculatedColumnFormula>
    </tableColumn>
    <tableColumn id="6" name="NER">
      <calculatedColumnFormula>IF($A40=F$39,$B$35,$B$34)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3" name="COAL_MaxTransit" displayName="COAL_MaxTransit" ref="A47:F52" totalsRowShown="0" headerRowDxfId="28" headerRowBorderDxfId="27" tableBorderDxfId="26">
  <autoFilter ref="A47:F52"/>
  <tableColumns count="6">
    <tableColumn id="1" name="Max Transit" dataDxfId="25"/>
    <tableColumn id="2" name="ER"/>
    <tableColumn id="3" name="WR"/>
    <tableColumn id="4" name="NR"/>
    <tableColumn id="5" name="SR"/>
    <tableColumn id="6" name="NER"/>
  </tableColumns>
  <tableStyleInfo name="TableStyleMedium2" showFirstColumn="0" showLastColumn="0" showRowStripes="1" showColumnStripes="0"/>
</table>
</file>

<file path=xl/tables/table5.xml><?xml version="1.0" encoding="utf-8"?>
<table xmlns="http://schemas.openxmlformats.org/spreadsheetml/2006/main" id="8" name="CRUDE_PP" displayName="CRUDE_PP" ref="B4:G10" totalsRowShown="0">
  <autoFilter ref="B4:G10"/>
  <tableColumns count="6">
    <tableColumn id="1" name="EnergyCarrier"/>
    <tableColumn id="2" name="G*Src"/>
    <tableColumn id="3" name="G*Dest"/>
    <tableColumn id="4" name="TransitCost">
      <calculatedColumnFormula>E4</calculatedColumnFormula>
    </tableColumn>
    <tableColumn id="5" name="TransitLoss">
      <calculatedColumnFormula>F4</calculatedColumnFormula>
    </tableColumn>
    <tableColumn id="6" name="MaxTransit">
      <calculatedColumnFormula>G4</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9" name="NATGAS" displayName="NATGAS" ref="B18:H29" totalsRowShown="0">
  <autoFilter ref="B18:H29"/>
  <tableColumns count="7">
    <tableColumn id="1" name="EnergyCarrier"/>
    <tableColumn id="2" name="G*Src"/>
    <tableColumn id="3" name="G*Dest"/>
    <tableColumn id="4" name="TransitCost">
      <calculatedColumnFormula>E18</calculatedColumnFormula>
    </tableColumn>
    <tableColumn id="5" name="TransitLoss">
      <calculatedColumnFormula>F18</calculatedColumnFormula>
    </tableColumn>
    <tableColumn id="6" name="MaxTransit" dataDxfId="24">
      <calculatedColumnFormula>'CRUDE+PP+NATGAS-input'!D78</calculatedColumnFormula>
    </tableColumn>
    <tableColumn id="7" name="Year"/>
  </tableColumns>
  <tableStyleInfo name="TableStyleMedium2" showFirstColumn="0" showLastColumn="0" showRowStripes="1" showColumnStripes="0"/>
</table>
</file>

<file path=xl/tables/table7.xml><?xml version="1.0" encoding="utf-8"?>
<table xmlns="http://schemas.openxmlformats.org/spreadsheetml/2006/main" id="11" name="ELEC_TransitLoss" displayName="ELEC_TransitLoss" ref="A2:N27" totalsRowShown="0">
  <autoFilter ref="A2:N27"/>
  <tableColumns count="14">
    <tableColumn id="1" name="EnergyCarrier"/>
    <tableColumn id="2" name="G*Src">
      <calculatedColumnFormula>'ELECTRICITY-Input'!B25</calculatedColumnFormula>
    </tableColumn>
    <tableColumn id="3" name="G*Dest">
      <calculatedColumnFormula>'ELECTRICITY-Input'!C25</calculatedColumnFormula>
    </tableColumn>
    <tableColumn id="4" name="2021">
      <calculatedColumnFormula>'ELECTRICITY-Input'!D25</calculatedColumnFormula>
    </tableColumn>
    <tableColumn id="5" name="2022">
      <calculatedColumnFormula>'ELECTRICITY-Input'!E25</calculatedColumnFormula>
    </tableColumn>
    <tableColumn id="6" name="2023">
      <calculatedColumnFormula>'ELECTRICITY-Input'!F25</calculatedColumnFormula>
    </tableColumn>
    <tableColumn id="7" name="2024">
      <calculatedColumnFormula>'ELECTRICITY-Input'!G25</calculatedColumnFormula>
    </tableColumn>
    <tableColumn id="8" name="2025">
      <calculatedColumnFormula>'ELECTRICITY-Input'!H25</calculatedColumnFormula>
    </tableColumn>
    <tableColumn id="9" name="2026">
      <calculatedColumnFormula>'ELECTRICITY-Input'!I25</calculatedColumnFormula>
    </tableColumn>
    <tableColumn id="10" name="2027">
      <calculatedColumnFormula>'ELECTRICITY-Input'!J25</calculatedColumnFormula>
    </tableColumn>
    <tableColumn id="11" name="2028">
      <calculatedColumnFormula>'ELECTRICITY-Input'!K25</calculatedColumnFormula>
    </tableColumn>
    <tableColumn id="12" name="2029">
      <calculatedColumnFormula>'ELECTRICITY-Input'!L25</calculatedColumnFormula>
    </tableColumn>
    <tableColumn id="13" name="2030">
      <calculatedColumnFormula>'ELECTRICITY-Input'!M25</calculatedColumnFormula>
    </tableColumn>
    <tableColumn id="14" name="2031">
      <calculatedColumnFormula>'ELECTRICITY-Input'!N25</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12" name="ELEC_TransitCost" displayName="ELEC_TransitCost" ref="A30:N55" totalsRowShown="0">
  <autoFilter ref="A30:N55"/>
  <tableColumns count="14">
    <tableColumn id="1" name="EnergyCarrier"/>
    <tableColumn id="2" name="G*Src" dataDxfId="22">
      <calculatedColumnFormula>'ELECTRICITY-Input'!B62</calculatedColumnFormula>
    </tableColumn>
    <tableColumn id="3" name="G*Dest">
      <calculatedColumnFormula>'ELECTRICITY-Input'!C62</calculatedColumnFormula>
    </tableColumn>
    <tableColumn id="4" name="2021">
      <calculatedColumnFormula>'ELECTRICITY-Input'!D62</calculatedColumnFormula>
    </tableColumn>
    <tableColumn id="5" name="2022">
      <calculatedColumnFormula>'ELECTRICITY-Input'!E62</calculatedColumnFormula>
    </tableColumn>
    <tableColumn id="6" name="2023">
      <calculatedColumnFormula>'ELECTRICITY-Input'!F62</calculatedColumnFormula>
    </tableColumn>
    <tableColumn id="7" name="2024">
      <calculatedColumnFormula>'ELECTRICITY-Input'!G62</calculatedColumnFormula>
    </tableColumn>
    <tableColumn id="8" name="2025">
      <calculatedColumnFormula>'ELECTRICITY-Input'!H62</calculatedColumnFormula>
    </tableColumn>
    <tableColumn id="9" name="2026">
      <calculatedColumnFormula>'ELECTRICITY-Input'!I62</calculatedColumnFormula>
    </tableColumn>
    <tableColumn id="10" name="2027">
      <calculatedColumnFormula>'ELECTRICITY-Input'!J62</calculatedColumnFormula>
    </tableColumn>
    <tableColumn id="11" name="2028">
      <calculatedColumnFormula>'ELECTRICITY-Input'!K62</calculatedColumnFormula>
    </tableColumn>
    <tableColumn id="12" name="2029">
      <calculatedColumnFormula>'ELECTRICITY-Input'!L62</calculatedColumnFormula>
    </tableColumn>
    <tableColumn id="13" name="2030">
      <calculatedColumnFormula>'ELECTRICITY-Input'!M62</calculatedColumnFormula>
    </tableColumn>
    <tableColumn id="14" name="2031">
      <calculatedColumnFormula>'ELECTRICITY-Input'!N62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13" name="ELEC_MaxTransit" displayName="ELEC_MaxTransit" ref="A58:N83" totalsRowShown="0">
  <autoFilter ref="A58:N83"/>
  <tableColumns count="14">
    <tableColumn id="1" name="EnergyCarrier"/>
    <tableColumn id="2" name="G*Src" dataDxfId="21">
      <calculatedColumnFormula>'ELECTRICITY-Input'!B105</calculatedColumnFormula>
    </tableColumn>
    <tableColumn id="3" name="G*Dest">
      <calculatedColumnFormula>'ELECTRICITY-Input'!C105</calculatedColumnFormula>
    </tableColumn>
    <tableColumn id="4" name="2021" dataDxfId="20">
      <calculatedColumnFormula>IF('ELECTRICITY-Input'!D105&lt;0,'ELECTRICITY-Input'!D105,'ELECTRICITY-Input'!D105/1000)</calculatedColumnFormula>
    </tableColumn>
    <tableColumn id="5" name="2022">
      <calculatedColumnFormula>IF('ELECTRICITY-Input'!E105&lt;0,'ELECTRICITY-Input'!E105,'ELECTRICITY-Input'!E105/1000)</calculatedColumnFormula>
    </tableColumn>
    <tableColumn id="6" name="2023">
      <calculatedColumnFormula>IF('ELECTRICITY-Input'!F105&lt;0,'ELECTRICITY-Input'!F105,'ELECTRICITY-Input'!F105/1000)</calculatedColumnFormula>
    </tableColumn>
    <tableColumn id="7" name="2024">
      <calculatedColumnFormula>IF('ELECTRICITY-Input'!G105&lt;0,'ELECTRICITY-Input'!G105,'ELECTRICITY-Input'!G105/1000)</calculatedColumnFormula>
    </tableColumn>
    <tableColumn id="8" name="2025">
      <calculatedColumnFormula>IF('ELECTRICITY-Input'!H105&lt;0,'ELECTRICITY-Input'!H105,'ELECTRICITY-Input'!H105/1000)</calculatedColumnFormula>
    </tableColumn>
    <tableColumn id="9" name="2026">
      <calculatedColumnFormula>IF('ELECTRICITY-Input'!I105&lt;0,'ELECTRICITY-Input'!I105,'ELECTRICITY-Input'!I105/1000)</calculatedColumnFormula>
    </tableColumn>
    <tableColumn id="10" name="2027">
      <calculatedColumnFormula>IF('ELECTRICITY-Input'!J105&lt;0,'ELECTRICITY-Input'!J105,'ELECTRICITY-Input'!J105/1000)</calculatedColumnFormula>
    </tableColumn>
    <tableColumn id="11" name="2028">
      <calculatedColumnFormula>IF('ELECTRICITY-Input'!K105&lt;0,'ELECTRICITY-Input'!K105,'ELECTRICITY-Input'!K105/1000)</calculatedColumnFormula>
    </tableColumn>
    <tableColumn id="12" name="2029">
      <calculatedColumnFormula>IF('ELECTRICITY-Input'!L105&lt;0,'ELECTRICITY-Input'!L105,'ELECTRICITY-Input'!L105/1000)</calculatedColumnFormula>
    </tableColumn>
    <tableColumn id="13" name="2030">
      <calculatedColumnFormula>IF('ELECTRICITY-Input'!M105&lt;0,'ELECTRICITY-Input'!M105,'ELECTRICITY-Input'!M105/1000)</calculatedColumnFormula>
    </tableColumn>
    <tableColumn id="14" name="2031">
      <calculatedColumnFormula>IF('ELECTRICITY-Input'!N105&lt;0,'ELECTRICITY-Input'!N105,'ELECTRICITY-Input'!N105/1000)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 Id="rId5" Type="http://schemas.openxmlformats.org/officeDocument/2006/relationships/table" Target="../tables/table11.xml"/><Relationship Id="rId4"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ngrb.gov.in/eng-web/ngpl-auth.html"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posoco.in/download/monthly_report_february_2021/?wpdmdl=359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19"/>
  <sheetViews>
    <sheetView showGridLines="0" tabSelected="1" zoomScaleNormal="100" workbookViewId="0"/>
  </sheetViews>
  <sheetFormatPr defaultColWidth="14.42578125" defaultRowHeight="15.75" customHeight="1" x14ac:dyDescent="0.2"/>
  <cols>
    <col min="1" max="1" width="18.42578125" style="113" customWidth="1"/>
    <col min="2" max="2" width="18.5703125" style="113" customWidth="1"/>
    <col min="3" max="3" width="8" style="113" customWidth="1"/>
    <col min="4" max="4" width="23.28515625" style="113" bestFit="1" customWidth="1"/>
    <col min="5" max="5" width="22" style="113" customWidth="1"/>
    <col min="6" max="16384" width="14.42578125" style="113"/>
  </cols>
  <sheetData>
    <row r="1" spans="1:10" ht="19.5" x14ac:dyDescent="0.3">
      <c r="A1" s="112" t="s">
        <v>446</v>
      </c>
      <c r="J1" s="114"/>
    </row>
    <row r="2" spans="1:10" ht="16.5" x14ac:dyDescent="0.25">
      <c r="A2" s="115" t="s">
        <v>447</v>
      </c>
      <c r="J2" s="114"/>
    </row>
    <row r="3" spans="1:10" x14ac:dyDescent="0.25">
      <c r="A3" s="116">
        <v>2021</v>
      </c>
      <c r="J3" s="114"/>
    </row>
    <row r="4" spans="1:10" ht="12.75" x14ac:dyDescent="0.2">
      <c r="A4" s="117" t="s">
        <v>448</v>
      </c>
      <c r="B4" s="118">
        <v>44470</v>
      </c>
      <c r="J4" s="119"/>
    </row>
    <row r="5" spans="1:10" ht="12.75" x14ac:dyDescent="0.2">
      <c r="A5" s="120" t="s">
        <v>449</v>
      </c>
      <c r="B5" s="121" t="s">
        <v>450</v>
      </c>
      <c r="C5" s="122"/>
      <c r="D5" s="122"/>
      <c r="E5" s="122"/>
      <c r="F5" s="122"/>
      <c r="G5" s="122"/>
      <c r="H5" s="122"/>
      <c r="I5" s="122"/>
      <c r="J5" s="119"/>
    </row>
    <row r="6" spans="1:10" ht="12.75" x14ac:dyDescent="0.2">
      <c r="C6" s="122"/>
      <c r="D6" s="122"/>
      <c r="E6" s="122"/>
      <c r="F6" s="122"/>
      <c r="G6" s="122"/>
      <c r="H6" s="122"/>
      <c r="I6" s="122"/>
      <c r="J6" s="119"/>
    </row>
    <row r="7" spans="1:10" ht="12.75" x14ac:dyDescent="0.2">
      <c r="C7" s="138" t="s">
        <v>451</v>
      </c>
      <c r="D7" s="139"/>
      <c r="E7" s="139"/>
      <c r="F7" s="139"/>
      <c r="G7" s="139"/>
      <c r="H7" s="139"/>
      <c r="I7" s="140"/>
      <c r="J7" s="119"/>
    </row>
    <row r="8" spans="1:10" ht="30" customHeight="1" x14ac:dyDescent="0.2">
      <c r="A8" s="123" t="s">
        <v>452</v>
      </c>
      <c r="B8" s="124" t="s">
        <v>453</v>
      </c>
      <c r="C8" s="141" t="s">
        <v>454</v>
      </c>
      <c r="D8" s="142"/>
      <c r="E8" s="142"/>
      <c r="F8" s="142"/>
      <c r="G8" s="142"/>
      <c r="H8" s="142"/>
      <c r="I8" s="143"/>
      <c r="J8" s="119"/>
    </row>
    <row r="9" spans="1:10" ht="30" customHeight="1" x14ac:dyDescent="0.2">
      <c r="A9" s="123" t="s">
        <v>455</v>
      </c>
      <c r="B9" s="124" t="s">
        <v>456</v>
      </c>
      <c r="C9" s="144"/>
      <c r="D9" s="145"/>
      <c r="E9" s="145"/>
      <c r="F9" s="145"/>
      <c r="G9" s="145"/>
      <c r="H9" s="145"/>
      <c r="I9" s="146"/>
      <c r="J9" s="119"/>
    </row>
    <row r="10" spans="1:10" ht="30" customHeight="1" x14ac:dyDescent="0.2">
      <c r="A10" s="123" t="s">
        <v>457</v>
      </c>
      <c r="B10" s="124" t="s">
        <v>458</v>
      </c>
      <c r="C10" s="147" t="s">
        <v>459</v>
      </c>
      <c r="D10" s="148"/>
      <c r="E10" s="148"/>
      <c r="F10" s="148"/>
      <c r="G10" s="148"/>
      <c r="H10" s="148"/>
      <c r="I10" s="149"/>
      <c r="J10" s="119"/>
    </row>
    <row r="11" spans="1:10" ht="12.75" x14ac:dyDescent="0.2">
      <c r="J11" s="119"/>
    </row>
    <row r="12" spans="1:10" ht="12.75" x14ac:dyDescent="0.2">
      <c r="J12" s="119"/>
    </row>
    <row r="13" spans="1:10" ht="12.75" x14ac:dyDescent="0.2">
      <c r="A13" s="125" t="s">
        <v>493</v>
      </c>
      <c r="B13" s="125" t="s">
        <v>494</v>
      </c>
      <c r="C13" s="125" t="s">
        <v>495</v>
      </c>
      <c r="D13" s="125" t="s">
        <v>460</v>
      </c>
      <c r="J13" s="119"/>
    </row>
    <row r="14" spans="1:10" ht="38.25" x14ac:dyDescent="0.2">
      <c r="A14" s="134" t="s">
        <v>461</v>
      </c>
      <c r="B14" s="134" t="s">
        <v>496</v>
      </c>
      <c r="C14" s="134">
        <v>1</v>
      </c>
      <c r="D14" s="137" t="s">
        <v>462</v>
      </c>
      <c r="J14" s="114"/>
    </row>
    <row r="15" spans="1:10" ht="38.25" x14ac:dyDescent="0.2">
      <c r="A15" s="134"/>
      <c r="B15" s="134" t="s">
        <v>497</v>
      </c>
      <c r="C15" s="134">
        <v>2</v>
      </c>
      <c r="D15" s="137" t="s">
        <v>462</v>
      </c>
      <c r="J15" s="114"/>
    </row>
    <row r="16" spans="1:10" ht="38.25" x14ac:dyDescent="0.2">
      <c r="A16" s="134"/>
      <c r="B16" s="134" t="s">
        <v>498</v>
      </c>
      <c r="C16" s="134">
        <v>3</v>
      </c>
      <c r="D16" s="137" t="s">
        <v>462</v>
      </c>
      <c r="J16" s="114"/>
    </row>
    <row r="17" spans="1:10" ht="12.75" x14ac:dyDescent="0.2">
      <c r="J17" s="119"/>
    </row>
    <row r="18" spans="1:10" ht="12.75" x14ac:dyDescent="0.2">
      <c r="A18" s="126" t="s">
        <v>463</v>
      </c>
      <c r="B18" s="127"/>
      <c r="C18" s="127"/>
      <c r="D18" s="127"/>
      <c r="E18" s="127"/>
      <c r="J18" s="119"/>
    </row>
    <row r="19" spans="1:10" ht="12.75" x14ac:dyDescent="0.2">
      <c r="A19" s="127"/>
      <c r="B19" s="128"/>
      <c r="C19" s="127"/>
      <c r="D19" s="127"/>
      <c r="E19" s="127"/>
      <c r="J19" s="119"/>
    </row>
    <row r="20" spans="1:10" ht="12.75" x14ac:dyDescent="0.2">
      <c r="A20" s="129">
        <v>1</v>
      </c>
      <c r="B20" s="130" t="s">
        <v>464</v>
      </c>
      <c r="C20" s="127"/>
      <c r="D20" s="127"/>
      <c r="E20" s="127"/>
      <c r="J20" s="114"/>
    </row>
    <row r="21" spans="1:10" ht="12.75" x14ac:dyDescent="0.2">
      <c r="A21" s="129">
        <v>2</v>
      </c>
      <c r="B21" s="113" t="s">
        <v>465</v>
      </c>
      <c r="C21" s="127"/>
      <c r="D21" s="127"/>
      <c r="E21" s="127"/>
      <c r="J21" s="114"/>
    </row>
    <row r="22" spans="1:10" ht="12.75" x14ac:dyDescent="0.2">
      <c r="A22" s="129">
        <v>4</v>
      </c>
      <c r="B22" s="130" t="s">
        <v>466</v>
      </c>
      <c r="C22" s="127"/>
      <c r="D22" s="127"/>
      <c r="E22" s="127"/>
      <c r="J22" s="114"/>
    </row>
    <row r="23" spans="1:10" ht="12.75" x14ac:dyDescent="0.2">
      <c r="A23" s="129">
        <v>5</v>
      </c>
      <c r="B23" s="130" t="s">
        <v>467</v>
      </c>
      <c r="C23" s="127"/>
      <c r="D23" s="127"/>
      <c r="E23" s="127"/>
      <c r="J23" s="114"/>
    </row>
    <row r="24" spans="1:10" ht="12.75" x14ac:dyDescent="0.2">
      <c r="A24" s="129">
        <v>6</v>
      </c>
      <c r="B24" s="130" t="s">
        <v>468</v>
      </c>
      <c r="C24" s="127"/>
      <c r="D24" s="127"/>
      <c r="E24" s="127"/>
      <c r="J24" s="114"/>
    </row>
    <row r="25" spans="1:10" ht="12.75" x14ac:dyDescent="0.2">
      <c r="A25" s="129">
        <v>7</v>
      </c>
      <c r="B25" s="130" t="s">
        <v>469</v>
      </c>
      <c r="C25" s="127"/>
      <c r="D25" s="127"/>
      <c r="E25" s="127"/>
      <c r="J25" s="114"/>
    </row>
    <row r="26" spans="1:10" ht="14.25" x14ac:dyDescent="0.2">
      <c r="A26" s="131">
        <v>8</v>
      </c>
      <c r="B26" s="121" t="s">
        <v>470</v>
      </c>
      <c r="C26" s="127"/>
      <c r="D26" s="127"/>
      <c r="E26" s="127"/>
      <c r="J26" s="114"/>
    </row>
    <row r="27" spans="1:10" ht="14.25" x14ac:dyDescent="0.2">
      <c r="A27" s="131"/>
      <c r="B27" s="132"/>
      <c r="C27" s="127"/>
      <c r="D27" s="127"/>
      <c r="E27" s="127"/>
      <c r="J27" s="114"/>
    </row>
    <row r="28" spans="1:10" ht="12.75" x14ac:dyDescent="0.2">
      <c r="A28" s="133" t="s">
        <v>471</v>
      </c>
      <c r="B28" s="132"/>
      <c r="C28" s="127"/>
      <c r="D28" s="127"/>
      <c r="E28" s="127"/>
      <c r="J28" s="119"/>
    </row>
    <row r="29" spans="1:10" ht="12.75" x14ac:dyDescent="0.2">
      <c r="A29" s="127">
        <v>1</v>
      </c>
      <c r="B29" s="121" t="s">
        <v>472</v>
      </c>
      <c r="C29" s="127"/>
      <c r="D29" s="127"/>
      <c r="E29" s="127"/>
      <c r="J29" s="119"/>
    </row>
    <row r="30" spans="1:10" ht="12.75" x14ac:dyDescent="0.2">
      <c r="A30" s="127">
        <v>2</v>
      </c>
      <c r="B30" s="121" t="s">
        <v>1</v>
      </c>
      <c r="C30" s="127"/>
      <c r="D30" s="127"/>
      <c r="E30" s="127"/>
      <c r="J30" s="119"/>
    </row>
    <row r="31" spans="1:10" ht="12.75" x14ac:dyDescent="0.2">
      <c r="A31" s="127">
        <v>3</v>
      </c>
      <c r="B31" s="121" t="s">
        <v>473</v>
      </c>
      <c r="C31" s="127"/>
      <c r="D31" s="127"/>
      <c r="E31" s="127"/>
      <c r="J31" s="119"/>
    </row>
    <row r="32" spans="1:10" ht="12.75" x14ac:dyDescent="0.2">
      <c r="A32" s="127">
        <v>4</v>
      </c>
      <c r="B32" s="121" t="s">
        <v>474</v>
      </c>
      <c r="C32" s="127"/>
      <c r="D32" s="127"/>
      <c r="E32" s="127"/>
      <c r="J32" s="119"/>
    </row>
    <row r="33" spans="1:10" ht="12.75" x14ac:dyDescent="0.2">
      <c r="A33" s="127">
        <v>5</v>
      </c>
      <c r="B33" s="121" t="s">
        <v>475</v>
      </c>
      <c r="C33" s="127"/>
      <c r="D33" s="127"/>
      <c r="E33" s="127"/>
      <c r="J33" s="119"/>
    </row>
    <row r="34" spans="1:10" ht="12.75" x14ac:dyDescent="0.2">
      <c r="A34" s="127">
        <v>6</v>
      </c>
      <c r="B34" s="121" t="s">
        <v>476</v>
      </c>
      <c r="C34" s="127"/>
      <c r="D34" s="127"/>
      <c r="E34" s="127"/>
      <c r="J34" s="119"/>
    </row>
    <row r="35" spans="1:10" ht="12.75" x14ac:dyDescent="0.2">
      <c r="A35" s="127">
        <v>7</v>
      </c>
      <c r="B35" s="121" t="s">
        <v>477</v>
      </c>
      <c r="C35" s="127"/>
      <c r="D35" s="127"/>
      <c r="E35" s="127"/>
      <c r="J35" s="119"/>
    </row>
    <row r="36" spans="1:10" ht="12.75" x14ac:dyDescent="0.2">
      <c r="A36" s="127">
        <v>8</v>
      </c>
      <c r="B36" s="121" t="s">
        <v>491</v>
      </c>
      <c r="C36" s="127"/>
      <c r="D36" s="127"/>
      <c r="E36" s="127"/>
      <c r="J36" s="119"/>
    </row>
    <row r="37" spans="1:10" ht="12.75" x14ac:dyDescent="0.2">
      <c r="A37" s="127">
        <v>9</v>
      </c>
      <c r="B37" s="128" t="s">
        <v>478</v>
      </c>
      <c r="C37" s="127"/>
      <c r="D37" s="127"/>
      <c r="E37" s="127"/>
      <c r="J37" s="119"/>
    </row>
    <row r="38" spans="1:10" ht="12.75" x14ac:dyDescent="0.2">
      <c r="A38" s="127">
        <v>10</v>
      </c>
      <c r="B38" s="121" t="s">
        <v>479</v>
      </c>
      <c r="C38" s="127"/>
      <c r="D38" s="127"/>
      <c r="E38" s="127"/>
      <c r="J38" s="119"/>
    </row>
    <row r="39" spans="1:10" ht="12.75" x14ac:dyDescent="0.2">
      <c r="A39" s="127">
        <v>11</v>
      </c>
      <c r="B39" s="128" t="s">
        <v>480</v>
      </c>
      <c r="C39" s="127"/>
      <c r="D39" s="127"/>
      <c r="E39" s="127"/>
      <c r="J39" s="119"/>
    </row>
    <row r="40" spans="1:10" ht="12.75" x14ac:dyDescent="0.2">
      <c r="A40" s="127">
        <v>12</v>
      </c>
      <c r="B40" s="113" t="s">
        <v>481</v>
      </c>
      <c r="C40" s="127"/>
      <c r="D40" s="127"/>
      <c r="E40" s="127"/>
      <c r="J40" s="119"/>
    </row>
    <row r="41" spans="1:10" ht="12.75" x14ac:dyDescent="0.2">
      <c r="A41" s="127">
        <v>13</v>
      </c>
      <c r="B41" s="128" t="s">
        <v>482</v>
      </c>
      <c r="C41" s="127"/>
      <c r="D41" s="127"/>
      <c r="E41" s="127"/>
      <c r="J41" s="119"/>
    </row>
    <row r="42" spans="1:10" ht="12.75" x14ac:dyDescent="0.2">
      <c r="A42" s="127">
        <v>14</v>
      </c>
      <c r="B42" s="113" t="s">
        <v>483</v>
      </c>
      <c r="C42" s="127"/>
      <c r="D42" s="127"/>
      <c r="E42" s="127"/>
      <c r="J42" s="119"/>
    </row>
    <row r="43" spans="1:10" ht="12.75" x14ac:dyDescent="0.2">
      <c r="A43" s="127">
        <v>15</v>
      </c>
      <c r="B43" s="121" t="s">
        <v>484</v>
      </c>
      <c r="C43" s="127"/>
      <c r="D43" s="127"/>
      <c r="E43" s="127"/>
      <c r="J43" s="119"/>
    </row>
    <row r="44" spans="1:10" ht="12.75" x14ac:dyDescent="0.2">
      <c r="A44" s="127"/>
      <c r="B44" s="128"/>
      <c r="C44" s="127"/>
      <c r="D44" s="127"/>
      <c r="E44" s="127"/>
      <c r="J44" s="119"/>
    </row>
    <row r="45" spans="1:10" ht="12.75" x14ac:dyDescent="0.2">
      <c r="A45" s="127"/>
      <c r="B45" s="128"/>
      <c r="C45" s="127"/>
      <c r="D45" s="127"/>
      <c r="E45" s="127"/>
      <c r="J45" s="119"/>
    </row>
    <row r="46" spans="1:10" ht="12.75" x14ac:dyDescent="0.2">
      <c r="A46" s="127"/>
      <c r="B46" s="128"/>
      <c r="C46" s="127"/>
      <c r="D46" s="127"/>
      <c r="E46" s="127"/>
      <c r="J46" s="119"/>
    </row>
    <row r="47" spans="1:10" ht="12.75" x14ac:dyDescent="0.2">
      <c r="A47" s="127"/>
      <c r="B47" s="128"/>
      <c r="C47" s="127"/>
      <c r="D47" s="127"/>
      <c r="E47" s="127"/>
      <c r="J47" s="119"/>
    </row>
    <row r="48" spans="1:10" ht="12.75" x14ac:dyDescent="0.2">
      <c r="A48" s="127"/>
      <c r="B48" s="128"/>
      <c r="C48" s="127"/>
      <c r="D48" s="127"/>
      <c r="E48" s="127"/>
      <c r="J48" s="119"/>
    </row>
    <row r="49" spans="1:10" ht="12.75" x14ac:dyDescent="0.2">
      <c r="A49" s="127"/>
      <c r="B49" s="128"/>
      <c r="C49" s="127"/>
      <c r="D49" s="127"/>
      <c r="E49" s="127"/>
      <c r="J49" s="119"/>
    </row>
    <row r="50" spans="1:10" ht="12.75" x14ac:dyDescent="0.2">
      <c r="A50" s="127"/>
      <c r="B50" s="128"/>
      <c r="C50" s="127"/>
      <c r="D50" s="127"/>
      <c r="E50" s="127"/>
      <c r="J50" s="119"/>
    </row>
    <row r="51" spans="1:10" ht="12.75" x14ac:dyDescent="0.2">
      <c r="A51" s="127"/>
      <c r="B51" s="128"/>
      <c r="C51" s="127"/>
      <c r="D51" s="127"/>
      <c r="E51" s="127"/>
      <c r="J51" s="119"/>
    </row>
    <row r="52" spans="1:10" ht="12.75" x14ac:dyDescent="0.2">
      <c r="A52" s="127"/>
      <c r="B52" s="128"/>
      <c r="C52" s="127"/>
      <c r="D52" s="127"/>
      <c r="E52" s="127"/>
      <c r="J52" s="119"/>
    </row>
    <row r="53" spans="1:10" ht="12.75" x14ac:dyDescent="0.2">
      <c r="A53" s="127"/>
      <c r="B53" s="128"/>
      <c r="C53" s="127"/>
      <c r="D53" s="127"/>
      <c r="E53" s="127"/>
      <c r="J53" s="119"/>
    </row>
    <row r="54" spans="1:10" ht="12.75" x14ac:dyDescent="0.2">
      <c r="A54" s="127"/>
      <c r="B54" s="128"/>
      <c r="C54" s="127"/>
      <c r="D54" s="127"/>
      <c r="E54" s="127"/>
      <c r="J54" s="119"/>
    </row>
    <row r="55" spans="1:10" ht="12.75" x14ac:dyDescent="0.2">
      <c r="A55" s="127"/>
      <c r="B55" s="128"/>
      <c r="C55" s="127"/>
      <c r="D55" s="127"/>
      <c r="E55" s="127"/>
      <c r="J55" s="119"/>
    </row>
    <row r="56" spans="1:10" ht="12.75" x14ac:dyDescent="0.2">
      <c r="A56" s="127"/>
      <c r="B56" s="128"/>
      <c r="C56" s="127"/>
      <c r="D56" s="127"/>
      <c r="E56" s="127"/>
      <c r="J56" s="119"/>
    </row>
    <row r="57" spans="1:10" ht="12.75" x14ac:dyDescent="0.2">
      <c r="A57" s="127"/>
      <c r="B57" s="128"/>
      <c r="C57" s="127"/>
      <c r="D57" s="127"/>
      <c r="E57" s="127"/>
      <c r="J57" s="119"/>
    </row>
    <row r="58" spans="1:10" ht="12.75" x14ac:dyDescent="0.2">
      <c r="A58" s="127"/>
      <c r="B58" s="128"/>
      <c r="C58" s="127"/>
      <c r="D58" s="127"/>
      <c r="E58" s="127"/>
      <c r="J58" s="119"/>
    </row>
    <row r="59" spans="1:10" ht="12.75" x14ac:dyDescent="0.2">
      <c r="A59" s="127"/>
      <c r="B59" s="128"/>
      <c r="C59" s="127"/>
      <c r="D59" s="127"/>
      <c r="E59" s="127"/>
      <c r="J59" s="119"/>
    </row>
    <row r="60" spans="1:10" ht="12.75" x14ac:dyDescent="0.2">
      <c r="A60" s="127"/>
      <c r="B60" s="128"/>
      <c r="C60" s="127"/>
      <c r="D60" s="127"/>
      <c r="E60" s="127"/>
      <c r="J60" s="119"/>
    </row>
    <row r="61" spans="1:10" ht="12.75" x14ac:dyDescent="0.2">
      <c r="A61" s="127"/>
      <c r="B61" s="128"/>
      <c r="C61" s="127"/>
      <c r="D61" s="127"/>
      <c r="E61" s="127"/>
      <c r="J61" s="119"/>
    </row>
    <row r="62" spans="1:10" ht="12.75" x14ac:dyDescent="0.2">
      <c r="A62" s="127"/>
      <c r="B62" s="128"/>
      <c r="C62" s="127"/>
      <c r="D62" s="127"/>
      <c r="E62" s="127"/>
      <c r="J62" s="119"/>
    </row>
    <row r="63" spans="1:10" ht="12.75" x14ac:dyDescent="0.2">
      <c r="A63" s="127"/>
      <c r="B63" s="128"/>
      <c r="C63" s="127"/>
      <c r="D63" s="127"/>
      <c r="E63" s="127"/>
      <c r="J63" s="119"/>
    </row>
    <row r="64" spans="1:10" ht="12.75" x14ac:dyDescent="0.2">
      <c r="A64" s="127"/>
      <c r="B64" s="128"/>
      <c r="C64" s="127"/>
      <c r="D64" s="127"/>
      <c r="E64" s="127"/>
      <c r="J64" s="119"/>
    </row>
    <row r="65" spans="1:10" ht="12.75" x14ac:dyDescent="0.2">
      <c r="A65" s="126" t="s">
        <v>485</v>
      </c>
      <c r="B65" s="128"/>
      <c r="C65" s="127"/>
      <c r="D65" s="127"/>
      <c r="E65" s="127"/>
      <c r="J65" s="119"/>
    </row>
    <row r="66" spans="1:10" ht="12.75" x14ac:dyDescent="0.2">
      <c r="A66" s="127">
        <v>1</v>
      </c>
      <c r="B66" s="128"/>
      <c r="C66" s="127"/>
      <c r="D66" s="127"/>
      <c r="E66" s="127"/>
      <c r="J66" s="119"/>
    </row>
    <row r="67" spans="1:10" ht="12.75" x14ac:dyDescent="0.2">
      <c r="A67" s="127">
        <v>2</v>
      </c>
      <c r="B67" s="128"/>
      <c r="C67" s="127"/>
      <c r="D67" s="127"/>
      <c r="E67" s="127"/>
      <c r="J67" s="119"/>
    </row>
    <row r="68" spans="1:10" ht="12.75" x14ac:dyDescent="0.2">
      <c r="A68" s="127"/>
      <c r="B68" s="128" t="s">
        <v>486</v>
      </c>
      <c r="C68" s="127"/>
      <c r="D68" s="127"/>
      <c r="E68" s="127"/>
      <c r="J68" s="119"/>
    </row>
    <row r="69" spans="1:10" ht="12.75" x14ac:dyDescent="0.2">
      <c r="A69" s="127"/>
      <c r="B69" s="128" t="s">
        <v>487</v>
      </c>
      <c r="C69" s="127"/>
      <c r="D69" s="127"/>
      <c r="E69" s="127"/>
      <c r="J69" s="119"/>
    </row>
    <row r="70" spans="1:10" ht="12.75" x14ac:dyDescent="0.2">
      <c r="A70" s="127"/>
      <c r="B70" s="127"/>
      <c r="C70" s="127"/>
      <c r="D70" s="127"/>
      <c r="E70" s="127"/>
      <c r="J70" s="119"/>
    </row>
    <row r="71" spans="1:10" ht="12.75" x14ac:dyDescent="0.2">
      <c r="A71" s="127"/>
      <c r="B71" s="127"/>
      <c r="C71" s="127"/>
      <c r="D71" s="127"/>
      <c r="E71" s="127"/>
      <c r="J71" s="119"/>
    </row>
    <row r="72" spans="1:10" ht="12.75" x14ac:dyDescent="0.2">
      <c r="B72" s="127"/>
      <c r="J72" s="119"/>
    </row>
    <row r="73" spans="1:10" ht="12.75" x14ac:dyDescent="0.2">
      <c r="B73" s="127"/>
      <c r="J73" s="119"/>
    </row>
    <row r="74" spans="1:10" ht="12.75" x14ac:dyDescent="0.2">
      <c r="J74" s="119"/>
    </row>
    <row r="75" spans="1:10" ht="12.75" x14ac:dyDescent="0.2">
      <c r="J75" s="119"/>
    </row>
    <row r="76" spans="1:10" ht="12.75" x14ac:dyDescent="0.2">
      <c r="J76" s="119"/>
    </row>
    <row r="77" spans="1:10" ht="12.75" x14ac:dyDescent="0.2">
      <c r="J77" s="119"/>
    </row>
    <row r="78" spans="1:10" ht="12.75" x14ac:dyDescent="0.2">
      <c r="J78" s="119"/>
    </row>
    <row r="79" spans="1:10" ht="12.75" x14ac:dyDescent="0.2">
      <c r="J79" s="119"/>
    </row>
    <row r="80" spans="1:10" ht="12.75" x14ac:dyDescent="0.2">
      <c r="J80" s="119"/>
    </row>
    <row r="81" spans="10:10" ht="12.75" x14ac:dyDescent="0.2">
      <c r="J81" s="119"/>
    </row>
    <row r="82" spans="10:10" ht="12.75" x14ac:dyDescent="0.2">
      <c r="J82" s="119"/>
    </row>
    <row r="83" spans="10:10" ht="12.75" x14ac:dyDescent="0.2">
      <c r="J83" s="119"/>
    </row>
    <row r="84" spans="10:10" ht="12.75" x14ac:dyDescent="0.2">
      <c r="J84" s="119"/>
    </row>
    <row r="85" spans="10:10" ht="12.75" x14ac:dyDescent="0.2">
      <c r="J85" s="119"/>
    </row>
    <row r="86" spans="10:10" ht="12.75" x14ac:dyDescent="0.2">
      <c r="J86" s="119"/>
    </row>
    <row r="87" spans="10:10" ht="12.75" x14ac:dyDescent="0.2">
      <c r="J87" s="119"/>
    </row>
    <row r="88" spans="10:10" ht="12.75" x14ac:dyDescent="0.2">
      <c r="J88" s="119"/>
    </row>
    <row r="89" spans="10:10" ht="12.75" x14ac:dyDescent="0.2">
      <c r="J89" s="119"/>
    </row>
    <row r="90" spans="10:10" ht="12.75" x14ac:dyDescent="0.2">
      <c r="J90" s="119"/>
    </row>
    <row r="91" spans="10:10" ht="12.75" x14ac:dyDescent="0.2">
      <c r="J91" s="119"/>
    </row>
    <row r="92" spans="10:10" ht="12.75" x14ac:dyDescent="0.2">
      <c r="J92" s="119"/>
    </row>
    <row r="93" spans="10:10" ht="12.75" x14ac:dyDescent="0.2">
      <c r="J93" s="119"/>
    </row>
    <row r="94" spans="10:10" ht="12.75" x14ac:dyDescent="0.2">
      <c r="J94" s="119"/>
    </row>
    <row r="95" spans="10:10" ht="12.75" x14ac:dyDescent="0.2">
      <c r="J95" s="119"/>
    </row>
    <row r="96" spans="10:10" ht="12.75" x14ac:dyDescent="0.2">
      <c r="J96" s="119"/>
    </row>
    <row r="97" spans="10:10" ht="12.75" x14ac:dyDescent="0.2">
      <c r="J97" s="119"/>
    </row>
    <row r="98" spans="10:10" ht="12.75" x14ac:dyDescent="0.2">
      <c r="J98" s="119"/>
    </row>
    <row r="99" spans="10:10" ht="12.75" x14ac:dyDescent="0.2">
      <c r="J99" s="119"/>
    </row>
    <row r="100" spans="10:10" ht="12.75" x14ac:dyDescent="0.2">
      <c r="J100" s="119"/>
    </row>
    <row r="101" spans="10:10" ht="12.75" x14ac:dyDescent="0.2">
      <c r="J101" s="119"/>
    </row>
    <row r="102" spans="10:10" ht="12.75" x14ac:dyDescent="0.2">
      <c r="J102" s="119"/>
    </row>
    <row r="103" spans="10:10" ht="12.75" x14ac:dyDescent="0.2">
      <c r="J103" s="119"/>
    </row>
    <row r="104" spans="10:10" ht="12.75" x14ac:dyDescent="0.2">
      <c r="J104" s="119"/>
    </row>
    <row r="105" spans="10:10" ht="12.75" x14ac:dyDescent="0.2">
      <c r="J105" s="119"/>
    </row>
    <row r="106" spans="10:10" ht="12.75" x14ac:dyDescent="0.2">
      <c r="J106" s="119"/>
    </row>
    <row r="107" spans="10:10" ht="12.75" x14ac:dyDescent="0.2">
      <c r="J107" s="119"/>
    </row>
    <row r="108" spans="10:10" ht="12.75" x14ac:dyDescent="0.2">
      <c r="J108" s="119"/>
    </row>
    <row r="109" spans="10:10" ht="12.75" x14ac:dyDescent="0.2">
      <c r="J109" s="119"/>
    </row>
    <row r="110" spans="10:10" ht="12.75" x14ac:dyDescent="0.2">
      <c r="J110" s="119"/>
    </row>
    <row r="111" spans="10:10" ht="12.75" x14ac:dyDescent="0.2">
      <c r="J111" s="119"/>
    </row>
    <row r="112" spans="10:10" ht="12.75" x14ac:dyDescent="0.2">
      <c r="J112" s="119"/>
    </row>
    <row r="113" spans="10:10" ht="12.75" x14ac:dyDescent="0.2">
      <c r="J113" s="119"/>
    </row>
    <row r="114" spans="10:10" ht="12.75" x14ac:dyDescent="0.2">
      <c r="J114" s="119"/>
    </row>
    <row r="115" spans="10:10" ht="12.75" x14ac:dyDescent="0.2">
      <c r="J115" s="119"/>
    </row>
    <row r="116" spans="10:10" ht="12.75" x14ac:dyDescent="0.2">
      <c r="J116" s="119"/>
    </row>
    <row r="117" spans="10:10" ht="12.75" x14ac:dyDescent="0.2">
      <c r="J117" s="119"/>
    </row>
    <row r="118" spans="10:10" ht="12.75" x14ac:dyDescent="0.2">
      <c r="J118" s="119"/>
    </row>
    <row r="119" spans="10:10" ht="12.75" x14ac:dyDescent="0.2">
      <c r="J119" s="119"/>
    </row>
    <row r="120" spans="10:10" ht="12.75" x14ac:dyDescent="0.2">
      <c r="J120" s="119"/>
    </row>
    <row r="121" spans="10:10" ht="12.75" x14ac:dyDescent="0.2">
      <c r="J121" s="119"/>
    </row>
    <row r="122" spans="10:10" ht="12.75" x14ac:dyDescent="0.2">
      <c r="J122" s="119"/>
    </row>
    <row r="123" spans="10:10" ht="12.75" x14ac:dyDescent="0.2">
      <c r="J123" s="119"/>
    </row>
    <row r="124" spans="10:10" ht="12.75" x14ac:dyDescent="0.2">
      <c r="J124" s="119"/>
    </row>
    <row r="125" spans="10:10" ht="12.75" x14ac:dyDescent="0.2">
      <c r="J125" s="119"/>
    </row>
    <row r="126" spans="10:10" ht="12.75" x14ac:dyDescent="0.2">
      <c r="J126" s="119"/>
    </row>
    <row r="127" spans="10:10" ht="12.75" x14ac:dyDescent="0.2">
      <c r="J127" s="119"/>
    </row>
    <row r="128" spans="10:10" ht="12.75" x14ac:dyDescent="0.2">
      <c r="J128" s="119"/>
    </row>
    <row r="129" spans="10:10" ht="12.75" x14ac:dyDescent="0.2">
      <c r="J129" s="119"/>
    </row>
    <row r="130" spans="10:10" ht="12.75" x14ac:dyDescent="0.2">
      <c r="J130" s="119"/>
    </row>
    <row r="131" spans="10:10" ht="12.75" x14ac:dyDescent="0.2">
      <c r="J131" s="119"/>
    </row>
    <row r="132" spans="10:10" ht="12.75" x14ac:dyDescent="0.2">
      <c r="J132" s="119"/>
    </row>
    <row r="133" spans="10:10" ht="12.75" x14ac:dyDescent="0.2">
      <c r="J133" s="119"/>
    </row>
    <row r="134" spans="10:10" ht="12.75" x14ac:dyDescent="0.2">
      <c r="J134" s="119"/>
    </row>
    <row r="135" spans="10:10" ht="12.75" x14ac:dyDescent="0.2">
      <c r="J135" s="119"/>
    </row>
    <row r="136" spans="10:10" ht="12.75" x14ac:dyDescent="0.2">
      <c r="J136" s="119"/>
    </row>
    <row r="137" spans="10:10" ht="12.75" x14ac:dyDescent="0.2">
      <c r="J137" s="119"/>
    </row>
    <row r="138" spans="10:10" ht="12.75" x14ac:dyDescent="0.2">
      <c r="J138" s="119"/>
    </row>
    <row r="139" spans="10:10" ht="12.75" x14ac:dyDescent="0.2">
      <c r="J139" s="119"/>
    </row>
    <row r="140" spans="10:10" ht="12.75" x14ac:dyDescent="0.2">
      <c r="J140" s="119"/>
    </row>
    <row r="141" spans="10:10" ht="12.75" x14ac:dyDescent="0.2">
      <c r="J141" s="119"/>
    </row>
    <row r="142" spans="10:10" ht="12.75" x14ac:dyDescent="0.2">
      <c r="J142" s="119"/>
    </row>
    <row r="143" spans="10:10" ht="12.75" x14ac:dyDescent="0.2">
      <c r="J143" s="119"/>
    </row>
    <row r="144" spans="10:10" ht="12.75" x14ac:dyDescent="0.2">
      <c r="J144" s="119"/>
    </row>
    <row r="145" spans="10:10" ht="12.75" x14ac:dyDescent="0.2">
      <c r="J145" s="119"/>
    </row>
    <row r="146" spans="10:10" ht="12.75" x14ac:dyDescent="0.2">
      <c r="J146" s="119"/>
    </row>
    <row r="147" spans="10:10" ht="12.75" x14ac:dyDescent="0.2">
      <c r="J147" s="119"/>
    </row>
    <row r="148" spans="10:10" ht="12.75" x14ac:dyDescent="0.2">
      <c r="J148" s="119"/>
    </row>
    <row r="149" spans="10:10" ht="12.75" x14ac:dyDescent="0.2">
      <c r="J149" s="119"/>
    </row>
    <row r="150" spans="10:10" ht="12.75" x14ac:dyDescent="0.2">
      <c r="J150" s="119"/>
    </row>
    <row r="151" spans="10:10" ht="12.75" x14ac:dyDescent="0.2">
      <c r="J151" s="119"/>
    </row>
    <row r="152" spans="10:10" ht="12.75" x14ac:dyDescent="0.2">
      <c r="J152" s="119"/>
    </row>
    <row r="153" spans="10:10" ht="12.75" x14ac:dyDescent="0.2">
      <c r="J153" s="119"/>
    </row>
    <row r="154" spans="10:10" ht="12.75" x14ac:dyDescent="0.2">
      <c r="J154" s="119"/>
    </row>
    <row r="155" spans="10:10" ht="12.75" x14ac:dyDescent="0.2">
      <c r="J155" s="119"/>
    </row>
    <row r="156" spans="10:10" ht="12.75" x14ac:dyDescent="0.2">
      <c r="J156" s="119"/>
    </row>
    <row r="157" spans="10:10" ht="12.75" x14ac:dyDescent="0.2">
      <c r="J157" s="119"/>
    </row>
    <row r="158" spans="10:10" ht="12.75" x14ac:dyDescent="0.2">
      <c r="J158" s="119"/>
    </row>
    <row r="159" spans="10:10" ht="12.75" x14ac:dyDescent="0.2">
      <c r="J159" s="119"/>
    </row>
    <row r="160" spans="10:10" ht="12.75" x14ac:dyDescent="0.2">
      <c r="J160" s="119"/>
    </row>
    <row r="161" spans="10:10" ht="12.75" x14ac:dyDescent="0.2">
      <c r="J161" s="119"/>
    </row>
    <row r="162" spans="10:10" ht="12.75" x14ac:dyDescent="0.2">
      <c r="J162" s="119"/>
    </row>
    <row r="163" spans="10:10" ht="12.75" x14ac:dyDescent="0.2">
      <c r="J163" s="119"/>
    </row>
    <row r="164" spans="10:10" ht="12.75" x14ac:dyDescent="0.2">
      <c r="J164" s="119"/>
    </row>
    <row r="165" spans="10:10" ht="12.75" x14ac:dyDescent="0.2">
      <c r="J165" s="119"/>
    </row>
    <row r="166" spans="10:10" ht="12.75" x14ac:dyDescent="0.2">
      <c r="J166" s="119"/>
    </row>
    <row r="167" spans="10:10" ht="12.75" x14ac:dyDescent="0.2">
      <c r="J167" s="119"/>
    </row>
    <row r="168" spans="10:10" ht="12.75" x14ac:dyDescent="0.2">
      <c r="J168" s="119"/>
    </row>
    <row r="169" spans="10:10" ht="12.75" x14ac:dyDescent="0.2">
      <c r="J169" s="119"/>
    </row>
    <row r="170" spans="10:10" ht="12.75" x14ac:dyDescent="0.2">
      <c r="J170" s="119"/>
    </row>
    <row r="171" spans="10:10" ht="12.75" x14ac:dyDescent="0.2">
      <c r="J171" s="119"/>
    </row>
    <row r="172" spans="10:10" ht="12.75" x14ac:dyDescent="0.2">
      <c r="J172" s="119"/>
    </row>
    <row r="173" spans="10:10" ht="12.75" x14ac:dyDescent="0.2">
      <c r="J173" s="119"/>
    </row>
    <row r="174" spans="10:10" ht="12.75" x14ac:dyDescent="0.2">
      <c r="J174" s="119"/>
    </row>
    <row r="175" spans="10:10" ht="12.75" x14ac:dyDescent="0.2">
      <c r="J175" s="119"/>
    </row>
    <row r="176" spans="10:10" ht="12.75" x14ac:dyDescent="0.2">
      <c r="J176" s="119"/>
    </row>
    <row r="177" spans="10:10" ht="12.75" x14ac:dyDescent="0.2">
      <c r="J177" s="119"/>
    </row>
    <row r="178" spans="10:10" ht="12.75" x14ac:dyDescent="0.2">
      <c r="J178" s="119"/>
    </row>
    <row r="179" spans="10:10" ht="12.75" x14ac:dyDescent="0.2">
      <c r="J179" s="119"/>
    </row>
    <row r="180" spans="10:10" ht="12.75" x14ac:dyDescent="0.2">
      <c r="J180" s="119"/>
    </row>
    <row r="181" spans="10:10" ht="12.75" x14ac:dyDescent="0.2">
      <c r="J181" s="119"/>
    </row>
    <row r="182" spans="10:10" ht="12.75" x14ac:dyDescent="0.2">
      <c r="J182" s="119"/>
    </row>
    <row r="183" spans="10:10" ht="12.75" x14ac:dyDescent="0.2">
      <c r="J183" s="119"/>
    </row>
    <row r="184" spans="10:10" ht="12.75" x14ac:dyDescent="0.2">
      <c r="J184" s="119"/>
    </row>
    <row r="185" spans="10:10" ht="12.75" x14ac:dyDescent="0.2">
      <c r="J185" s="119"/>
    </row>
    <row r="186" spans="10:10" ht="12.75" x14ac:dyDescent="0.2">
      <c r="J186" s="119"/>
    </row>
    <row r="187" spans="10:10" ht="12.75" x14ac:dyDescent="0.2">
      <c r="J187" s="119"/>
    </row>
    <row r="188" spans="10:10" ht="12.75" x14ac:dyDescent="0.2">
      <c r="J188" s="119"/>
    </row>
    <row r="189" spans="10:10" ht="12.75" x14ac:dyDescent="0.2">
      <c r="J189" s="119"/>
    </row>
    <row r="190" spans="10:10" ht="12.75" x14ac:dyDescent="0.2">
      <c r="J190" s="119"/>
    </row>
    <row r="191" spans="10:10" ht="12.75" x14ac:dyDescent="0.2">
      <c r="J191" s="119"/>
    </row>
    <row r="192" spans="10:10" ht="12.75" x14ac:dyDescent="0.2">
      <c r="J192" s="119"/>
    </row>
    <row r="193" spans="10:10" ht="12.75" x14ac:dyDescent="0.2">
      <c r="J193" s="119"/>
    </row>
    <row r="194" spans="10:10" ht="12.75" x14ac:dyDescent="0.2">
      <c r="J194" s="119"/>
    </row>
    <row r="195" spans="10:10" ht="12.75" x14ac:dyDescent="0.2">
      <c r="J195" s="119"/>
    </row>
    <row r="196" spans="10:10" ht="12.75" x14ac:dyDescent="0.2">
      <c r="J196" s="119"/>
    </row>
    <row r="197" spans="10:10" ht="12.75" x14ac:dyDescent="0.2">
      <c r="J197" s="119"/>
    </row>
    <row r="198" spans="10:10" ht="12.75" x14ac:dyDescent="0.2">
      <c r="J198" s="119"/>
    </row>
    <row r="199" spans="10:10" ht="12.75" x14ac:dyDescent="0.2">
      <c r="J199" s="119"/>
    </row>
    <row r="200" spans="10:10" ht="12.75" x14ac:dyDescent="0.2">
      <c r="J200" s="119"/>
    </row>
    <row r="201" spans="10:10" ht="12.75" x14ac:dyDescent="0.2">
      <c r="J201" s="119"/>
    </row>
    <row r="202" spans="10:10" ht="12.75" x14ac:dyDescent="0.2">
      <c r="J202" s="119"/>
    </row>
    <row r="203" spans="10:10" ht="12.75" x14ac:dyDescent="0.2">
      <c r="J203" s="119"/>
    </row>
    <row r="204" spans="10:10" ht="12.75" x14ac:dyDescent="0.2">
      <c r="J204" s="119"/>
    </row>
    <row r="205" spans="10:10" ht="12.75" x14ac:dyDescent="0.2">
      <c r="J205" s="119"/>
    </row>
    <row r="206" spans="10:10" ht="12.75" x14ac:dyDescent="0.2">
      <c r="J206" s="119"/>
    </row>
    <row r="207" spans="10:10" ht="12.75" x14ac:dyDescent="0.2">
      <c r="J207" s="119"/>
    </row>
    <row r="208" spans="10:10" ht="12.75" x14ac:dyDescent="0.2">
      <c r="J208" s="119"/>
    </row>
    <row r="209" spans="10:10" ht="12.75" x14ac:dyDescent="0.2">
      <c r="J209" s="119"/>
    </row>
    <row r="210" spans="10:10" ht="12.75" x14ac:dyDescent="0.2">
      <c r="J210" s="119"/>
    </row>
    <row r="211" spans="10:10" ht="12.75" x14ac:dyDescent="0.2">
      <c r="J211" s="119"/>
    </row>
    <row r="212" spans="10:10" ht="12.75" x14ac:dyDescent="0.2">
      <c r="J212" s="119"/>
    </row>
    <row r="213" spans="10:10" ht="12.75" x14ac:dyDescent="0.2">
      <c r="J213" s="119"/>
    </row>
    <row r="214" spans="10:10" ht="12.75" x14ac:dyDescent="0.2">
      <c r="J214" s="119"/>
    </row>
    <row r="215" spans="10:10" ht="12.75" x14ac:dyDescent="0.2">
      <c r="J215" s="119"/>
    </row>
    <row r="216" spans="10:10" ht="12.75" x14ac:dyDescent="0.2">
      <c r="J216" s="119"/>
    </row>
    <row r="217" spans="10:10" ht="12.75" x14ac:dyDescent="0.2">
      <c r="J217" s="119"/>
    </row>
    <row r="218" spans="10:10" ht="12.75" x14ac:dyDescent="0.2">
      <c r="J218" s="119"/>
    </row>
    <row r="219" spans="10:10" ht="12.75" x14ac:dyDescent="0.2">
      <c r="J219" s="119"/>
    </row>
    <row r="220" spans="10:10" ht="12.75" x14ac:dyDescent="0.2">
      <c r="J220" s="119"/>
    </row>
    <row r="221" spans="10:10" ht="12.75" x14ac:dyDescent="0.2">
      <c r="J221" s="119"/>
    </row>
    <row r="222" spans="10:10" ht="12.75" x14ac:dyDescent="0.2">
      <c r="J222" s="119"/>
    </row>
    <row r="223" spans="10:10" ht="12.75" x14ac:dyDescent="0.2">
      <c r="J223" s="119"/>
    </row>
    <row r="224" spans="10:10" ht="12.75" x14ac:dyDescent="0.2">
      <c r="J224" s="119"/>
    </row>
    <row r="225" spans="10:10" ht="12.75" x14ac:dyDescent="0.2">
      <c r="J225" s="119"/>
    </row>
    <row r="226" spans="10:10" ht="12.75" x14ac:dyDescent="0.2">
      <c r="J226" s="119"/>
    </row>
    <row r="227" spans="10:10" ht="12.75" x14ac:dyDescent="0.2">
      <c r="J227" s="119"/>
    </row>
    <row r="228" spans="10:10" ht="12.75" x14ac:dyDescent="0.2">
      <c r="J228" s="119"/>
    </row>
    <row r="229" spans="10:10" ht="12.75" x14ac:dyDescent="0.2">
      <c r="J229" s="119"/>
    </row>
    <row r="230" spans="10:10" ht="12.75" x14ac:dyDescent="0.2">
      <c r="J230" s="119"/>
    </row>
    <row r="231" spans="10:10" ht="12.75" x14ac:dyDescent="0.2">
      <c r="J231" s="119"/>
    </row>
    <row r="232" spans="10:10" ht="12.75" x14ac:dyDescent="0.2">
      <c r="J232" s="119"/>
    </row>
    <row r="233" spans="10:10" ht="12.75" x14ac:dyDescent="0.2">
      <c r="J233" s="119"/>
    </row>
    <row r="234" spans="10:10" ht="12.75" x14ac:dyDescent="0.2">
      <c r="J234" s="119"/>
    </row>
    <row r="235" spans="10:10" ht="12.75" x14ac:dyDescent="0.2">
      <c r="J235" s="119"/>
    </row>
    <row r="236" spans="10:10" ht="12.75" x14ac:dyDescent="0.2">
      <c r="J236" s="119"/>
    </row>
    <row r="237" spans="10:10" ht="12.75" x14ac:dyDescent="0.2">
      <c r="J237" s="119"/>
    </row>
    <row r="238" spans="10:10" ht="12.75" x14ac:dyDescent="0.2">
      <c r="J238" s="119"/>
    </row>
    <row r="239" spans="10:10" ht="12.75" x14ac:dyDescent="0.2">
      <c r="J239" s="119"/>
    </row>
    <row r="240" spans="10:10" ht="12.75" x14ac:dyDescent="0.2">
      <c r="J240" s="119"/>
    </row>
    <row r="241" spans="10:10" ht="12.75" x14ac:dyDescent="0.2">
      <c r="J241" s="119"/>
    </row>
    <row r="242" spans="10:10" ht="12.75" x14ac:dyDescent="0.2">
      <c r="J242" s="119"/>
    </row>
    <row r="243" spans="10:10" ht="12.75" x14ac:dyDescent="0.2">
      <c r="J243" s="119"/>
    </row>
    <row r="244" spans="10:10" ht="12.75" x14ac:dyDescent="0.2">
      <c r="J244" s="119"/>
    </row>
    <row r="245" spans="10:10" ht="12.75" x14ac:dyDescent="0.2">
      <c r="J245" s="119"/>
    </row>
    <row r="246" spans="10:10" ht="12.75" x14ac:dyDescent="0.2">
      <c r="J246" s="119"/>
    </row>
    <row r="247" spans="10:10" ht="12.75" x14ac:dyDescent="0.2">
      <c r="J247" s="119"/>
    </row>
    <row r="248" spans="10:10" ht="12.75" x14ac:dyDescent="0.2">
      <c r="J248" s="119"/>
    </row>
    <row r="249" spans="10:10" ht="12.75" x14ac:dyDescent="0.2">
      <c r="J249" s="119"/>
    </row>
    <row r="250" spans="10:10" ht="12.75" x14ac:dyDescent="0.2">
      <c r="J250" s="119"/>
    </row>
    <row r="251" spans="10:10" ht="12.75" x14ac:dyDescent="0.2">
      <c r="J251" s="119"/>
    </row>
    <row r="252" spans="10:10" ht="12.75" x14ac:dyDescent="0.2">
      <c r="J252" s="119"/>
    </row>
    <row r="253" spans="10:10" ht="12.75" x14ac:dyDescent="0.2">
      <c r="J253" s="119"/>
    </row>
    <row r="254" spans="10:10" ht="12.75" x14ac:dyDescent="0.2">
      <c r="J254" s="119"/>
    </row>
    <row r="255" spans="10:10" ht="12.75" x14ac:dyDescent="0.2">
      <c r="J255" s="119"/>
    </row>
    <row r="256" spans="10:10" ht="12.75" x14ac:dyDescent="0.2">
      <c r="J256" s="119"/>
    </row>
    <row r="257" spans="10:10" ht="12.75" x14ac:dyDescent="0.2">
      <c r="J257" s="119"/>
    </row>
    <row r="258" spans="10:10" ht="12.75" x14ac:dyDescent="0.2">
      <c r="J258" s="119"/>
    </row>
    <row r="259" spans="10:10" ht="12.75" x14ac:dyDescent="0.2">
      <c r="J259" s="119"/>
    </row>
    <row r="260" spans="10:10" ht="12.75" x14ac:dyDescent="0.2">
      <c r="J260" s="119"/>
    </row>
    <row r="261" spans="10:10" ht="12.75" x14ac:dyDescent="0.2">
      <c r="J261" s="119"/>
    </row>
    <row r="262" spans="10:10" ht="12.75" x14ac:dyDescent="0.2">
      <c r="J262" s="119"/>
    </row>
    <row r="263" spans="10:10" ht="12.75" x14ac:dyDescent="0.2">
      <c r="J263" s="119"/>
    </row>
    <row r="264" spans="10:10" ht="12.75" x14ac:dyDescent="0.2">
      <c r="J264" s="119"/>
    </row>
    <row r="265" spans="10:10" ht="12.75" x14ac:dyDescent="0.2">
      <c r="J265" s="119"/>
    </row>
    <row r="266" spans="10:10" ht="12.75" x14ac:dyDescent="0.2">
      <c r="J266" s="119"/>
    </row>
    <row r="267" spans="10:10" ht="12.75" x14ac:dyDescent="0.2">
      <c r="J267" s="119"/>
    </row>
    <row r="268" spans="10:10" ht="12.75" x14ac:dyDescent="0.2">
      <c r="J268" s="119"/>
    </row>
    <row r="269" spans="10:10" ht="12.75" x14ac:dyDescent="0.2">
      <c r="J269" s="119"/>
    </row>
    <row r="270" spans="10:10" ht="12.75" x14ac:dyDescent="0.2">
      <c r="J270" s="119"/>
    </row>
    <row r="271" spans="10:10" ht="12.75" x14ac:dyDescent="0.2">
      <c r="J271" s="119"/>
    </row>
    <row r="272" spans="10:10" ht="12.75" x14ac:dyDescent="0.2">
      <c r="J272" s="119"/>
    </row>
    <row r="273" spans="10:10" ht="12.75" x14ac:dyDescent="0.2">
      <c r="J273" s="119"/>
    </row>
    <row r="274" spans="10:10" ht="12.75" x14ac:dyDescent="0.2">
      <c r="J274" s="119"/>
    </row>
    <row r="275" spans="10:10" ht="12.75" x14ac:dyDescent="0.2">
      <c r="J275" s="119"/>
    </row>
    <row r="276" spans="10:10" ht="12.75" x14ac:dyDescent="0.2">
      <c r="J276" s="119"/>
    </row>
    <row r="277" spans="10:10" ht="12.75" x14ac:dyDescent="0.2">
      <c r="J277" s="119"/>
    </row>
    <row r="278" spans="10:10" ht="12.75" x14ac:dyDescent="0.2">
      <c r="J278" s="119"/>
    </row>
    <row r="279" spans="10:10" ht="12.75" x14ac:dyDescent="0.2">
      <c r="J279" s="119"/>
    </row>
    <row r="280" spans="10:10" ht="12.75" x14ac:dyDescent="0.2">
      <c r="J280" s="119"/>
    </row>
    <row r="281" spans="10:10" ht="12.75" x14ac:dyDescent="0.2">
      <c r="J281" s="119"/>
    </row>
    <row r="282" spans="10:10" ht="12.75" x14ac:dyDescent="0.2">
      <c r="J282" s="119"/>
    </row>
    <row r="283" spans="10:10" ht="12.75" x14ac:dyDescent="0.2">
      <c r="J283" s="119"/>
    </row>
    <row r="284" spans="10:10" ht="12.75" x14ac:dyDescent="0.2">
      <c r="J284" s="119"/>
    </row>
    <row r="285" spans="10:10" ht="12.75" x14ac:dyDescent="0.2">
      <c r="J285" s="119"/>
    </row>
    <row r="286" spans="10:10" ht="12.75" x14ac:dyDescent="0.2">
      <c r="J286" s="119"/>
    </row>
    <row r="287" spans="10:10" ht="12.75" x14ac:dyDescent="0.2">
      <c r="J287" s="119"/>
    </row>
    <row r="288" spans="10:10" ht="12.75" x14ac:dyDescent="0.2">
      <c r="J288" s="119"/>
    </row>
    <row r="289" spans="10:10" ht="12.75" x14ac:dyDescent="0.2">
      <c r="J289" s="119"/>
    </row>
    <row r="290" spans="10:10" ht="12.75" x14ac:dyDescent="0.2">
      <c r="J290" s="119"/>
    </row>
    <row r="291" spans="10:10" ht="12.75" x14ac:dyDescent="0.2">
      <c r="J291" s="119"/>
    </row>
    <row r="292" spans="10:10" ht="12.75" x14ac:dyDescent="0.2">
      <c r="J292" s="119"/>
    </row>
    <row r="293" spans="10:10" ht="12.75" x14ac:dyDescent="0.2">
      <c r="J293" s="119"/>
    </row>
    <row r="294" spans="10:10" ht="12.75" x14ac:dyDescent="0.2">
      <c r="J294" s="119"/>
    </row>
    <row r="295" spans="10:10" ht="12.75" x14ac:dyDescent="0.2">
      <c r="J295" s="119"/>
    </row>
    <row r="296" spans="10:10" ht="12.75" x14ac:dyDescent="0.2">
      <c r="J296" s="119"/>
    </row>
    <row r="297" spans="10:10" ht="12.75" x14ac:dyDescent="0.2">
      <c r="J297" s="119"/>
    </row>
    <row r="298" spans="10:10" ht="12.75" x14ac:dyDescent="0.2">
      <c r="J298" s="119"/>
    </row>
    <row r="299" spans="10:10" ht="12.75" x14ac:dyDescent="0.2">
      <c r="J299" s="119"/>
    </row>
    <row r="300" spans="10:10" ht="12.75" x14ac:dyDescent="0.2">
      <c r="J300" s="119"/>
    </row>
    <row r="301" spans="10:10" ht="12.75" x14ac:dyDescent="0.2">
      <c r="J301" s="119"/>
    </row>
    <row r="302" spans="10:10" ht="12.75" x14ac:dyDescent="0.2">
      <c r="J302" s="119"/>
    </row>
    <row r="303" spans="10:10" ht="12.75" x14ac:dyDescent="0.2">
      <c r="J303" s="119"/>
    </row>
    <row r="304" spans="10:10" ht="12.75" x14ac:dyDescent="0.2">
      <c r="J304" s="119"/>
    </row>
    <row r="305" spans="10:10" ht="12.75" x14ac:dyDescent="0.2">
      <c r="J305" s="119"/>
    </row>
    <row r="306" spans="10:10" ht="12.75" x14ac:dyDescent="0.2">
      <c r="J306" s="119"/>
    </row>
    <row r="307" spans="10:10" ht="12.75" x14ac:dyDescent="0.2">
      <c r="J307" s="119"/>
    </row>
    <row r="308" spans="10:10" ht="12.75" x14ac:dyDescent="0.2">
      <c r="J308" s="119"/>
    </row>
    <row r="309" spans="10:10" ht="12.75" x14ac:dyDescent="0.2">
      <c r="J309" s="119"/>
    </row>
    <row r="310" spans="10:10" ht="12.75" x14ac:dyDescent="0.2">
      <c r="J310" s="119"/>
    </row>
    <row r="311" spans="10:10" ht="12.75" x14ac:dyDescent="0.2">
      <c r="J311" s="119"/>
    </row>
    <row r="312" spans="10:10" ht="12.75" x14ac:dyDescent="0.2">
      <c r="J312" s="119"/>
    </row>
    <row r="313" spans="10:10" ht="12.75" x14ac:dyDescent="0.2">
      <c r="J313" s="119"/>
    </row>
    <row r="314" spans="10:10" ht="12.75" x14ac:dyDescent="0.2">
      <c r="J314" s="119"/>
    </row>
    <row r="315" spans="10:10" ht="12.75" x14ac:dyDescent="0.2">
      <c r="J315" s="119"/>
    </row>
    <row r="316" spans="10:10" ht="12.75" x14ac:dyDescent="0.2">
      <c r="J316" s="119"/>
    </row>
    <row r="317" spans="10:10" ht="12.75" x14ac:dyDescent="0.2">
      <c r="J317" s="119"/>
    </row>
    <row r="318" spans="10:10" ht="12.75" x14ac:dyDescent="0.2">
      <c r="J318" s="119"/>
    </row>
    <row r="319" spans="10:10" ht="12.75" x14ac:dyDescent="0.2">
      <c r="J319" s="119"/>
    </row>
    <row r="320" spans="10:10" ht="12.75" x14ac:dyDescent="0.2">
      <c r="J320" s="119"/>
    </row>
    <row r="321" spans="10:10" ht="12.75" x14ac:dyDescent="0.2">
      <c r="J321" s="119"/>
    </row>
    <row r="322" spans="10:10" ht="12.75" x14ac:dyDescent="0.2">
      <c r="J322" s="119"/>
    </row>
    <row r="323" spans="10:10" ht="12.75" x14ac:dyDescent="0.2">
      <c r="J323" s="119"/>
    </row>
    <row r="324" spans="10:10" ht="12.75" x14ac:dyDescent="0.2">
      <c r="J324" s="119"/>
    </row>
    <row r="325" spans="10:10" ht="12.75" x14ac:dyDescent="0.2">
      <c r="J325" s="119"/>
    </row>
    <row r="326" spans="10:10" ht="12.75" x14ac:dyDescent="0.2">
      <c r="J326" s="119"/>
    </row>
    <row r="327" spans="10:10" ht="12.75" x14ac:dyDescent="0.2">
      <c r="J327" s="119"/>
    </row>
    <row r="328" spans="10:10" ht="12.75" x14ac:dyDescent="0.2">
      <c r="J328" s="119"/>
    </row>
    <row r="329" spans="10:10" ht="12.75" x14ac:dyDescent="0.2">
      <c r="J329" s="119"/>
    </row>
    <row r="330" spans="10:10" ht="12.75" x14ac:dyDescent="0.2">
      <c r="J330" s="119"/>
    </row>
    <row r="331" spans="10:10" ht="12.75" x14ac:dyDescent="0.2">
      <c r="J331" s="119"/>
    </row>
    <row r="332" spans="10:10" ht="12.75" x14ac:dyDescent="0.2">
      <c r="J332" s="119"/>
    </row>
    <row r="333" spans="10:10" ht="12.75" x14ac:dyDescent="0.2">
      <c r="J333" s="119"/>
    </row>
    <row r="334" spans="10:10" ht="12.75" x14ac:dyDescent="0.2">
      <c r="J334" s="119"/>
    </row>
    <row r="335" spans="10:10" ht="12.75" x14ac:dyDescent="0.2">
      <c r="J335" s="119"/>
    </row>
    <row r="336" spans="10:10" ht="12.75" x14ac:dyDescent="0.2">
      <c r="J336" s="119"/>
    </row>
    <row r="337" spans="10:10" ht="12.75" x14ac:dyDescent="0.2">
      <c r="J337" s="119"/>
    </row>
    <row r="338" spans="10:10" ht="12.75" x14ac:dyDescent="0.2">
      <c r="J338" s="119"/>
    </row>
    <row r="339" spans="10:10" ht="12.75" x14ac:dyDescent="0.2">
      <c r="J339" s="119"/>
    </row>
    <row r="340" spans="10:10" ht="12.75" x14ac:dyDescent="0.2">
      <c r="J340" s="119"/>
    </row>
    <row r="341" spans="10:10" ht="12.75" x14ac:dyDescent="0.2">
      <c r="J341" s="119"/>
    </row>
    <row r="342" spans="10:10" ht="12.75" x14ac:dyDescent="0.2">
      <c r="J342" s="119"/>
    </row>
    <row r="343" spans="10:10" ht="12.75" x14ac:dyDescent="0.2">
      <c r="J343" s="119"/>
    </row>
    <row r="344" spans="10:10" ht="12.75" x14ac:dyDescent="0.2">
      <c r="J344" s="119"/>
    </row>
    <row r="345" spans="10:10" ht="12.75" x14ac:dyDescent="0.2">
      <c r="J345" s="119"/>
    </row>
    <row r="346" spans="10:10" ht="12.75" x14ac:dyDescent="0.2">
      <c r="J346" s="119"/>
    </row>
    <row r="347" spans="10:10" ht="12.75" x14ac:dyDescent="0.2">
      <c r="J347" s="119"/>
    </row>
    <row r="348" spans="10:10" ht="12.75" x14ac:dyDescent="0.2">
      <c r="J348" s="119"/>
    </row>
    <row r="349" spans="10:10" ht="12.75" x14ac:dyDescent="0.2">
      <c r="J349" s="119"/>
    </row>
    <row r="350" spans="10:10" ht="12.75" x14ac:dyDescent="0.2">
      <c r="J350" s="119"/>
    </row>
    <row r="351" spans="10:10" ht="12.75" x14ac:dyDescent="0.2">
      <c r="J351" s="119"/>
    </row>
    <row r="352" spans="10:10" ht="12.75" x14ac:dyDescent="0.2">
      <c r="J352" s="119"/>
    </row>
    <row r="353" spans="10:10" ht="12.75" x14ac:dyDescent="0.2">
      <c r="J353" s="119"/>
    </row>
    <row r="354" spans="10:10" ht="12.75" x14ac:dyDescent="0.2">
      <c r="J354" s="119"/>
    </row>
    <row r="355" spans="10:10" ht="12.75" x14ac:dyDescent="0.2">
      <c r="J355" s="119"/>
    </row>
    <row r="356" spans="10:10" ht="12.75" x14ac:dyDescent="0.2">
      <c r="J356" s="119"/>
    </row>
    <row r="357" spans="10:10" ht="12.75" x14ac:dyDescent="0.2">
      <c r="J357" s="119"/>
    </row>
    <row r="358" spans="10:10" ht="12.75" x14ac:dyDescent="0.2">
      <c r="J358" s="119"/>
    </row>
    <row r="359" spans="10:10" ht="12.75" x14ac:dyDescent="0.2">
      <c r="J359" s="119"/>
    </row>
    <row r="360" spans="10:10" ht="12.75" x14ac:dyDescent="0.2">
      <c r="J360" s="119"/>
    </row>
    <row r="361" spans="10:10" ht="12.75" x14ac:dyDescent="0.2">
      <c r="J361" s="119"/>
    </row>
    <row r="362" spans="10:10" ht="12.75" x14ac:dyDescent="0.2">
      <c r="J362" s="119"/>
    </row>
    <row r="363" spans="10:10" ht="12.75" x14ac:dyDescent="0.2">
      <c r="J363" s="119"/>
    </row>
    <row r="364" spans="10:10" ht="12.75" x14ac:dyDescent="0.2">
      <c r="J364" s="119"/>
    </row>
    <row r="365" spans="10:10" ht="12.75" x14ac:dyDescent="0.2">
      <c r="J365" s="119"/>
    </row>
    <row r="366" spans="10:10" ht="12.75" x14ac:dyDescent="0.2">
      <c r="J366" s="119"/>
    </row>
    <row r="367" spans="10:10" ht="12.75" x14ac:dyDescent="0.2">
      <c r="J367" s="119"/>
    </row>
    <row r="368" spans="10:10" ht="12.75" x14ac:dyDescent="0.2">
      <c r="J368" s="119"/>
    </row>
    <row r="369" spans="10:10" ht="12.75" x14ac:dyDescent="0.2">
      <c r="J369" s="119"/>
    </row>
    <row r="370" spans="10:10" ht="12.75" x14ac:dyDescent="0.2">
      <c r="J370" s="119"/>
    </row>
    <row r="371" spans="10:10" ht="12.75" x14ac:dyDescent="0.2">
      <c r="J371" s="119"/>
    </row>
    <row r="372" spans="10:10" ht="12.75" x14ac:dyDescent="0.2">
      <c r="J372" s="119"/>
    </row>
    <row r="373" spans="10:10" ht="12.75" x14ac:dyDescent="0.2">
      <c r="J373" s="119"/>
    </row>
    <row r="374" spans="10:10" ht="12.75" x14ac:dyDescent="0.2">
      <c r="J374" s="119"/>
    </row>
    <row r="375" spans="10:10" ht="12.75" x14ac:dyDescent="0.2">
      <c r="J375" s="119"/>
    </row>
    <row r="376" spans="10:10" ht="12.75" x14ac:dyDescent="0.2">
      <c r="J376" s="119"/>
    </row>
    <row r="377" spans="10:10" ht="12.75" x14ac:dyDescent="0.2">
      <c r="J377" s="119"/>
    </row>
    <row r="378" spans="10:10" ht="12.75" x14ac:dyDescent="0.2">
      <c r="J378" s="119"/>
    </row>
    <row r="379" spans="10:10" ht="12.75" x14ac:dyDescent="0.2">
      <c r="J379" s="119"/>
    </row>
    <row r="380" spans="10:10" ht="12.75" x14ac:dyDescent="0.2">
      <c r="J380" s="119"/>
    </row>
    <row r="381" spans="10:10" ht="12.75" x14ac:dyDescent="0.2">
      <c r="J381" s="119"/>
    </row>
    <row r="382" spans="10:10" ht="12.75" x14ac:dyDescent="0.2">
      <c r="J382" s="119"/>
    </row>
    <row r="383" spans="10:10" ht="12.75" x14ac:dyDescent="0.2">
      <c r="J383" s="119"/>
    </row>
    <row r="384" spans="10:10" ht="12.75" x14ac:dyDescent="0.2">
      <c r="J384" s="119"/>
    </row>
    <row r="385" spans="10:10" ht="12.75" x14ac:dyDescent="0.2">
      <c r="J385" s="119"/>
    </row>
    <row r="386" spans="10:10" ht="12.75" x14ac:dyDescent="0.2">
      <c r="J386" s="119"/>
    </row>
    <row r="387" spans="10:10" ht="12.75" x14ac:dyDescent="0.2">
      <c r="J387" s="119"/>
    </row>
    <row r="388" spans="10:10" ht="12.75" x14ac:dyDescent="0.2">
      <c r="J388" s="119"/>
    </row>
    <row r="389" spans="10:10" ht="12.75" x14ac:dyDescent="0.2">
      <c r="J389" s="119"/>
    </row>
    <row r="390" spans="10:10" ht="12.75" x14ac:dyDescent="0.2">
      <c r="J390" s="119"/>
    </row>
    <row r="391" spans="10:10" ht="12.75" x14ac:dyDescent="0.2">
      <c r="J391" s="119"/>
    </row>
    <row r="392" spans="10:10" ht="12.75" x14ac:dyDescent="0.2">
      <c r="J392" s="119"/>
    </row>
    <row r="393" spans="10:10" ht="12.75" x14ac:dyDescent="0.2">
      <c r="J393" s="119"/>
    </row>
    <row r="394" spans="10:10" ht="12.75" x14ac:dyDescent="0.2">
      <c r="J394" s="119"/>
    </row>
    <row r="395" spans="10:10" ht="12.75" x14ac:dyDescent="0.2">
      <c r="J395" s="119"/>
    </row>
    <row r="396" spans="10:10" ht="12.75" x14ac:dyDescent="0.2">
      <c r="J396" s="119"/>
    </row>
    <row r="397" spans="10:10" ht="12.75" x14ac:dyDescent="0.2">
      <c r="J397" s="119"/>
    </row>
    <row r="398" spans="10:10" ht="12.75" x14ac:dyDescent="0.2">
      <c r="J398" s="119"/>
    </row>
    <row r="399" spans="10:10" ht="12.75" x14ac:dyDescent="0.2">
      <c r="J399" s="119"/>
    </row>
    <row r="400" spans="10:10" ht="12.75" x14ac:dyDescent="0.2">
      <c r="J400" s="119"/>
    </row>
    <row r="401" spans="10:10" ht="12.75" x14ac:dyDescent="0.2">
      <c r="J401" s="119"/>
    </row>
    <row r="402" spans="10:10" ht="12.75" x14ac:dyDescent="0.2">
      <c r="J402" s="119"/>
    </row>
    <row r="403" spans="10:10" ht="12.75" x14ac:dyDescent="0.2">
      <c r="J403" s="119"/>
    </row>
    <row r="404" spans="10:10" ht="12.75" x14ac:dyDescent="0.2">
      <c r="J404" s="119"/>
    </row>
    <row r="405" spans="10:10" ht="12.75" x14ac:dyDescent="0.2">
      <c r="J405" s="119"/>
    </row>
    <row r="406" spans="10:10" ht="12.75" x14ac:dyDescent="0.2">
      <c r="J406" s="119"/>
    </row>
    <row r="407" spans="10:10" ht="12.75" x14ac:dyDescent="0.2">
      <c r="J407" s="119"/>
    </row>
    <row r="408" spans="10:10" ht="12.75" x14ac:dyDescent="0.2">
      <c r="J408" s="119"/>
    </row>
    <row r="409" spans="10:10" ht="12.75" x14ac:dyDescent="0.2">
      <c r="J409" s="119"/>
    </row>
    <row r="410" spans="10:10" ht="12.75" x14ac:dyDescent="0.2">
      <c r="J410" s="119"/>
    </row>
    <row r="411" spans="10:10" ht="12.75" x14ac:dyDescent="0.2">
      <c r="J411" s="119"/>
    </row>
    <row r="412" spans="10:10" ht="12.75" x14ac:dyDescent="0.2">
      <c r="J412" s="119"/>
    </row>
    <row r="413" spans="10:10" ht="12.75" x14ac:dyDescent="0.2">
      <c r="J413" s="119"/>
    </row>
    <row r="414" spans="10:10" ht="12.75" x14ac:dyDescent="0.2">
      <c r="J414" s="119"/>
    </row>
    <row r="415" spans="10:10" ht="12.75" x14ac:dyDescent="0.2">
      <c r="J415" s="119"/>
    </row>
    <row r="416" spans="10:10" ht="12.75" x14ac:dyDescent="0.2">
      <c r="J416" s="119"/>
    </row>
    <row r="417" spans="10:10" ht="12.75" x14ac:dyDescent="0.2">
      <c r="J417" s="119"/>
    </row>
    <row r="418" spans="10:10" ht="12.75" x14ac:dyDescent="0.2">
      <c r="J418" s="119"/>
    </row>
    <row r="419" spans="10:10" ht="12.75" x14ac:dyDescent="0.2">
      <c r="J419" s="119"/>
    </row>
    <row r="420" spans="10:10" ht="12.75" x14ac:dyDescent="0.2">
      <c r="J420" s="119"/>
    </row>
    <row r="421" spans="10:10" ht="12.75" x14ac:dyDescent="0.2">
      <c r="J421" s="119"/>
    </row>
    <row r="422" spans="10:10" ht="12.75" x14ac:dyDescent="0.2">
      <c r="J422" s="119"/>
    </row>
    <row r="423" spans="10:10" ht="12.75" x14ac:dyDescent="0.2">
      <c r="J423" s="119"/>
    </row>
    <row r="424" spans="10:10" ht="12.75" x14ac:dyDescent="0.2">
      <c r="J424" s="119"/>
    </row>
    <row r="425" spans="10:10" ht="12.75" x14ac:dyDescent="0.2">
      <c r="J425" s="119"/>
    </row>
    <row r="426" spans="10:10" ht="12.75" x14ac:dyDescent="0.2">
      <c r="J426" s="119"/>
    </row>
    <row r="427" spans="10:10" ht="12.75" x14ac:dyDescent="0.2">
      <c r="J427" s="119"/>
    </row>
    <row r="428" spans="10:10" ht="12.75" x14ac:dyDescent="0.2">
      <c r="J428" s="119"/>
    </row>
    <row r="429" spans="10:10" ht="12.75" x14ac:dyDescent="0.2">
      <c r="J429" s="119"/>
    </row>
    <row r="430" spans="10:10" ht="12.75" x14ac:dyDescent="0.2">
      <c r="J430" s="119"/>
    </row>
    <row r="431" spans="10:10" ht="12.75" x14ac:dyDescent="0.2">
      <c r="J431" s="119"/>
    </row>
    <row r="432" spans="10:10" ht="12.75" x14ac:dyDescent="0.2">
      <c r="J432" s="119"/>
    </row>
    <row r="433" spans="10:10" ht="12.75" x14ac:dyDescent="0.2">
      <c r="J433" s="119"/>
    </row>
    <row r="434" spans="10:10" ht="12.75" x14ac:dyDescent="0.2">
      <c r="J434" s="119"/>
    </row>
    <row r="435" spans="10:10" ht="12.75" x14ac:dyDescent="0.2">
      <c r="J435" s="119"/>
    </row>
    <row r="436" spans="10:10" ht="12.75" x14ac:dyDescent="0.2">
      <c r="J436" s="119"/>
    </row>
    <row r="437" spans="10:10" ht="12.75" x14ac:dyDescent="0.2">
      <c r="J437" s="119"/>
    </row>
    <row r="438" spans="10:10" ht="12.75" x14ac:dyDescent="0.2">
      <c r="J438" s="119"/>
    </row>
    <row r="439" spans="10:10" ht="12.75" x14ac:dyDescent="0.2">
      <c r="J439" s="119"/>
    </row>
    <row r="440" spans="10:10" ht="12.75" x14ac:dyDescent="0.2">
      <c r="J440" s="119"/>
    </row>
    <row r="441" spans="10:10" ht="12.75" x14ac:dyDescent="0.2">
      <c r="J441" s="119"/>
    </row>
    <row r="442" spans="10:10" ht="12.75" x14ac:dyDescent="0.2">
      <c r="J442" s="119"/>
    </row>
    <row r="443" spans="10:10" ht="12.75" x14ac:dyDescent="0.2">
      <c r="J443" s="119"/>
    </row>
    <row r="444" spans="10:10" ht="12.75" x14ac:dyDescent="0.2">
      <c r="J444" s="119"/>
    </row>
    <row r="445" spans="10:10" ht="12.75" x14ac:dyDescent="0.2">
      <c r="J445" s="119"/>
    </row>
    <row r="446" spans="10:10" ht="12.75" x14ac:dyDescent="0.2">
      <c r="J446" s="119"/>
    </row>
    <row r="447" spans="10:10" ht="12.75" x14ac:dyDescent="0.2">
      <c r="J447" s="119"/>
    </row>
    <row r="448" spans="10:10" ht="12.75" x14ac:dyDescent="0.2">
      <c r="J448" s="119"/>
    </row>
    <row r="449" spans="10:10" ht="12.75" x14ac:dyDescent="0.2">
      <c r="J449" s="119"/>
    </row>
    <row r="450" spans="10:10" ht="12.75" x14ac:dyDescent="0.2">
      <c r="J450" s="119"/>
    </row>
    <row r="451" spans="10:10" ht="12.75" x14ac:dyDescent="0.2">
      <c r="J451" s="119"/>
    </row>
    <row r="452" spans="10:10" ht="12.75" x14ac:dyDescent="0.2">
      <c r="J452" s="119"/>
    </row>
    <row r="453" spans="10:10" ht="12.75" x14ac:dyDescent="0.2">
      <c r="J453" s="119"/>
    </row>
    <row r="454" spans="10:10" ht="12.75" x14ac:dyDescent="0.2">
      <c r="J454" s="119"/>
    </row>
    <row r="455" spans="10:10" ht="12.75" x14ac:dyDescent="0.2">
      <c r="J455" s="119"/>
    </row>
    <row r="456" spans="10:10" ht="12.75" x14ac:dyDescent="0.2">
      <c r="J456" s="119"/>
    </row>
    <row r="457" spans="10:10" ht="12.75" x14ac:dyDescent="0.2">
      <c r="J457" s="119"/>
    </row>
    <row r="458" spans="10:10" ht="12.75" x14ac:dyDescent="0.2">
      <c r="J458" s="119"/>
    </row>
    <row r="459" spans="10:10" ht="12.75" x14ac:dyDescent="0.2">
      <c r="J459" s="119"/>
    </row>
    <row r="460" spans="10:10" ht="12.75" x14ac:dyDescent="0.2">
      <c r="J460" s="119"/>
    </row>
    <row r="461" spans="10:10" ht="12.75" x14ac:dyDescent="0.2">
      <c r="J461" s="119"/>
    </row>
    <row r="462" spans="10:10" ht="12.75" x14ac:dyDescent="0.2">
      <c r="J462" s="119"/>
    </row>
    <row r="463" spans="10:10" ht="12.75" x14ac:dyDescent="0.2">
      <c r="J463" s="119"/>
    </row>
    <row r="464" spans="10:10" ht="12.75" x14ac:dyDescent="0.2">
      <c r="J464" s="119"/>
    </row>
    <row r="465" spans="10:10" ht="12.75" x14ac:dyDescent="0.2">
      <c r="J465" s="119"/>
    </row>
    <row r="466" spans="10:10" ht="12.75" x14ac:dyDescent="0.2">
      <c r="J466" s="119"/>
    </row>
    <row r="467" spans="10:10" ht="12.75" x14ac:dyDescent="0.2">
      <c r="J467" s="119"/>
    </row>
    <row r="468" spans="10:10" ht="12.75" x14ac:dyDescent="0.2">
      <c r="J468" s="119"/>
    </row>
    <row r="469" spans="10:10" ht="12.75" x14ac:dyDescent="0.2">
      <c r="J469" s="119"/>
    </row>
    <row r="470" spans="10:10" ht="12.75" x14ac:dyDescent="0.2">
      <c r="J470" s="119"/>
    </row>
    <row r="471" spans="10:10" ht="12.75" x14ac:dyDescent="0.2">
      <c r="J471" s="119"/>
    </row>
    <row r="472" spans="10:10" ht="12.75" x14ac:dyDescent="0.2">
      <c r="J472" s="119"/>
    </row>
    <row r="473" spans="10:10" ht="12.75" x14ac:dyDescent="0.2">
      <c r="J473" s="119"/>
    </row>
    <row r="474" spans="10:10" ht="12.75" x14ac:dyDescent="0.2">
      <c r="J474" s="119"/>
    </row>
    <row r="475" spans="10:10" ht="12.75" x14ac:dyDescent="0.2">
      <c r="J475" s="119"/>
    </row>
    <row r="476" spans="10:10" ht="12.75" x14ac:dyDescent="0.2">
      <c r="J476" s="119"/>
    </row>
    <row r="477" spans="10:10" ht="12.75" x14ac:dyDescent="0.2">
      <c r="J477" s="119"/>
    </row>
    <row r="478" spans="10:10" ht="12.75" x14ac:dyDescent="0.2">
      <c r="J478" s="119"/>
    </row>
    <row r="479" spans="10:10" ht="12.75" x14ac:dyDescent="0.2">
      <c r="J479" s="119"/>
    </row>
    <row r="480" spans="10:10" ht="12.75" x14ac:dyDescent="0.2">
      <c r="J480" s="119"/>
    </row>
    <row r="481" spans="10:10" ht="12.75" x14ac:dyDescent="0.2">
      <c r="J481" s="119"/>
    </row>
    <row r="482" spans="10:10" ht="12.75" x14ac:dyDescent="0.2">
      <c r="J482" s="119"/>
    </row>
    <row r="483" spans="10:10" ht="12.75" x14ac:dyDescent="0.2">
      <c r="J483" s="119"/>
    </row>
    <row r="484" spans="10:10" ht="12.75" x14ac:dyDescent="0.2">
      <c r="J484" s="119"/>
    </row>
    <row r="485" spans="10:10" ht="12.75" x14ac:dyDescent="0.2">
      <c r="J485" s="119"/>
    </row>
    <row r="486" spans="10:10" ht="12.75" x14ac:dyDescent="0.2">
      <c r="J486" s="119"/>
    </row>
    <row r="487" spans="10:10" ht="12.75" x14ac:dyDescent="0.2">
      <c r="J487" s="119"/>
    </row>
    <row r="488" spans="10:10" ht="12.75" x14ac:dyDescent="0.2">
      <c r="J488" s="119"/>
    </row>
    <row r="489" spans="10:10" ht="12.75" x14ac:dyDescent="0.2">
      <c r="J489" s="119"/>
    </row>
    <row r="490" spans="10:10" ht="12.75" x14ac:dyDescent="0.2">
      <c r="J490" s="119"/>
    </row>
    <row r="491" spans="10:10" ht="12.75" x14ac:dyDescent="0.2">
      <c r="J491" s="119"/>
    </row>
    <row r="492" spans="10:10" ht="12.75" x14ac:dyDescent="0.2">
      <c r="J492" s="119"/>
    </row>
    <row r="493" spans="10:10" ht="12.75" x14ac:dyDescent="0.2">
      <c r="J493" s="119"/>
    </row>
    <row r="494" spans="10:10" ht="12.75" x14ac:dyDescent="0.2">
      <c r="J494" s="119"/>
    </row>
    <row r="495" spans="10:10" ht="12.75" x14ac:dyDescent="0.2">
      <c r="J495" s="119"/>
    </row>
    <row r="496" spans="10:10" ht="12.75" x14ac:dyDescent="0.2">
      <c r="J496" s="119"/>
    </row>
    <row r="497" spans="10:10" ht="12.75" x14ac:dyDescent="0.2">
      <c r="J497" s="119"/>
    </row>
    <row r="498" spans="10:10" ht="12.75" x14ac:dyDescent="0.2">
      <c r="J498" s="119"/>
    </row>
    <row r="499" spans="10:10" ht="12.75" x14ac:dyDescent="0.2">
      <c r="J499" s="119"/>
    </row>
    <row r="500" spans="10:10" ht="12.75" x14ac:dyDescent="0.2">
      <c r="J500" s="119"/>
    </row>
    <row r="501" spans="10:10" ht="12.75" x14ac:dyDescent="0.2">
      <c r="J501" s="119"/>
    </row>
    <row r="502" spans="10:10" ht="12.75" x14ac:dyDescent="0.2">
      <c r="J502" s="119"/>
    </row>
    <row r="503" spans="10:10" ht="12.75" x14ac:dyDescent="0.2">
      <c r="J503" s="119"/>
    </row>
    <row r="504" spans="10:10" ht="12.75" x14ac:dyDescent="0.2">
      <c r="J504" s="119"/>
    </row>
    <row r="505" spans="10:10" ht="12.75" x14ac:dyDescent="0.2">
      <c r="J505" s="119"/>
    </row>
    <row r="506" spans="10:10" ht="12.75" x14ac:dyDescent="0.2">
      <c r="J506" s="119"/>
    </row>
    <row r="507" spans="10:10" ht="12.75" x14ac:dyDescent="0.2">
      <c r="J507" s="119"/>
    </row>
    <row r="508" spans="10:10" ht="12.75" x14ac:dyDescent="0.2">
      <c r="J508" s="119"/>
    </row>
    <row r="509" spans="10:10" ht="12.75" x14ac:dyDescent="0.2">
      <c r="J509" s="119"/>
    </row>
    <row r="510" spans="10:10" ht="12.75" x14ac:dyDescent="0.2">
      <c r="J510" s="119"/>
    </row>
    <row r="511" spans="10:10" ht="12.75" x14ac:dyDescent="0.2">
      <c r="J511" s="119"/>
    </row>
    <row r="512" spans="10:10" ht="12.75" x14ac:dyDescent="0.2">
      <c r="J512" s="119"/>
    </row>
    <row r="513" spans="10:10" ht="12.75" x14ac:dyDescent="0.2">
      <c r="J513" s="119"/>
    </row>
    <row r="514" spans="10:10" ht="12.75" x14ac:dyDescent="0.2">
      <c r="J514" s="119"/>
    </row>
    <row r="515" spans="10:10" ht="12.75" x14ac:dyDescent="0.2">
      <c r="J515" s="119"/>
    </row>
    <row r="516" spans="10:10" ht="12.75" x14ac:dyDescent="0.2">
      <c r="J516" s="119"/>
    </row>
    <row r="517" spans="10:10" ht="12.75" x14ac:dyDescent="0.2">
      <c r="J517" s="119"/>
    </row>
    <row r="518" spans="10:10" ht="12.75" x14ac:dyDescent="0.2">
      <c r="J518" s="119"/>
    </row>
    <row r="519" spans="10:10" ht="12.75" x14ac:dyDescent="0.2">
      <c r="J519" s="119"/>
    </row>
    <row r="520" spans="10:10" ht="12.75" x14ac:dyDescent="0.2">
      <c r="J520" s="119"/>
    </row>
    <row r="521" spans="10:10" ht="12.75" x14ac:dyDescent="0.2">
      <c r="J521" s="119"/>
    </row>
    <row r="522" spans="10:10" ht="12.75" x14ac:dyDescent="0.2">
      <c r="J522" s="119"/>
    </row>
    <row r="523" spans="10:10" ht="12.75" x14ac:dyDescent="0.2">
      <c r="J523" s="119"/>
    </row>
    <row r="524" spans="10:10" ht="12.75" x14ac:dyDescent="0.2">
      <c r="J524" s="119"/>
    </row>
    <row r="525" spans="10:10" ht="12.75" x14ac:dyDescent="0.2">
      <c r="J525" s="119"/>
    </row>
    <row r="526" spans="10:10" ht="12.75" x14ac:dyDescent="0.2">
      <c r="J526" s="119"/>
    </row>
    <row r="527" spans="10:10" ht="12.75" x14ac:dyDescent="0.2">
      <c r="J527" s="119"/>
    </row>
    <row r="528" spans="10:10" ht="12.75" x14ac:dyDescent="0.2">
      <c r="J528" s="119"/>
    </row>
    <row r="529" spans="10:10" ht="12.75" x14ac:dyDescent="0.2">
      <c r="J529" s="119"/>
    </row>
    <row r="530" spans="10:10" ht="12.75" x14ac:dyDescent="0.2">
      <c r="J530" s="119"/>
    </row>
    <row r="531" spans="10:10" ht="12.75" x14ac:dyDescent="0.2">
      <c r="J531" s="119"/>
    </row>
    <row r="532" spans="10:10" ht="12.75" x14ac:dyDescent="0.2">
      <c r="J532" s="119"/>
    </row>
    <row r="533" spans="10:10" ht="12.75" x14ac:dyDescent="0.2">
      <c r="J533" s="119"/>
    </row>
    <row r="534" spans="10:10" ht="12.75" x14ac:dyDescent="0.2">
      <c r="J534" s="119"/>
    </row>
    <row r="535" spans="10:10" ht="12.75" x14ac:dyDescent="0.2">
      <c r="J535" s="119"/>
    </row>
    <row r="536" spans="10:10" ht="12.75" x14ac:dyDescent="0.2">
      <c r="J536" s="119"/>
    </row>
    <row r="537" spans="10:10" ht="12.75" x14ac:dyDescent="0.2">
      <c r="J537" s="119"/>
    </row>
    <row r="538" spans="10:10" ht="12.75" x14ac:dyDescent="0.2">
      <c r="J538" s="119"/>
    </row>
    <row r="539" spans="10:10" ht="12.75" x14ac:dyDescent="0.2">
      <c r="J539" s="119"/>
    </row>
    <row r="540" spans="10:10" ht="12.75" x14ac:dyDescent="0.2">
      <c r="J540" s="119"/>
    </row>
    <row r="541" spans="10:10" ht="12.75" x14ac:dyDescent="0.2">
      <c r="J541" s="119"/>
    </row>
    <row r="542" spans="10:10" ht="12.75" x14ac:dyDescent="0.2">
      <c r="J542" s="119"/>
    </row>
    <row r="543" spans="10:10" ht="12.75" x14ac:dyDescent="0.2">
      <c r="J543" s="119"/>
    </row>
    <row r="544" spans="10:10" ht="12.75" x14ac:dyDescent="0.2">
      <c r="J544" s="119"/>
    </row>
    <row r="545" spans="10:10" ht="12.75" x14ac:dyDescent="0.2">
      <c r="J545" s="119"/>
    </row>
    <row r="546" spans="10:10" ht="12.75" x14ac:dyDescent="0.2">
      <c r="J546" s="119"/>
    </row>
    <row r="547" spans="10:10" ht="12.75" x14ac:dyDescent="0.2">
      <c r="J547" s="119"/>
    </row>
    <row r="548" spans="10:10" ht="12.75" x14ac:dyDescent="0.2">
      <c r="J548" s="119"/>
    </row>
    <row r="549" spans="10:10" ht="12.75" x14ac:dyDescent="0.2">
      <c r="J549" s="119"/>
    </row>
    <row r="550" spans="10:10" ht="12.75" x14ac:dyDescent="0.2">
      <c r="J550" s="119"/>
    </row>
    <row r="551" spans="10:10" ht="12.75" x14ac:dyDescent="0.2">
      <c r="J551" s="119"/>
    </row>
    <row r="552" spans="10:10" ht="12.75" x14ac:dyDescent="0.2">
      <c r="J552" s="119"/>
    </row>
    <row r="553" spans="10:10" ht="12.75" x14ac:dyDescent="0.2">
      <c r="J553" s="119"/>
    </row>
    <row r="554" spans="10:10" ht="12.75" x14ac:dyDescent="0.2">
      <c r="J554" s="119"/>
    </row>
    <row r="555" spans="10:10" ht="12.75" x14ac:dyDescent="0.2">
      <c r="J555" s="119"/>
    </row>
    <row r="556" spans="10:10" ht="12.75" x14ac:dyDescent="0.2">
      <c r="J556" s="119"/>
    </row>
    <row r="557" spans="10:10" ht="12.75" x14ac:dyDescent="0.2">
      <c r="J557" s="119"/>
    </row>
    <row r="558" spans="10:10" ht="12.75" x14ac:dyDescent="0.2">
      <c r="J558" s="119"/>
    </row>
    <row r="559" spans="10:10" ht="12.75" x14ac:dyDescent="0.2">
      <c r="J559" s="119"/>
    </row>
    <row r="560" spans="10:10" ht="12.75" x14ac:dyDescent="0.2">
      <c r="J560" s="119"/>
    </row>
    <row r="561" spans="10:10" ht="12.75" x14ac:dyDescent="0.2">
      <c r="J561" s="119"/>
    </row>
    <row r="562" spans="10:10" ht="12.75" x14ac:dyDescent="0.2">
      <c r="J562" s="119"/>
    </row>
    <row r="563" spans="10:10" ht="12.75" x14ac:dyDescent="0.2">
      <c r="J563" s="119"/>
    </row>
    <row r="564" spans="10:10" ht="12.75" x14ac:dyDescent="0.2">
      <c r="J564" s="119"/>
    </row>
    <row r="565" spans="10:10" ht="12.75" x14ac:dyDescent="0.2">
      <c r="J565" s="119"/>
    </row>
    <row r="566" spans="10:10" ht="12.75" x14ac:dyDescent="0.2">
      <c r="J566" s="119"/>
    </row>
    <row r="567" spans="10:10" ht="12.75" x14ac:dyDescent="0.2">
      <c r="J567" s="119"/>
    </row>
    <row r="568" spans="10:10" ht="12.75" x14ac:dyDescent="0.2">
      <c r="J568" s="119"/>
    </row>
    <row r="569" spans="10:10" ht="12.75" x14ac:dyDescent="0.2">
      <c r="J569" s="119"/>
    </row>
    <row r="570" spans="10:10" ht="12.75" x14ac:dyDescent="0.2">
      <c r="J570" s="119"/>
    </row>
    <row r="571" spans="10:10" ht="12.75" x14ac:dyDescent="0.2">
      <c r="J571" s="119"/>
    </row>
    <row r="572" spans="10:10" ht="12.75" x14ac:dyDescent="0.2">
      <c r="J572" s="119"/>
    </row>
    <row r="573" spans="10:10" ht="12.75" x14ac:dyDescent="0.2">
      <c r="J573" s="119"/>
    </row>
    <row r="574" spans="10:10" ht="12.75" x14ac:dyDescent="0.2">
      <c r="J574" s="119"/>
    </row>
    <row r="575" spans="10:10" ht="12.75" x14ac:dyDescent="0.2">
      <c r="J575" s="119"/>
    </row>
    <row r="576" spans="10:10" ht="12.75" x14ac:dyDescent="0.2">
      <c r="J576" s="119"/>
    </row>
    <row r="577" spans="10:10" ht="12.75" x14ac:dyDescent="0.2">
      <c r="J577" s="119"/>
    </row>
    <row r="578" spans="10:10" ht="12.75" x14ac:dyDescent="0.2">
      <c r="J578" s="119"/>
    </row>
    <row r="579" spans="10:10" ht="12.75" x14ac:dyDescent="0.2">
      <c r="J579" s="119"/>
    </row>
    <row r="580" spans="10:10" ht="12.75" x14ac:dyDescent="0.2">
      <c r="J580" s="119"/>
    </row>
    <row r="581" spans="10:10" ht="12.75" x14ac:dyDescent="0.2">
      <c r="J581" s="119"/>
    </row>
    <row r="582" spans="10:10" ht="12.75" x14ac:dyDescent="0.2">
      <c r="J582" s="119"/>
    </row>
    <row r="583" spans="10:10" ht="12.75" x14ac:dyDescent="0.2">
      <c r="J583" s="119"/>
    </row>
    <row r="584" spans="10:10" ht="12.75" x14ac:dyDescent="0.2">
      <c r="J584" s="119"/>
    </row>
    <row r="585" spans="10:10" ht="12.75" x14ac:dyDescent="0.2">
      <c r="J585" s="119"/>
    </row>
    <row r="586" spans="10:10" ht="12.75" x14ac:dyDescent="0.2">
      <c r="J586" s="119"/>
    </row>
    <row r="587" spans="10:10" ht="12.75" x14ac:dyDescent="0.2">
      <c r="J587" s="119"/>
    </row>
    <row r="588" spans="10:10" ht="12.75" x14ac:dyDescent="0.2">
      <c r="J588" s="119"/>
    </row>
    <row r="589" spans="10:10" ht="12.75" x14ac:dyDescent="0.2">
      <c r="J589" s="119"/>
    </row>
    <row r="590" spans="10:10" ht="12.75" x14ac:dyDescent="0.2">
      <c r="J590" s="119"/>
    </row>
    <row r="591" spans="10:10" ht="12.75" x14ac:dyDescent="0.2">
      <c r="J591" s="119"/>
    </row>
    <row r="592" spans="10:10" ht="12.75" x14ac:dyDescent="0.2">
      <c r="J592" s="119"/>
    </row>
    <row r="593" spans="10:10" ht="12.75" x14ac:dyDescent="0.2">
      <c r="J593" s="119"/>
    </row>
    <row r="594" spans="10:10" ht="12.75" x14ac:dyDescent="0.2">
      <c r="J594" s="119"/>
    </row>
    <row r="595" spans="10:10" ht="12.75" x14ac:dyDescent="0.2">
      <c r="J595" s="119"/>
    </row>
    <row r="596" spans="10:10" ht="12.75" x14ac:dyDescent="0.2">
      <c r="J596" s="119"/>
    </row>
    <row r="597" spans="10:10" ht="12.75" x14ac:dyDescent="0.2">
      <c r="J597" s="119"/>
    </row>
    <row r="598" spans="10:10" ht="12.75" x14ac:dyDescent="0.2">
      <c r="J598" s="119"/>
    </row>
    <row r="599" spans="10:10" ht="12.75" x14ac:dyDescent="0.2">
      <c r="J599" s="119"/>
    </row>
    <row r="600" spans="10:10" ht="12.75" x14ac:dyDescent="0.2">
      <c r="J600" s="119"/>
    </row>
    <row r="601" spans="10:10" ht="12.75" x14ac:dyDescent="0.2">
      <c r="J601" s="119"/>
    </row>
    <row r="602" spans="10:10" ht="12.75" x14ac:dyDescent="0.2">
      <c r="J602" s="119"/>
    </row>
    <row r="603" spans="10:10" ht="12.75" x14ac:dyDescent="0.2">
      <c r="J603" s="119"/>
    </row>
    <row r="604" spans="10:10" ht="12.75" x14ac:dyDescent="0.2">
      <c r="J604" s="119"/>
    </row>
    <row r="605" spans="10:10" ht="12.75" x14ac:dyDescent="0.2">
      <c r="J605" s="119"/>
    </row>
    <row r="606" spans="10:10" ht="12.75" x14ac:dyDescent="0.2">
      <c r="J606" s="119"/>
    </row>
    <row r="607" spans="10:10" ht="12.75" x14ac:dyDescent="0.2">
      <c r="J607" s="119"/>
    </row>
    <row r="608" spans="10:10" ht="12.75" x14ac:dyDescent="0.2">
      <c r="J608" s="119"/>
    </row>
    <row r="609" spans="10:10" ht="12.75" x14ac:dyDescent="0.2">
      <c r="J609" s="119"/>
    </row>
    <row r="610" spans="10:10" ht="12.75" x14ac:dyDescent="0.2">
      <c r="J610" s="119"/>
    </row>
    <row r="611" spans="10:10" ht="12.75" x14ac:dyDescent="0.2">
      <c r="J611" s="119"/>
    </row>
    <row r="612" spans="10:10" ht="12.75" x14ac:dyDescent="0.2">
      <c r="J612" s="119"/>
    </row>
    <row r="613" spans="10:10" ht="12.75" x14ac:dyDescent="0.2">
      <c r="J613" s="119"/>
    </row>
    <row r="614" spans="10:10" ht="12.75" x14ac:dyDescent="0.2">
      <c r="J614" s="119"/>
    </row>
    <row r="615" spans="10:10" ht="12.75" x14ac:dyDescent="0.2">
      <c r="J615" s="119"/>
    </row>
    <row r="616" spans="10:10" ht="12.75" x14ac:dyDescent="0.2">
      <c r="J616" s="119"/>
    </row>
    <row r="617" spans="10:10" ht="12.75" x14ac:dyDescent="0.2">
      <c r="J617" s="119"/>
    </row>
    <row r="618" spans="10:10" ht="12.75" x14ac:dyDescent="0.2">
      <c r="J618" s="119"/>
    </row>
    <row r="619" spans="10:10" ht="12.75" x14ac:dyDescent="0.2">
      <c r="J619" s="119"/>
    </row>
    <row r="620" spans="10:10" ht="12.75" x14ac:dyDescent="0.2">
      <c r="J620" s="119"/>
    </row>
    <row r="621" spans="10:10" ht="12.75" x14ac:dyDescent="0.2">
      <c r="J621" s="119"/>
    </row>
    <row r="622" spans="10:10" ht="12.75" x14ac:dyDescent="0.2">
      <c r="J622" s="119"/>
    </row>
    <row r="623" spans="10:10" ht="12.75" x14ac:dyDescent="0.2">
      <c r="J623" s="119"/>
    </row>
    <row r="624" spans="10:10" ht="12.75" x14ac:dyDescent="0.2">
      <c r="J624" s="119"/>
    </row>
    <row r="625" spans="10:10" ht="12.75" x14ac:dyDescent="0.2">
      <c r="J625" s="119"/>
    </row>
    <row r="626" spans="10:10" ht="12.75" x14ac:dyDescent="0.2">
      <c r="J626" s="119"/>
    </row>
    <row r="627" spans="10:10" ht="12.75" x14ac:dyDescent="0.2">
      <c r="J627" s="119"/>
    </row>
    <row r="628" spans="10:10" ht="12.75" x14ac:dyDescent="0.2">
      <c r="J628" s="119"/>
    </row>
    <row r="629" spans="10:10" ht="12.75" x14ac:dyDescent="0.2">
      <c r="J629" s="119"/>
    </row>
    <row r="630" spans="10:10" ht="12.75" x14ac:dyDescent="0.2">
      <c r="J630" s="119"/>
    </row>
    <row r="631" spans="10:10" ht="12.75" x14ac:dyDescent="0.2">
      <c r="J631" s="119"/>
    </row>
    <row r="632" spans="10:10" ht="12.75" x14ac:dyDescent="0.2">
      <c r="J632" s="119"/>
    </row>
    <row r="633" spans="10:10" ht="12.75" x14ac:dyDescent="0.2">
      <c r="J633" s="119"/>
    </row>
    <row r="634" spans="10:10" ht="12.75" x14ac:dyDescent="0.2">
      <c r="J634" s="119"/>
    </row>
    <row r="635" spans="10:10" ht="12.75" x14ac:dyDescent="0.2">
      <c r="J635" s="119"/>
    </row>
    <row r="636" spans="10:10" ht="12.75" x14ac:dyDescent="0.2">
      <c r="J636" s="119"/>
    </row>
    <row r="637" spans="10:10" ht="12.75" x14ac:dyDescent="0.2">
      <c r="J637" s="119"/>
    </row>
    <row r="638" spans="10:10" ht="12.75" x14ac:dyDescent="0.2">
      <c r="J638" s="119"/>
    </row>
    <row r="639" spans="10:10" ht="12.75" x14ac:dyDescent="0.2">
      <c r="J639" s="119"/>
    </row>
    <row r="640" spans="10:10" ht="12.75" x14ac:dyDescent="0.2">
      <c r="J640" s="119"/>
    </row>
    <row r="641" spans="10:10" ht="12.75" x14ac:dyDescent="0.2">
      <c r="J641" s="119"/>
    </row>
    <row r="642" spans="10:10" ht="12.75" x14ac:dyDescent="0.2">
      <c r="J642" s="119"/>
    </row>
    <row r="643" spans="10:10" ht="12.75" x14ac:dyDescent="0.2">
      <c r="J643" s="119"/>
    </row>
    <row r="644" spans="10:10" ht="12.75" x14ac:dyDescent="0.2">
      <c r="J644" s="119"/>
    </row>
    <row r="645" spans="10:10" ht="12.75" x14ac:dyDescent="0.2">
      <c r="J645" s="119"/>
    </row>
    <row r="646" spans="10:10" ht="12.75" x14ac:dyDescent="0.2">
      <c r="J646" s="119"/>
    </row>
    <row r="647" spans="10:10" ht="12.75" x14ac:dyDescent="0.2">
      <c r="J647" s="119"/>
    </row>
    <row r="648" spans="10:10" ht="12.75" x14ac:dyDescent="0.2">
      <c r="J648" s="119"/>
    </row>
    <row r="649" spans="10:10" ht="12.75" x14ac:dyDescent="0.2">
      <c r="J649" s="119"/>
    </row>
    <row r="650" spans="10:10" ht="12.75" x14ac:dyDescent="0.2">
      <c r="J650" s="119"/>
    </row>
    <row r="651" spans="10:10" ht="12.75" x14ac:dyDescent="0.2">
      <c r="J651" s="119"/>
    </row>
    <row r="652" spans="10:10" ht="12.75" x14ac:dyDescent="0.2">
      <c r="J652" s="119"/>
    </row>
    <row r="653" spans="10:10" ht="12.75" x14ac:dyDescent="0.2">
      <c r="J653" s="119"/>
    </row>
    <row r="654" spans="10:10" ht="12.75" x14ac:dyDescent="0.2">
      <c r="J654" s="119"/>
    </row>
    <row r="655" spans="10:10" ht="12.75" x14ac:dyDescent="0.2">
      <c r="J655" s="119"/>
    </row>
    <row r="656" spans="10:10" ht="12.75" x14ac:dyDescent="0.2">
      <c r="J656" s="119"/>
    </row>
    <row r="657" spans="10:10" ht="12.75" x14ac:dyDescent="0.2">
      <c r="J657" s="119"/>
    </row>
    <row r="658" spans="10:10" ht="12.75" x14ac:dyDescent="0.2">
      <c r="J658" s="119"/>
    </row>
    <row r="659" spans="10:10" ht="12.75" x14ac:dyDescent="0.2">
      <c r="J659" s="119"/>
    </row>
    <row r="660" spans="10:10" ht="12.75" x14ac:dyDescent="0.2">
      <c r="J660" s="119"/>
    </row>
    <row r="661" spans="10:10" ht="12.75" x14ac:dyDescent="0.2">
      <c r="J661" s="119"/>
    </row>
    <row r="662" spans="10:10" ht="12.75" x14ac:dyDescent="0.2">
      <c r="J662" s="119"/>
    </row>
    <row r="663" spans="10:10" ht="12.75" x14ac:dyDescent="0.2">
      <c r="J663" s="119"/>
    </row>
    <row r="664" spans="10:10" ht="12.75" x14ac:dyDescent="0.2">
      <c r="J664" s="119"/>
    </row>
    <row r="665" spans="10:10" ht="12.75" x14ac:dyDescent="0.2">
      <c r="J665" s="119"/>
    </row>
    <row r="666" spans="10:10" ht="12.75" x14ac:dyDescent="0.2">
      <c r="J666" s="119"/>
    </row>
    <row r="667" spans="10:10" ht="12.75" x14ac:dyDescent="0.2">
      <c r="J667" s="119"/>
    </row>
    <row r="668" spans="10:10" ht="12.75" x14ac:dyDescent="0.2">
      <c r="J668" s="119"/>
    </row>
    <row r="669" spans="10:10" ht="12.75" x14ac:dyDescent="0.2">
      <c r="J669" s="119"/>
    </row>
    <row r="670" spans="10:10" ht="12.75" x14ac:dyDescent="0.2">
      <c r="J670" s="119"/>
    </row>
    <row r="671" spans="10:10" ht="12.75" x14ac:dyDescent="0.2">
      <c r="J671" s="119"/>
    </row>
    <row r="672" spans="10:10" ht="12.75" x14ac:dyDescent="0.2">
      <c r="J672" s="119"/>
    </row>
    <row r="673" spans="10:10" ht="12.75" x14ac:dyDescent="0.2">
      <c r="J673" s="119"/>
    </row>
    <row r="674" spans="10:10" ht="12.75" x14ac:dyDescent="0.2">
      <c r="J674" s="119"/>
    </row>
    <row r="675" spans="10:10" ht="12.75" x14ac:dyDescent="0.2">
      <c r="J675" s="119"/>
    </row>
    <row r="676" spans="10:10" ht="12.75" x14ac:dyDescent="0.2">
      <c r="J676" s="119"/>
    </row>
    <row r="677" spans="10:10" ht="12.75" x14ac:dyDescent="0.2">
      <c r="J677" s="119"/>
    </row>
    <row r="678" spans="10:10" ht="12.75" x14ac:dyDescent="0.2">
      <c r="J678" s="119"/>
    </row>
    <row r="679" spans="10:10" ht="12.75" x14ac:dyDescent="0.2">
      <c r="J679" s="119"/>
    </row>
    <row r="680" spans="10:10" ht="12.75" x14ac:dyDescent="0.2">
      <c r="J680" s="119"/>
    </row>
    <row r="681" spans="10:10" ht="12.75" x14ac:dyDescent="0.2">
      <c r="J681" s="119"/>
    </row>
    <row r="682" spans="10:10" ht="12.75" x14ac:dyDescent="0.2">
      <c r="J682" s="119"/>
    </row>
    <row r="683" spans="10:10" ht="12.75" x14ac:dyDescent="0.2">
      <c r="J683" s="119"/>
    </row>
    <row r="684" spans="10:10" ht="12.75" x14ac:dyDescent="0.2">
      <c r="J684" s="119"/>
    </row>
    <row r="685" spans="10:10" ht="12.75" x14ac:dyDescent="0.2">
      <c r="J685" s="119"/>
    </row>
    <row r="686" spans="10:10" ht="12.75" x14ac:dyDescent="0.2">
      <c r="J686" s="119"/>
    </row>
    <row r="687" spans="10:10" ht="12.75" x14ac:dyDescent="0.2">
      <c r="J687" s="119"/>
    </row>
    <row r="688" spans="10:10" ht="12.75" x14ac:dyDescent="0.2">
      <c r="J688" s="119"/>
    </row>
    <row r="689" spans="10:10" ht="12.75" x14ac:dyDescent="0.2">
      <c r="J689" s="119"/>
    </row>
    <row r="690" spans="10:10" ht="12.75" x14ac:dyDescent="0.2">
      <c r="J690" s="119"/>
    </row>
    <row r="691" spans="10:10" ht="12.75" x14ac:dyDescent="0.2">
      <c r="J691" s="119"/>
    </row>
    <row r="692" spans="10:10" ht="12.75" x14ac:dyDescent="0.2">
      <c r="J692" s="119"/>
    </row>
    <row r="693" spans="10:10" ht="12.75" x14ac:dyDescent="0.2">
      <c r="J693" s="119"/>
    </row>
    <row r="694" spans="10:10" ht="12.75" x14ac:dyDescent="0.2">
      <c r="J694" s="119"/>
    </row>
    <row r="695" spans="10:10" ht="12.75" x14ac:dyDescent="0.2">
      <c r="J695" s="119"/>
    </row>
    <row r="696" spans="10:10" ht="12.75" x14ac:dyDescent="0.2">
      <c r="J696" s="119"/>
    </row>
    <row r="697" spans="10:10" ht="12.75" x14ac:dyDescent="0.2">
      <c r="J697" s="119"/>
    </row>
    <row r="698" spans="10:10" ht="12.75" x14ac:dyDescent="0.2">
      <c r="J698" s="119"/>
    </row>
    <row r="699" spans="10:10" ht="12.75" x14ac:dyDescent="0.2">
      <c r="J699" s="119"/>
    </row>
    <row r="700" spans="10:10" ht="12.75" x14ac:dyDescent="0.2">
      <c r="J700" s="119"/>
    </row>
    <row r="701" spans="10:10" ht="12.75" x14ac:dyDescent="0.2">
      <c r="J701" s="119"/>
    </row>
    <row r="702" spans="10:10" ht="12.75" x14ac:dyDescent="0.2">
      <c r="J702" s="119"/>
    </row>
    <row r="703" spans="10:10" ht="12.75" x14ac:dyDescent="0.2">
      <c r="J703" s="119"/>
    </row>
    <row r="704" spans="10:10" ht="12.75" x14ac:dyDescent="0.2">
      <c r="J704" s="119"/>
    </row>
    <row r="705" spans="10:10" ht="12.75" x14ac:dyDescent="0.2">
      <c r="J705" s="119"/>
    </row>
    <row r="706" spans="10:10" ht="12.75" x14ac:dyDescent="0.2">
      <c r="J706" s="119"/>
    </row>
    <row r="707" spans="10:10" ht="12.75" x14ac:dyDescent="0.2">
      <c r="J707" s="119"/>
    </row>
    <row r="708" spans="10:10" ht="12.75" x14ac:dyDescent="0.2">
      <c r="J708" s="119"/>
    </row>
    <row r="709" spans="10:10" ht="12.75" x14ac:dyDescent="0.2">
      <c r="J709" s="119"/>
    </row>
    <row r="710" spans="10:10" ht="12.75" x14ac:dyDescent="0.2">
      <c r="J710" s="119"/>
    </row>
    <row r="711" spans="10:10" ht="12.75" x14ac:dyDescent="0.2">
      <c r="J711" s="119"/>
    </row>
    <row r="712" spans="10:10" ht="12.75" x14ac:dyDescent="0.2">
      <c r="J712" s="119"/>
    </row>
    <row r="713" spans="10:10" ht="12.75" x14ac:dyDescent="0.2">
      <c r="J713" s="119"/>
    </row>
    <row r="714" spans="10:10" ht="12.75" x14ac:dyDescent="0.2">
      <c r="J714" s="119"/>
    </row>
    <row r="715" spans="10:10" ht="12.75" x14ac:dyDescent="0.2">
      <c r="J715" s="119"/>
    </row>
    <row r="716" spans="10:10" ht="12.75" x14ac:dyDescent="0.2">
      <c r="J716" s="119"/>
    </row>
    <row r="717" spans="10:10" ht="12.75" x14ac:dyDescent="0.2">
      <c r="J717" s="119"/>
    </row>
    <row r="718" spans="10:10" ht="12.75" x14ac:dyDescent="0.2">
      <c r="J718" s="119"/>
    </row>
    <row r="719" spans="10:10" ht="12.75" x14ac:dyDescent="0.2">
      <c r="J719" s="119"/>
    </row>
    <row r="720" spans="10:10" ht="12.75" x14ac:dyDescent="0.2">
      <c r="J720" s="119"/>
    </row>
    <row r="721" spans="10:10" ht="12.75" x14ac:dyDescent="0.2">
      <c r="J721" s="119"/>
    </row>
    <row r="722" spans="10:10" ht="12.75" x14ac:dyDescent="0.2">
      <c r="J722" s="119"/>
    </row>
    <row r="723" spans="10:10" ht="12.75" x14ac:dyDescent="0.2">
      <c r="J723" s="119"/>
    </row>
    <row r="724" spans="10:10" ht="12.75" x14ac:dyDescent="0.2">
      <c r="J724" s="119"/>
    </row>
    <row r="725" spans="10:10" ht="12.75" x14ac:dyDescent="0.2">
      <c r="J725" s="119"/>
    </row>
    <row r="726" spans="10:10" ht="12.75" x14ac:dyDescent="0.2">
      <c r="J726" s="119"/>
    </row>
    <row r="727" spans="10:10" ht="12.75" x14ac:dyDescent="0.2">
      <c r="J727" s="119"/>
    </row>
    <row r="728" spans="10:10" ht="12.75" x14ac:dyDescent="0.2">
      <c r="J728" s="119"/>
    </row>
    <row r="729" spans="10:10" ht="12.75" x14ac:dyDescent="0.2">
      <c r="J729" s="119"/>
    </row>
    <row r="730" spans="10:10" ht="12.75" x14ac:dyDescent="0.2">
      <c r="J730" s="119"/>
    </row>
    <row r="731" spans="10:10" ht="12.75" x14ac:dyDescent="0.2">
      <c r="J731" s="119"/>
    </row>
    <row r="732" spans="10:10" ht="12.75" x14ac:dyDescent="0.2">
      <c r="J732" s="119"/>
    </row>
    <row r="733" spans="10:10" ht="12.75" x14ac:dyDescent="0.2">
      <c r="J733" s="119"/>
    </row>
    <row r="734" spans="10:10" ht="12.75" x14ac:dyDescent="0.2">
      <c r="J734" s="119"/>
    </row>
    <row r="735" spans="10:10" ht="12.75" x14ac:dyDescent="0.2">
      <c r="J735" s="119"/>
    </row>
    <row r="736" spans="10:10" ht="12.75" x14ac:dyDescent="0.2">
      <c r="J736" s="119"/>
    </row>
    <row r="737" spans="10:10" ht="12.75" x14ac:dyDescent="0.2">
      <c r="J737" s="119"/>
    </row>
    <row r="738" spans="10:10" ht="12.75" x14ac:dyDescent="0.2">
      <c r="J738" s="119"/>
    </row>
    <row r="739" spans="10:10" ht="12.75" x14ac:dyDescent="0.2">
      <c r="J739" s="119"/>
    </row>
    <row r="740" spans="10:10" ht="12.75" x14ac:dyDescent="0.2">
      <c r="J740" s="119"/>
    </row>
    <row r="741" spans="10:10" ht="12.75" x14ac:dyDescent="0.2">
      <c r="J741" s="119"/>
    </row>
    <row r="742" spans="10:10" ht="12.75" x14ac:dyDescent="0.2">
      <c r="J742" s="119"/>
    </row>
    <row r="743" spans="10:10" ht="12.75" x14ac:dyDescent="0.2">
      <c r="J743" s="119"/>
    </row>
    <row r="744" spans="10:10" ht="12.75" x14ac:dyDescent="0.2">
      <c r="J744" s="119"/>
    </row>
    <row r="745" spans="10:10" ht="12.75" x14ac:dyDescent="0.2">
      <c r="J745" s="119"/>
    </row>
    <row r="746" spans="10:10" ht="12.75" x14ac:dyDescent="0.2">
      <c r="J746" s="119"/>
    </row>
    <row r="747" spans="10:10" ht="12.75" x14ac:dyDescent="0.2">
      <c r="J747" s="119"/>
    </row>
    <row r="748" spans="10:10" ht="12.75" x14ac:dyDescent="0.2">
      <c r="J748" s="119"/>
    </row>
    <row r="749" spans="10:10" ht="12.75" x14ac:dyDescent="0.2">
      <c r="J749" s="119"/>
    </row>
    <row r="750" spans="10:10" ht="12.75" x14ac:dyDescent="0.2">
      <c r="J750" s="119"/>
    </row>
    <row r="751" spans="10:10" ht="12.75" x14ac:dyDescent="0.2">
      <c r="J751" s="119"/>
    </row>
    <row r="752" spans="10:10" ht="12.75" x14ac:dyDescent="0.2">
      <c r="J752" s="119"/>
    </row>
    <row r="753" spans="10:10" ht="12.75" x14ac:dyDescent="0.2">
      <c r="J753" s="119"/>
    </row>
    <row r="754" spans="10:10" ht="12.75" x14ac:dyDescent="0.2">
      <c r="J754" s="119"/>
    </row>
    <row r="755" spans="10:10" ht="12.75" x14ac:dyDescent="0.2">
      <c r="J755" s="119"/>
    </row>
    <row r="756" spans="10:10" ht="12.75" x14ac:dyDescent="0.2">
      <c r="J756" s="119"/>
    </row>
    <row r="757" spans="10:10" ht="12.75" x14ac:dyDescent="0.2">
      <c r="J757" s="119"/>
    </row>
    <row r="758" spans="10:10" ht="12.75" x14ac:dyDescent="0.2">
      <c r="J758" s="119"/>
    </row>
    <row r="759" spans="10:10" ht="12.75" x14ac:dyDescent="0.2">
      <c r="J759" s="119"/>
    </row>
    <row r="760" spans="10:10" ht="12.75" x14ac:dyDescent="0.2">
      <c r="J760" s="119"/>
    </row>
    <row r="761" spans="10:10" ht="12.75" x14ac:dyDescent="0.2">
      <c r="J761" s="119"/>
    </row>
    <row r="762" spans="10:10" ht="12.75" x14ac:dyDescent="0.2">
      <c r="J762" s="119"/>
    </row>
    <row r="763" spans="10:10" ht="12.75" x14ac:dyDescent="0.2">
      <c r="J763" s="119"/>
    </row>
    <row r="764" spans="10:10" ht="12.75" x14ac:dyDescent="0.2">
      <c r="J764" s="119"/>
    </row>
    <row r="765" spans="10:10" ht="12.75" x14ac:dyDescent="0.2">
      <c r="J765" s="119"/>
    </row>
    <row r="766" spans="10:10" ht="12.75" x14ac:dyDescent="0.2">
      <c r="J766" s="119"/>
    </row>
    <row r="767" spans="10:10" ht="12.75" x14ac:dyDescent="0.2">
      <c r="J767" s="119"/>
    </row>
    <row r="768" spans="10:10" ht="12.75" x14ac:dyDescent="0.2">
      <c r="J768" s="119"/>
    </row>
    <row r="769" spans="10:10" ht="12.75" x14ac:dyDescent="0.2">
      <c r="J769" s="119"/>
    </row>
    <row r="770" spans="10:10" ht="12.75" x14ac:dyDescent="0.2">
      <c r="J770" s="119"/>
    </row>
    <row r="771" spans="10:10" ht="12.75" x14ac:dyDescent="0.2">
      <c r="J771" s="119"/>
    </row>
    <row r="772" spans="10:10" ht="12.75" x14ac:dyDescent="0.2">
      <c r="J772" s="119"/>
    </row>
    <row r="773" spans="10:10" ht="12.75" x14ac:dyDescent="0.2">
      <c r="J773" s="119"/>
    </row>
    <row r="774" spans="10:10" ht="12.75" x14ac:dyDescent="0.2">
      <c r="J774" s="119"/>
    </row>
    <row r="775" spans="10:10" ht="12.75" x14ac:dyDescent="0.2">
      <c r="J775" s="119"/>
    </row>
    <row r="776" spans="10:10" ht="12.75" x14ac:dyDescent="0.2">
      <c r="J776" s="119"/>
    </row>
    <row r="777" spans="10:10" ht="12.75" x14ac:dyDescent="0.2">
      <c r="J777" s="119"/>
    </row>
    <row r="778" spans="10:10" ht="12.75" x14ac:dyDescent="0.2">
      <c r="J778" s="119"/>
    </row>
    <row r="779" spans="10:10" ht="12.75" x14ac:dyDescent="0.2">
      <c r="J779" s="119"/>
    </row>
    <row r="780" spans="10:10" ht="12.75" x14ac:dyDescent="0.2">
      <c r="J780" s="119"/>
    </row>
    <row r="781" spans="10:10" ht="12.75" x14ac:dyDescent="0.2">
      <c r="J781" s="119"/>
    </row>
    <row r="782" spans="10:10" ht="12.75" x14ac:dyDescent="0.2">
      <c r="J782" s="119"/>
    </row>
    <row r="783" spans="10:10" ht="12.75" x14ac:dyDescent="0.2">
      <c r="J783" s="119"/>
    </row>
    <row r="784" spans="10:10" ht="12.75" x14ac:dyDescent="0.2">
      <c r="J784" s="119"/>
    </row>
    <row r="785" spans="10:10" ht="12.75" x14ac:dyDescent="0.2">
      <c r="J785" s="119"/>
    </row>
    <row r="786" spans="10:10" ht="12.75" x14ac:dyDescent="0.2">
      <c r="J786" s="119"/>
    </row>
    <row r="787" spans="10:10" ht="12.75" x14ac:dyDescent="0.2">
      <c r="J787" s="119"/>
    </row>
    <row r="788" spans="10:10" ht="12.75" x14ac:dyDescent="0.2">
      <c r="J788" s="119"/>
    </row>
    <row r="789" spans="10:10" ht="12.75" x14ac:dyDescent="0.2">
      <c r="J789" s="119"/>
    </row>
    <row r="790" spans="10:10" ht="12.75" x14ac:dyDescent="0.2">
      <c r="J790" s="119"/>
    </row>
    <row r="791" spans="10:10" ht="12.75" x14ac:dyDescent="0.2">
      <c r="J791" s="119"/>
    </row>
    <row r="792" spans="10:10" ht="12.75" x14ac:dyDescent="0.2">
      <c r="J792" s="119"/>
    </row>
    <row r="793" spans="10:10" ht="12.75" x14ac:dyDescent="0.2">
      <c r="J793" s="119"/>
    </row>
    <row r="794" spans="10:10" ht="12.75" x14ac:dyDescent="0.2">
      <c r="J794" s="119"/>
    </row>
    <row r="795" spans="10:10" ht="12.75" x14ac:dyDescent="0.2">
      <c r="J795" s="119"/>
    </row>
    <row r="796" spans="10:10" ht="12.75" x14ac:dyDescent="0.2">
      <c r="J796" s="119"/>
    </row>
    <row r="797" spans="10:10" ht="12.75" x14ac:dyDescent="0.2">
      <c r="J797" s="119"/>
    </row>
    <row r="798" spans="10:10" ht="12.75" x14ac:dyDescent="0.2">
      <c r="J798" s="119"/>
    </row>
    <row r="799" spans="10:10" ht="12.75" x14ac:dyDescent="0.2">
      <c r="J799" s="119"/>
    </row>
    <row r="800" spans="10:10" ht="12.75" x14ac:dyDescent="0.2">
      <c r="J800" s="119"/>
    </row>
    <row r="801" spans="10:10" ht="12.75" x14ac:dyDescent="0.2">
      <c r="J801" s="119"/>
    </row>
    <row r="802" spans="10:10" ht="12.75" x14ac:dyDescent="0.2">
      <c r="J802" s="119"/>
    </row>
    <row r="803" spans="10:10" ht="12.75" x14ac:dyDescent="0.2">
      <c r="J803" s="119"/>
    </row>
    <row r="804" spans="10:10" ht="12.75" x14ac:dyDescent="0.2">
      <c r="J804" s="119"/>
    </row>
    <row r="805" spans="10:10" ht="12.75" x14ac:dyDescent="0.2">
      <c r="J805" s="119"/>
    </row>
    <row r="806" spans="10:10" ht="12.75" x14ac:dyDescent="0.2">
      <c r="J806" s="119"/>
    </row>
    <row r="807" spans="10:10" ht="12.75" x14ac:dyDescent="0.2">
      <c r="J807" s="119"/>
    </row>
    <row r="808" spans="10:10" ht="12.75" x14ac:dyDescent="0.2">
      <c r="J808" s="119"/>
    </row>
    <row r="809" spans="10:10" ht="12.75" x14ac:dyDescent="0.2">
      <c r="J809" s="119"/>
    </row>
    <row r="810" spans="10:10" ht="12.75" x14ac:dyDescent="0.2">
      <c r="J810" s="119"/>
    </row>
    <row r="811" spans="10:10" ht="12.75" x14ac:dyDescent="0.2">
      <c r="J811" s="119"/>
    </row>
    <row r="812" spans="10:10" ht="12.75" x14ac:dyDescent="0.2">
      <c r="J812" s="119"/>
    </row>
    <row r="813" spans="10:10" ht="12.75" x14ac:dyDescent="0.2">
      <c r="J813" s="119"/>
    </row>
    <row r="814" spans="10:10" ht="12.75" x14ac:dyDescent="0.2">
      <c r="J814" s="119"/>
    </row>
    <row r="815" spans="10:10" ht="12.75" x14ac:dyDescent="0.2">
      <c r="J815" s="119"/>
    </row>
    <row r="816" spans="10:10" ht="12.75" x14ac:dyDescent="0.2">
      <c r="J816" s="119"/>
    </row>
    <row r="817" spans="10:10" ht="12.75" x14ac:dyDescent="0.2">
      <c r="J817" s="119"/>
    </row>
    <row r="818" spans="10:10" ht="12.75" x14ac:dyDescent="0.2">
      <c r="J818" s="119"/>
    </row>
    <row r="819" spans="10:10" ht="12.75" x14ac:dyDescent="0.2">
      <c r="J819" s="119"/>
    </row>
    <row r="820" spans="10:10" ht="12.75" x14ac:dyDescent="0.2">
      <c r="J820" s="119"/>
    </row>
    <row r="821" spans="10:10" ht="12.75" x14ac:dyDescent="0.2">
      <c r="J821" s="119"/>
    </row>
    <row r="822" spans="10:10" ht="12.75" x14ac:dyDescent="0.2">
      <c r="J822" s="119"/>
    </row>
    <row r="823" spans="10:10" ht="12.75" x14ac:dyDescent="0.2">
      <c r="J823" s="119"/>
    </row>
    <row r="824" spans="10:10" ht="12.75" x14ac:dyDescent="0.2">
      <c r="J824" s="119"/>
    </row>
    <row r="825" spans="10:10" ht="12.75" x14ac:dyDescent="0.2">
      <c r="J825" s="119"/>
    </row>
    <row r="826" spans="10:10" ht="12.75" x14ac:dyDescent="0.2">
      <c r="J826" s="119"/>
    </row>
    <row r="827" spans="10:10" ht="12.75" x14ac:dyDescent="0.2">
      <c r="J827" s="119"/>
    </row>
    <row r="828" spans="10:10" ht="12.75" x14ac:dyDescent="0.2">
      <c r="J828" s="119"/>
    </row>
    <row r="829" spans="10:10" ht="12.75" x14ac:dyDescent="0.2">
      <c r="J829" s="119"/>
    </row>
    <row r="830" spans="10:10" ht="12.75" x14ac:dyDescent="0.2">
      <c r="J830" s="119"/>
    </row>
    <row r="831" spans="10:10" ht="12.75" x14ac:dyDescent="0.2">
      <c r="J831" s="119"/>
    </row>
    <row r="832" spans="10:10" ht="12.75" x14ac:dyDescent="0.2">
      <c r="J832" s="119"/>
    </row>
    <row r="833" spans="10:10" ht="12.75" x14ac:dyDescent="0.2">
      <c r="J833" s="119"/>
    </row>
    <row r="834" spans="10:10" ht="12.75" x14ac:dyDescent="0.2">
      <c r="J834" s="119"/>
    </row>
    <row r="835" spans="10:10" ht="12.75" x14ac:dyDescent="0.2">
      <c r="J835" s="119"/>
    </row>
    <row r="836" spans="10:10" ht="12.75" x14ac:dyDescent="0.2">
      <c r="J836" s="119"/>
    </row>
    <row r="837" spans="10:10" ht="12.75" x14ac:dyDescent="0.2">
      <c r="J837" s="119"/>
    </row>
    <row r="838" spans="10:10" ht="12.75" x14ac:dyDescent="0.2">
      <c r="J838" s="119"/>
    </row>
    <row r="839" spans="10:10" ht="12.75" x14ac:dyDescent="0.2">
      <c r="J839" s="119"/>
    </row>
    <row r="840" spans="10:10" ht="12.75" x14ac:dyDescent="0.2">
      <c r="J840" s="119"/>
    </row>
    <row r="841" spans="10:10" ht="12.75" x14ac:dyDescent="0.2">
      <c r="J841" s="119"/>
    </row>
    <row r="842" spans="10:10" ht="12.75" x14ac:dyDescent="0.2">
      <c r="J842" s="119"/>
    </row>
    <row r="843" spans="10:10" ht="12.75" x14ac:dyDescent="0.2">
      <c r="J843" s="119"/>
    </row>
    <row r="844" spans="10:10" ht="12.75" x14ac:dyDescent="0.2">
      <c r="J844" s="119"/>
    </row>
    <row r="845" spans="10:10" ht="12.75" x14ac:dyDescent="0.2">
      <c r="J845" s="119"/>
    </row>
    <row r="846" spans="10:10" ht="12.75" x14ac:dyDescent="0.2">
      <c r="J846" s="119"/>
    </row>
    <row r="847" spans="10:10" ht="12.75" x14ac:dyDescent="0.2">
      <c r="J847" s="119"/>
    </row>
    <row r="848" spans="10:10" ht="12.75" x14ac:dyDescent="0.2">
      <c r="J848" s="119"/>
    </row>
    <row r="849" spans="10:10" ht="12.75" x14ac:dyDescent="0.2">
      <c r="J849" s="119"/>
    </row>
    <row r="850" spans="10:10" ht="12.75" x14ac:dyDescent="0.2">
      <c r="J850" s="119"/>
    </row>
    <row r="851" spans="10:10" ht="12.75" x14ac:dyDescent="0.2">
      <c r="J851" s="119"/>
    </row>
    <row r="852" spans="10:10" ht="12.75" x14ac:dyDescent="0.2">
      <c r="J852" s="119"/>
    </row>
    <row r="853" spans="10:10" ht="12.75" x14ac:dyDescent="0.2">
      <c r="J853" s="119"/>
    </row>
    <row r="854" spans="10:10" ht="12.75" x14ac:dyDescent="0.2">
      <c r="J854" s="119"/>
    </row>
    <row r="855" spans="10:10" ht="12.75" x14ac:dyDescent="0.2">
      <c r="J855" s="119"/>
    </row>
    <row r="856" spans="10:10" ht="12.75" x14ac:dyDescent="0.2">
      <c r="J856" s="119"/>
    </row>
    <row r="857" spans="10:10" ht="12.75" x14ac:dyDescent="0.2">
      <c r="J857" s="119"/>
    </row>
    <row r="858" spans="10:10" ht="12.75" x14ac:dyDescent="0.2">
      <c r="J858" s="119"/>
    </row>
    <row r="859" spans="10:10" ht="12.75" x14ac:dyDescent="0.2">
      <c r="J859" s="119"/>
    </row>
    <row r="860" spans="10:10" ht="12.75" x14ac:dyDescent="0.2">
      <c r="J860" s="119"/>
    </row>
    <row r="861" spans="10:10" ht="12.75" x14ac:dyDescent="0.2">
      <c r="J861" s="119"/>
    </row>
    <row r="862" spans="10:10" ht="12.75" x14ac:dyDescent="0.2">
      <c r="J862" s="119"/>
    </row>
    <row r="863" spans="10:10" ht="12.75" x14ac:dyDescent="0.2">
      <c r="J863" s="119"/>
    </row>
    <row r="864" spans="10:10" ht="12.75" x14ac:dyDescent="0.2">
      <c r="J864" s="119"/>
    </row>
    <row r="865" spans="10:10" ht="12.75" x14ac:dyDescent="0.2">
      <c r="J865" s="119"/>
    </row>
    <row r="866" spans="10:10" ht="12.75" x14ac:dyDescent="0.2">
      <c r="J866" s="119"/>
    </row>
    <row r="867" spans="10:10" ht="12.75" x14ac:dyDescent="0.2">
      <c r="J867" s="119"/>
    </row>
    <row r="868" spans="10:10" ht="12.75" x14ac:dyDescent="0.2">
      <c r="J868" s="119"/>
    </row>
    <row r="869" spans="10:10" ht="12.75" x14ac:dyDescent="0.2">
      <c r="J869" s="119"/>
    </row>
    <row r="870" spans="10:10" ht="12.75" x14ac:dyDescent="0.2">
      <c r="J870" s="119"/>
    </row>
    <row r="871" spans="10:10" ht="12.75" x14ac:dyDescent="0.2">
      <c r="J871" s="119"/>
    </row>
    <row r="872" spans="10:10" ht="12.75" x14ac:dyDescent="0.2">
      <c r="J872" s="119"/>
    </row>
    <row r="873" spans="10:10" ht="12.75" x14ac:dyDescent="0.2">
      <c r="J873" s="119"/>
    </row>
    <row r="874" spans="10:10" ht="12.75" x14ac:dyDescent="0.2">
      <c r="J874" s="119"/>
    </row>
    <row r="875" spans="10:10" ht="12.75" x14ac:dyDescent="0.2">
      <c r="J875" s="119"/>
    </row>
    <row r="876" spans="10:10" ht="12.75" x14ac:dyDescent="0.2">
      <c r="J876" s="119"/>
    </row>
    <row r="877" spans="10:10" ht="12.75" x14ac:dyDescent="0.2">
      <c r="J877" s="119"/>
    </row>
    <row r="878" spans="10:10" ht="12.75" x14ac:dyDescent="0.2">
      <c r="J878" s="119"/>
    </row>
    <row r="879" spans="10:10" ht="12.75" x14ac:dyDescent="0.2">
      <c r="J879" s="119"/>
    </row>
    <row r="880" spans="10:10" ht="12.75" x14ac:dyDescent="0.2">
      <c r="J880" s="119"/>
    </row>
    <row r="881" spans="10:10" ht="12.75" x14ac:dyDescent="0.2">
      <c r="J881" s="119"/>
    </row>
    <row r="882" spans="10:10" ht="12.75" x14ac:dyDescent="0.2">
      <c r="J882" s="119"/>
    </row>
    <row r="883" spans="10:10" ht="12.75" x14ac:dyDescent="0.2">
      <c r="J883" s="119"/>
    </row>
    <row r="884" spans="10:10" ht="12.75" x14ac:dyDescent="0.2">
      <c r="J884" s="119"/>
    </row>
    <row r="885" spans="10:10" ht="12.75" x14ac:dyDescent="0.2">
      <c r="J885" s="119"/>
    </row>
    <row r="886" spans="10:10" ht="12.75" x14ac:dyDescent="0.2">
      <c r="J886" s="119"/>
    </row>
    <row r="887" spans="10:10" ht="12.75" x14ac:dyDescent="0.2">
      <c r="J887" s="119"/>
    </row>
    <row r="888" spans="10:10" ht="12.75" x14ac:dyDescent="0.2">
      <c r="J888" s="119"/>
    </row>
    <row r="889" spans="10:10" ht="12.75" x14ac:dyDescent="0.2">
      <c r="J889" s="119"/>
    </row>
    <row r="890" spans="10:10" ht="12.75" x14ac:dyDescent="0.2">
      <c r="J890" s="119"/>
    </row>
    <row r="891" spans="10:10" ht="12.75" x14ac:dyDescent="0.2">
      <c r="J891" s="119"/>
    </row>
    <row r="892" spans="10:10" ht="12.75" x14ac:dyDescent="0.2">
      <c r="J892" s="119"/>
    </row>
    <row r="893" spans="10:10" ht="12.75" x14ac:dyDescent="0.2">
      <c r="J893" s="119"/>
    </row>
    <row r="894" spans="10:10" ht="12.75" x14ac:dyDescent="0.2">
      <c r="J894" s="119"/>
    </row>
    <row r="895" spans="10:10" ht="12.75" x14ac:dyDescent="0.2">
      <c r="J895" s="119"/>
    </row>
    <row r="896" spans="10:10" ht="12.75" x14ac:dyDescent="0.2">
      <c r="J896" s="119"/>
    </row>
    <row r="897" spans="10:10" ht="12.75" x14ac:dyDescent="0.2">
      <c r="J897" s="119"/>
    </row>
    <row r="898" spans="10:10" ht="12.75" x14ac:dyDescent="0.2">
      <c r="J898" s="119"/>
    </row>
    <row r="899" spans="10:10" ht="12.75" x14ac:dyDescent="0.2">
      <c r="J899" s="119"/>
    </row>
    <row r="900" spans="10:10" ht="12.75" x14ac:dyDescent="0.2">
      <c r="J900" s="119"/>
    </row>
    <row r="901" spans="10:10" ht="12.75" x14ac:dyDescent="0.2">
      <c r="J901" s="119"/>
    </row>
    <row r="902" spans="10:10" ht="12.75" x14ac:dyDescent="0.2">
      <c r="J902" s="119"/>
    </row>
    <row r="903" spans="10:10" ht="12.75" x14ac:dyDescent="0.2">
      <c r="J903" s="119"/>
    </row>
    <row r="904" spans="10:10" ht="12.75" x14ac:dyDescent="0.2">
      <c r="J904" s="119"/>
    </row>
    <row r="905" spans="10:10" ht="12.75" x14ac:dyDescent="0.2">
      <c r="J905" s="119"/>
    </row>
    <row r="906" spans="10:10" ht="12.75" x14ac:dyDescent="0.2">
      <c r="J906" s="119"/>
    </row>
    <row r="907" spans="10:10" ht="12.75" x14ac:dyDescent="0.2">
      <c r="J907" s="119"/>
    </row>
    <row r="908" spans="10:10" ht="12.75" x14ac:dyDescent="0.2">
      <c r="J908" s="119"/>
    </row>
    <row r="909" spans="10:10" ht="12.75" x14ac:dyDescent="0.2">
      <c r="J909" s="119"/>
    </row>
    <row r="910" spans="10:10" ht="12.75" x14ac:dyDescent="0.2">
      <c r="J910" s="119"/>
    </row>
    <row r="911" spans="10:10" ht="12.75" x14ac:dyDescent="0.2">
      <c r="J911" s="119"/>
    </row>
    <row r="912" spans="10:10" ht="12.75" x14ac:dyDescent="0.2">
      <c r="J912" s="119"/>
    </row>
    <row r="913" spans="10:10" ht="12.75" x14ac:dyDescent="0.2">
      <c r="J913" s="119"/>
    </row>
    <row r="914" spans="10:10" ht="12.75" x14ac:dyDescent="0.2">
      <c r="J914" s="119"/>
    </row>
    <row r="915" spans="10:10" ht="12.75" x14ac:dyDescent="0.2">
      <c r="J915" s="119"/>
    </row>
    <row r="916" spans="10:10" ht="12.75" x14ac:dyDescent="0.2">
      <c r="J916" s="119"/>
    </row>
    <row r="917" spans="10:10" ht="12.75" x14ac:dyDescent="0.2">
      <c r="J917" s="119"/>
    </row>
    <row r="918" spans="10:10" ht="12.75" x14ac:dyDescent="0.2">
      <c r="J918" s="119"/>
    </row>
    <row r="919" spans="10:10" ht="12.75" x14ac:dyDescent="0.2">
      <c r="J919" s="119"/>
    </row>
    <row r="920" spans="10:10" ht="12.75" x14ac:dyDescent="0.2">
      <c r="J920" s="119"/>
    </row>
    <row r="921" spans="10:10" ht="12.75" x14ac:dyDescent="0.2">
      <c r="J921" s="119"/>
    </row>
    <row r="922" spans="10:10" ht="12.75" x14ac:dyDescent="0.2">
      <c r="J922" s="119"/>
    </row>
    <row r="923" spans="10:10" ht="12.75" x14ac:dyDescent="0.2">
      <c r="J923" s="119"/>
    </row>
    <row r="924" spans="10:10" ht="12.75" x14ac:dyDescent="0.2">
      <c r="J924" s="119"/>
    </row>
    <row r="925" spans="10:10" ht="12.75" x14ac:dyDescent="0.2">
      <c r="J925" s="119"/>
    </row>
    <row r="926" spans="10:10" ht="12.75" x14ac:dyDescent="0.2">
      <c r="J926" s="119"/>
    </row>
    <row r="927" spans="10:10" ht="12.75" x14ac:dyDescent="0.2">
      <c r="J927" s="119"/>
    </row>
    <row r="928" spans="10:10" ht="12.75" x14ac:dyDescent="0.2">
      <c r="J928" s="119"/>
    </row>
    <row r="929" spans="10:10" ht="12.75" x14ac:dyDescent="0.2">
      <c r="J929" s="119"/>
    </row>
    <row r="930" spans="10:10" ht="12.75" x14ac:dyDescent="0.2">
      <c r="J930" s="119"/>
    </row>
    <row r="931" spans="10:10" ht="12.75" x14ac:dyDescent="0.2">
      <c r="J931" s="119"/>
    </row>
    <row r="932" spans="10:10" ht="12.75" x14ac:dyDescent="0.2">
      <c r="J932" s="119"/>
    </row>
    <row r="933" spans="10:10" ht="12.75" x14ac:dyDescent="0.2">
      <c r="J933" s="119"/>
    </row>
    <row r="934" spans="10:10" ht="12.75" x14ac:dyDescent="0.2">
      <c r="J934" s="119"/>
    </row>
    <row r="935" spans="10:10" ht="12.75" x14ac:dyDescent="0.2">
      <c r="J935" s="119"/>
    </row>
    <row r="936" spans="10:10" ht="12.75" x14ac:dyDescent="0.2">
      <c r="J936" s="119"/>
    </row>
    <row r="937" spans="10:10" ht="12.75" x14ac:dyDescent="0.2">
      <c r="J937" s="119"/>
    </row>
    <row r="938" spans="10:10" ht="12.75" x14ac:dyDescent="0.2">
      <c r="J938" s="119"/>
    </row>
    <row r="939" spans="10:10" ht="12.75" x14ac:dyDescent="0.2">
      <c r="J939" s="119"/>
    </row>
    <row r="940" spans="10:10" ht="12.75" x14ac:dyDescent="0.2">
      <c r="J940" s="119"/>
    </row>
    <row r="941" spans="10:10" ht="12.75" x14ac:dyDescent="0.2">
      <c r="J941" s="119"/>
    </row>
    <row r="942" spans="10:10" ht="12.75" x14ac:dyDescent="0.2">
      <c r="J942" s="119"/>
    </row>
    <row r="943" spans="10:10" ht="12.75" x14ac:dyDescent="0.2">
      <c r="J943" s="119"/>
    </row>
    <row r="944" spans="10:10" ht="12.75" x14ac:dyDescent="0.2">
      <c r="J944" s="119"/>
    </row>
    <row r="945" spans="10:10" ht="12.75" x14ac:dyDescent="0.2">
      <c r="J945" s="119"/>
    </row>
    <row r="946" spans="10:10" ht="12.75" x14ac:dyDescent="0.2">
      <c r="J946" s="119"/>
    </row>
    <row r="947" spans="10:10" ht="12.75" x14ac:dyDescent="0.2">
      <c r="J947" s="119"/>
    </row>
    <row r="948" spans="10:10" ht="12.75" x14ac:dyDescent="0.2">
      <c r="J948" s="119"/>
    </row>
    <row r="949" spans="10:10" ht="12.75" x14ac:dyDescent="0.2">
      <c r="J949" s="119"/>
    </row>
    <row r="950" spans="10:10" ht="12.75" x14ac:dyDescent="0.2">
      <c r="J950" s="119"/>
    </row>
    <row r="951" spans="10:10" ht="12.75" x14ac:dyDescent="0.2">
      <c r="J951" s="119"/>
    </row>
    <row r="952" spans="10:10" ht="12.75" x14ac:dyDescent="0.2">
      <c r="J952" s="119"/>
    </row>
    <row r="953" spans="10:10" ht="12.75" x14ac:dyDescent="0.2">
      <c r="J953" s="119"/>
    </row>
    <row r="954" spans="10:10" ht="12.75" x14ac:dyDescent="0.2">
      <c r="J954" s="119"/>
    </row>
    <row r="955" spans="10:10" ht="12.75" x14ac:dyDescent="0.2">
      <c r="J955" s="119"/>
    </row>
    <row r="956" spans="10:10" ht="12.75" x14ac:dyDescent="0.2">
      <c r="J956" s="119"/>
    </row>
    <row r="957" spans="10:10" ht="12.75" x14ac:dyDescent="0.2">
      <c r="J957" s="119"/>
    </row>
    <row r="958" spans="10:10" ht="12.75" x14ac:dyDescent="0.2">
      <c r="J958" s="119"/>
    </row>
    <row r="959" spans="10:10" ht="12.75" x14ac:dyDescent="0.2">
      <c r="J959" s="119"/>
    </row>
    <row r="960" spans="10:10" ht="12.75" x14ac:dyDescent="0.2">
      <c r="J960" s="119"/>
    </row>
    <row r="961" spans="10:10" ht="12.75" x14ac:dyDescent="0.2">
      <c r="J961" s="119"/>
    </row>
    <row r="962" spans="10:10" ht="12.75" x14ac:dyDescent="0.2">
      <c r="J962" s="119"/>
    </row>
    <row r="963" spans="10:10" ht="12.75" x14ac:dyDescent="0.2">
      <c r="J963" s="119"/>
    </row>
    <row r="964" spans="10:10" ht="12.75" x14ac:dyDescent="0.2">
      <c r="J964" s="119"/>
    </row>
    <row r="965" spans="10:10" ht="12.75" x14ac:dyDescent="0.2">
      <c r="J965" s="119"/>
    </row>
    <row r="966" spans="10:10" ht="12.75" x14ac:dyDescent="0.2">
      <c r="J966" s="119"/>
    </row>
    <row r="967" spans="10:10" ht="12.75" x14ac:dyDescent="0.2">
      <c r="J967" s="119"/>
    </row>
    <row r="968" spans="10:10" ht="12.75" x14ac:dyDescent="0.2">
      <c r="J968" s="119"/>
    </row>
    <row r="969" spans="10:10" ht="12.75" x14ac:dyDescent="0.2">
      <c r="J969" s="119"/>
    </row>
    <row r="970" spans="10:10" ht="12.75" x14ac:dyDescent="0.2">
      <c r="J970" s="119"/>
    </row>
    <row r="971" spans="10:10" ht="12.75" x14ac:dyDescent="0.2">
      <c r="J971" s="119"/>
    </row>
    <row r="972" spans="10:10" ht="12.75" x14ac:dyDescent="0.2">
      <c r="J972" s="119"/>
    </row>
    <row r="973" spans="10:10" ht="12.75" x14ac:dyDescent="0.2">
      <c r="J973" s="119"/>
    </row>
    <row r="974" spans="10:10" ht="12.75" x14ac:dyDescent="0.2">
      <c r="J974" s="119"/>
    </row>
    <row r="975" spans="10:10" ht="12.75" x14ac:dyDescent="0.2">
      <c r="J975" s="119"/>
    </row>
    <row r="976" spans="10:10" ht="12.75" x14ac:dyDescent="0.2">
      <c r="J976" s="119"/>
    </row>
    <row r="977" spans="10:10" ht="12.75" x14ac:dyDescent="0.2">
      <c r="J977" s="119"/>
    </row>
    <row r="978" spans="10:10" ht="12.75" x14ac:dyDescent="0.2">
      <c r="J978" s="119"/>
    </row>
    <row r="979" spans="10:10" ht="12.75" x14ac:dyDescent="0.2">
      <c r="J979" s="119"/>
    </row>
    <row r="980" spans="10:10" ht="12.75" x14ac:dyDescent="0.2">
      <c r="J980" s="119"/>
    </row>
    <row r="981" spans="10:10" ht="12.75" x14ac:dyDescent="0.2">
      <c r="J981" s="119"/>
    </row>
    <row r="982" spans="10:10" ht="12.75" x14ac:dyDescent="0.2">
      <c r="J982" s="119"/>
    </row>
    <row r="983" spans="10:10" ht="12.75" x14ac:dyDescent="0.2">
      <c r="J983" s="119"/>
    </row>
    <row r="984" spans="10:10" ht="12.75" x14ac:dyDescent="0.2">
      <c r="J984" s="119"/>
    </row>
    <row r="985" spans="10:10" ht="12.75" x14ac:dyDescent="0.2">
      <c r="J985" s="119"/>
    </row>
    <row r="986" spans="10:10" ht="12.75" x14ac:dyDescent="0.2">
      <c r="J986" s="119"/>
    </row>
    <row r="987" spans="10:10" ht="12.75" x14ac:dyDescent="0.2">
      <c r="J987" s="119"/>
    </row>
    <row r="988" spans="10:10" ht="12.75" x14ac:dyDescent="0.2">
      <c r="J988" s="119"/>
    </row>
    <row r="989" spans="10:10" ht="12.75" x14ac:dyDescent="0.2">
      <c r="J989" s="119"/>
    </row>
    <row r="990" spans="10:10" ht="12.75" x14ac:dyDescent="0.2">
      <c r="J990" s="119"/>
    </row>
    <row r="991" spans="10:10" ht="12.75" x14ac:dyDescent="0.2">
      <c r="J991" s="119"/>
    </row>
    <row r="992" spans="10:10" ht="12.75" x14ac:dyDescent="0.2">
      <c r="J992" s="119"/>
    </row>
    <row r="993" spans="10:10" ht="12.75" x14ac:dyDescent="0.2">
      <c r="J993" s="119"/>
    </row>
    <row r="994" spans="10:10" ht="12.75" x14ac:dyDescent="0.2">
      <c r="J994" s="119"/>
    </row>
    <row r="995" spans="10:10" ht="12.75" x14ac:dyDescent="0.2">
      <c r="J995" s="119"/>
    </row>
    <row r="996" spans="10:10" ht="12.75" x14ac:dyDescent="0.2">
      <c r="J996" s="119"/>
    </row>
    <row r="997" spans="10:10" ht="12.75" x14ac:dyDescent="0.2">
      <c r="J997" s="119"/>
    </row>
    <row r="998" spans="10:10" ht="12.75" x14ac:dyDescent="0.2">
      <c r="J998" s="119"/>
    </row>
    <row r="999" spans="10:10" ht="12.75" x14ac:dyDescent="0.2">
      <c r="J999" s="119"/>
    </row>
    <row r="1000" spans="10:10" ht="12.75" x14ac:dyDescent="0.2">
      <c r="J1000" s="119"/>
    </row>
    <row r="1001" spans="10:10" ht="12.75" x14ac:dyDescent="0.2">
      <c r="J1001" s="119"/>
    </row>
    <row r="1002" spans="10:10" ht="12.75" x14ac:dyDescent="0.2">
      <c r="J1002" s="119"/>
    </row>
    <row r="1003" spans="10:10" ht="12.75" x14ac:dyDescent="0.2">
      <c r="J1003" s="119"/>
    </row>
    <row r="1004" spans="10:10" ht="12.75" x14ac:dyDescent="0.2">
      <c r="J1004" s="119"/>
    </row>
    <row r="1005" spans="10:10" ht="12.75" x14ac:dyDescent="0.2">
      <c r="J1005" s="119"/>
    </row>
    <row r="1006" spans="10:10" ht="12.75" x14ac:dyDescent="0.2">
      <c r="J1006" s="119"/>
    </row>
    <row r="1007" spans="10:10" ht="12.75" x14ac:dyDescent="0.2">
      <c r="J1007" s="119"/>
    </row>
    <row r="1008" spans="10:10" ht="12.75" x14ac:dyDescent="0.2">
      <c r="J1008" s="119"/>
    </row>
    <row r="1009" spans="10:10" ht="12.75" x14ac:dyDescent="0.2">
      <c r="J1009" s="119"/>
    </row>
    <row r="1010" spans="10:10" ht="12.75" x14ac:dyDescent="0.2">
      <c r="J1010" s="119"/>
    </row>
    <row r="1011" spans="10:10" ht="12.75" x14ac:dyDescent="0.2">
      <c r="J1011" s="119"/>
    </row>
    <row r="1012" spans="10:10" ht="12.75" x14ac:dyDescent="0.2">
      <c r="J1012" s="119"/>
    </row>
    <row r="1013" spans="10:10" ht="12.75" x14ac:dyDescent="0.2">
      <c r="J1013" s="119"/>
    </row>
    <row r="1014" spans="10:10" ht="12.75" x14ac:dyDescent="0.2">
      <c r="J1014" s="119"/>
    </row>
    <row r="1015" spans="10:10" ht="12.75" x14ac:dyDescent="0.2">
      <c r="J1015" s="119"/>
    </row>
    <row r="1016" spans="10:10" ht="12.75" x14ac:dyDescent="0.2">
      <c r="J1016" s="119"/>
    </row>
    <row r="1017" spans="10:10" ht="12.75" x14ac:dyDescent="0.2">
      <c r="J1017" s="119"/>
    </row>
    <row r="1018" spans="10:10" ht="12.75" x14ac:dyDescent="0.2">
      <c r="J1018" s="119"/>
    </row>
    <row r="1019" spans="10:10" ht="12.75" x14ac:dyDescent="0.2">
      <c r="J1019" s="119"/>
    </row>
  </sheetData>
  <mergeCells count="3">
    <mergeCell ref="C7:I7"/>
    <mergeCell ref="C8:I9"/>
    <mergeCell ref="C10:I10"/>
  </mergeCells>
  <hyperlinks>
    <hyperlink ref="B8" r:id="rId1"/>
    <hyperlink ref="B9" r:id="rId2"/>
    <hyperlink ref="B10" r:id="rId3"/>
    <hyperlink ref="D14" location="EC_Transfers!A1" display="EC_Transfers.csv"/>
    <hyperlink ref="D15" location="'EC_Transfers (PRS)'!A1" display="EC_Transfers.csv"/>
    <hyperlink ref="D16" location="'EC_Transfers (ORS)'!A1" display="EC_Transfers.csv"/>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7"/>
  <sheetViews>
    <sheetView zoomScaleNormal="100" workbookViewId="0">
      <selection sqref="A1:A2"/>
    </sheetView>
  </sheetViews>
  <sheetFormatPr defaultColWidth="8.5703125" defaultRowHeight="15" x14ac:dyDescent="0.25"/>
  <cols>
    <col min="1" max="1" width="8.5703125" style="8"/>
    <col min="2" max="2" width="20.85546875" style="8" customWidth="1"/>
    <col min="3" max="3" width="11.28515625" style="8" customWidth="1"/>
    <col min="4" max="4" width="13.5703125" style="8" customWidth="1"/>
    <col min="5" max="6" width="10.5703125" style="8" customWidth="1"/>
    <col min="7" max="8" width="11.5703125" style="8" customWidth="1"/>
    <col min="9" max="10" width="8.85546875" style="8" customWidth="1"/>
    <col min="11" max="16" width="9.42578125" style="8" customWidth="1"/>
    <col min="17" max="17" width="16.85546875" style="8" bestFit="1" customWidth="1"/>
    <col min="18" max="18" width="9.42578125" style="8" customWidth="1"/>
    <col min="19" max="16384" width="8.5703125" style="8"/>
  </cols>
  <sheetData>
    <row r="1" spans="1:17" ht="14.45" customHeight="1" x14ac:dyDescent="0.25">
      <c r="A1" s="152"/>
      <c r="B1" s="153" t="s">
        <v>275</v>
      </c>
      <c r="C1" s="153" t="s">
        <v>276</v>
      </c>
      <c r="D1" s="153"/>
      <c r="E1" s="153"/>
      <c r="F1" s="153" t="s">
        <v>277</v>
      </c>
      <c r="G1" s="153"/>
      <c r="H1" s="153"/>
      <c r="I1" s="153" t="s">
        <v>278</v>
      </c>
      <c r="J1" s="153"/>
      <c r="K1" s="153"/>
      <c r="L1" s="151" t="s">
        <v>387</v>
      </c>
      <c r="M1" s="151"/>
      <c r="N1" s="151"/>
      <c r="O1" s="151" t="s">
        <v>279</v>
      </c>
      <c r="P1" s="151"/>
      <c r="Q1" s="151"/>
    </row>
    <row r="2" spans="1:17" x14ac:dyDescent="0.25">
      <c r="A2" s="152"/>
      <c r="B2" s="153"/>
      <c r="C2" s="42" t="s">
        <v>280</v>
      </c>
      <c r="D2" s="42" t="s">
        <v>281</v>
      </c>
      <c r="E2" s="42" t="s">
        <v>282</v>
      </c>
      <c r="F2" s="42" t="s">
        <v>280</v>
      </c>
      <c r="G2" s="42" t="s">
        <v>281</v>
      </c>
      <c r="H2" s="42" t="s">
        <v>282</v>
      </c>
      <c r="I2" s="42" t="s">
        <v>280</v>
      </c>
      <c r="J2" s="42" t="s">
        <v>281</v>
      </c>
      <c r="K2" s="42" t="s">
        <v>282</v>
      </c>
      <c r="L2" s="43" t="s">
        <v>280</v>
      </c>
      <c r="M2" s="43" t="s">
        <v>281</v>
      </c>
      <c r="N2" s="43" t="s">
        <v>282</v>
      </c>
      <c r="O2" s="43" t="s">
        <v>283</v>
      </c>
      <c r="P2" s="43" t="s">
        <v>284</v>
      </c>
      <c r="Q2" s="43" t="s">
        <v>285</v>
      </c>
    </row>
    <row r="3" spans="1:17" x14ac:dyDescent="0.25">
      <c r="B3" s="42" t="s">
        <v>92</v>
      </c>
      <c r="C3" s="44">
        <v>1436.86</v>
      </c>
      <c r="D3" s="44">
        <v>2192.11</v>
      </c>
      <c r="E3" s="44">
        <f>1522.94+104.33+114.33+2541.1+138.18+96.83+12.79+5.72</f>
        <v>4536.22</v>
      </c>
      <c r="F3" s="44">
        <v>23565.83</v>
      </c>
      <c r="G3" s="44">
        <v>30143.5</v>
      </c>
      <c r="H3" s="45">
        <v>49685.8</v>
      </c>
      <c r="I3" s="46">
        <f t="shared" ref="I3:K11" si="0">C3*10/F3</f>
        <v>0.60972178785979525</v>
      </c>
      <c r="J3" s="46">
        <f t="shared" si="0"/>
        <v>0.72722477482707726</v>
      </c>
      <c r="K3" s="46">
        <f t="shared" si="0"/>
        <v>0.91298117369550258</v>
      </c>
      <c r="L3" s="47">
        <f t="shared" ref="L3:L12" si="1">I3*C$28</f>
        <v>1.0323851762971021</v>
      </c>
      <c r="M3" s="47">
        <f t="shared" ref="M3:M12" si="2">J3*C$29</f>
        <v>0.87892595913260796</v>
      </c>
      <c r="N3" s="47">
        <f>K3*C$30</f>
        <v>0.94585510768353498</v>
      </c>
      <c r="O3" s="48">
        <f t="shared" ref="O3:P11" si="3">(M3/L3)^(1/4)-1</f>
        <v>-3.9433065487278207E-2</v>
      </c>
      <c r="P3" s="48">
        <f t="shared" si="3"/>
        <v>1.8516526923239018E-2</v>
      </c>
      <c r="Q3" s="48">
        <f t="shared" ref="Q3:Q11" si="4">(N3/L3)^(1/8)-1</f>
        <v>-1.0882566114013059E-2</v>
      </c>
    </row>
    <row r="4" spans="1:17" x14ac:dyDescent="0.25">
      <c r="B4" s="42" t="s">
        <v>85</v>
      </c>
      <c r="C4" s="44">
        <v>3443</v>
      </c>
      <c r="D4" s="44">
        <v>7170</v>
      </c>
      <c r="E4" s="44">
        <v>15228</v>
      </c>
      <c r="F4" s="49">
        <v>40723.322999999997</v>
      </c>
      <c r="G4" s="44">
        <v>57596</v>
      </c>
      <c r="H4" s="44">
        <v>88139</v>
      </c>
      <c r="I4" s="46">
        <f t="shared" si="0"/>
        <v>0.84546145706233267</v>
      </c>
      <c r="J4" s="46">
        <f t="shared" si="0"/>
        <v>1.2448781165358704</v>
      </c>
      <c r="K4" s="46">
        <f t="shared" si="0"/>
        <v>1.7277255244556893</v>
      </c>
      <c r="L4" s="47">
        <f t="shared" si="1"/>
        <v>1.4315412254915354</v>
      </c>
      <c r="M4" s="47">
        <f t="shared" si="2"/>
        <v>1.50456328009405</v>
      </c>
      <c r="N4" s="47">
        <f t="shared" ref="N4:N12" si="5">K4*C$30</f>
        <v>1.7899361553830451</v>
      </c>
      <c r="O4" s="48">
        <f t="shared" si="3"/>
        <v>1.2515428797347017E-2</v>
      </c>
      <c r="P4" s="48">
        <f t="shared" si="3"/>
        <v>4.4375729394768415E-2</v>
      </c>
      <c r="Q4" s="48">
        <f t="shared" si="4"/>
        <v>2.8322196334245264E-2</v>
      </c>
    </row>
    <row r="5" spans="1:17" x14ac:dyDescent="0.25">
      <c r="B5" s="42" t="s">
        <v>89</v>
      </c>
      <c r="C5" s="44">
        <f>11111.41-8974.96</f>
        <v>2136.4500000000007</v>
      </c>
      <c r="D5" s="44">
        <f>21761.25-18110.6</f>
        <v>3650.6500000000015</v>
      </c>
      <c r="E5" s="44">
        <f>28717-18956-521+43-1150</f>
        <v>8133</v>
      </c>
      <c r="F5" s="44">
        <v>24524</v>
      </c>
      <c r="G5" s="44">
        <v>33712.019999999997</v>
      </c>
      <c r="H5" s="44">
        <v>46734</v>
      </c>
      <c r="I5" s="46">
        <f t="shared" si="0"/>
        <v>0.87116702006198043</v>
      </c>
      <c r="J5" s="46">
        <f t="shared" si="0"/>
        <v>1.0828926893137825</v>
      </c>
      <c r="K5" s="46">
        <f t="shared" si="0"/>
        <v>1.7402747464372834</v>
      </c>
      <c r="L5" s="47">
        <f t="shared" si="1"/>
        <v>1.475066063733514</v>
      </c>
      <c r="M5" s="47">
        <f t="shared" si="2"/>
        <v>1.3087872258190385</v>
      </c>
      <c r="N5" s="47">
        <f t="shared" si="5"/>
        <v>1.8029372402364159</v>
      </c>
      <c r="O5" s="48">
        <f t="shared" si="3"/>
        <v>-2.9457866204449568E-2</v>
      </c>
      <c r="P5" s="48">
        <f t="shared" si="3"/>
        <v>8.3372707204416807E-2</v>
      </c>
      <c r="Q5" s="48">
        <f t="shared" si="4"/>
        <v>2.5406679784190089E-2</v>
      </c>
    </row>
    <row r="6" spans="1:17" x14ac:dyDescent="0.25">
      <c r="B6" s="42" t="s">
        <v>84</v>
      </c>
      <c r="C6" s="44">
        <v>2236.87</v>
      </c>
      <c r="D6" s="44">
        <v>9728.9599999999991</v>
      </c>
      <c r="E6" s="44">
        <v>13665.772607127999</v>
      </c>
      <c r="F6" s="44">
        <f>8558+12084+9586</f>
        <v>30228</v>
      </c>
      <c r="G6" s="44">
        <v>42516.09</v>
      </c>
      <c r="H6" s="44">
        <v>58030.0187676602</v>
      </c>
      <c r="I6" s="46">
        <f t="shared" si="0"/>
        <v>0.73999933836178367</v>
      </c>
      <c r="J6" s="46">
        <f t="shared" si="0"/>
        <v>2.2883007350864109</v>
      </c>
      <c r="K6" s="46">
        <f t="shared" si="0"/>
        <v>2.354948851876618</v>
      </c>
      <c r="L6" s="47">
        <f t="shared" si="1"/>
        <v>1.252972031844205</v>
      </c>
      <c r="M6" s="47">
        <f t="shared" si="2"/>
        <v>2.7656468646133772</v>
      </c>
      <c r="N6" s="47">
        <f t="shared" si="5"/>
        <v>2.4397440648911686</v>
      </c>
      <c r="O6" s="48">
        <f t="shared" si="3"/>
        <v>0.21888810042577633</v>
      </c>
      <c r="P6" s="48">
        <f t="shared" si="3"/>
        <v>-3.0859180575594003E-2</v>
      </c>
      <c r="Q6" s="48">
        <f t="shared" si="4"/>
        <v>8.6864394684679436E-2</v>
      </c>
    </row>
    <row r="7" spans="1:17" x14ac:dyDescent="0.25">
      <c r="B7" s="42" t="s">
        <v>90</v>
      </c>
      <c r="C7" s="44">
        <v>6330.4804503865898</v>
      </c>
      <c r="D7" s="44">
        <v>15182</v>
      </c>
      <c r="E7" s="44">
        <f>18956.5+46.46</f>
        <v>19002.96</v>
      </c>
      <c r="F7" s="44">
        <v>63357</v>
      </c>
      <c r="G7" s="44">
        <v>86609</v>
      </c>
      <c r="H7" s="44">
        <v>101673.02886799999</v>
      </c>
      <c r="I7" s="46">
        <f t="shared" si="0"/>
        <v>0.99917616844020229</v>
      </c>
      <c r="J7" s="46">
        <f t="shared" si="0"/>
        <v>1.752935607153991</v>
      </c>
      <c r="K7" s="46">
        <f t="shared" si="0"/>
        <v>1.8690266446838277</v>
      </c>
      <c r="L7" s="47">
        <f t="shared" si="1"/>
        <v>1.6918120450112593</v>
      </c>
      <c r="M7" s="47">
        <f t="shared" si="2"/>
        <v>2.1186030277665893</v>
      </c>
      <c r="N7" s="47">
        <f t="shared" si="5"/>
        <v>1.9363251392305532</v>
      </c>
      <c r="O7" s="48">
        <f t="shared" si="3"/>
        <v>5.7850678616561568E-2</v>
      </c>
      <c r="P7" s="48">
        <f t="shared" si="3"/>
        <v>-2.2240208361081426E-2</v>
      </c>
      <c r="Q7" s="48">
        <f t="shared" si="4"/>
        <v>1.7017138060720027E-2</v>
      </c>
    </row>
    <row r="8" spans="1:17" x14ac:dyDescent="0.25">
      <c r="B8" s="42" t="s">
        <v>98</v>
      </c>
      <c r="C8" s="44">
        <v>558.32000000000005</v>
      </c>
      <c r="D8" s="44">
        <v>949.969999999999</v>
      </c>
      <c r="E8" s="44">
        <v>1847.51</v>
      </c>
      <c r="F8" s="44">
        <v>5583</v>
      </c>
      <c r="G8" s="44">
        <v>10456.5</v>
      </c>
      <c r="H8" s="44">
        <f>18247.89-1362.87</f>
        <v>16885.02</v>
      </c>
      <c r="I8" s="46">
        <f t="shared" si="0"/>
        <v>1.0000358230342112</v>
      </c>
      <c r="J8" s="46">
        <f t="shared" si="0"/>
        <v>0.90849710706259168</v>
      </c>
      <c r="K8" s="46">
        <f t="shared" si="0"/>
        <v>1.0941710462883667</v>
      </c>
      <c r="L8" s="47">
        <f t="shared" si="1"/>
        <v>1.6932676181550463</v>
      </c>
      <c r="M8" s="47">
        <f t="shared" si="2"/>
        <v>1.098012222402708</v>
      </c>
      <c r="N8" s="47">
        <f t="shared" si="5"/>
        <v>1.1335691278519815</v>
      </c>
      <c r="O8" s="48">
        <f t="shared" si="3"/>
        <v>-0.10263238382046214</v>
      </c>
      <c r="P8" s="48">
        <f t="shared" si="3"/>
        <v>7.9992495857135193E-3</v>
      </c>
      <c r="Q8" s="48">
        <f t="shared" si="4"/>
        <v>-4.8923828649095613E-2</v>
      </c>
    </row>
    <row r="9" spans="1:17" x14ac:dyDescent="0.25">
      <c r="B9" s="42" t="s">
        <v>94</v>
      </c>
      <c r="C9" s="44">
        <v>2665.89</v>
      </c>
      <c r="D9" s="44">
        <v>3601.19</v>
      </c>
      <c r="E9" s="44">
        <v>7816.7363013703898</v>
      </c>
      <c r="F9" s="44">
        <v>33810.39</v>
      </c>
      <c r="G9" s="44">
        <v>46855.8</v>
      </c>
      <c r="H9" s="44">
        <v>53857.473280270002</v>
      </c>
      <c r="I9" s="46">
        <f t="shared" si="0"/>
        <v>0.7884824753574271</v>
      </c>
      <c r="J9" s="46">
        <f t="shared" si="0"/>
        <v>0.76856867239487958</v>
      </c>
      <c r="K9" s="46">
        <f t="shared" si="0"/>
        <v>1.4513744936924011</v>
      </c>
      <c r="L9" s="47">
        <f t="shared" si="1"/>
        <v>1.3350640169615118</v>
      </c>
      <c r="M9" s="47">
        <f t="shared" si="2"/>
        <v>0.92889431290974878</v>
      </c>
      <c r="N9" s="47">
        <f t="shared" si="5"/>
        <v>1.5036344862007143</v>
      </c>
      <c r="O9" s="48">
        <f t="shared" si="3"/>
        <v>-8.6694541496550426E-2</v>
      </c>
      <c r="P9" s="48">
        <f t="shared" si="3"/>
        <v>0.12796076514698163</v>
      </c>
      <c r="Q9" s="48">
        <f t="shared" si="4"/>
        <v>1.4974247843986266E-2</v>
      </c>
    </row>
    <row r="10" spans="1:17" x14ac:dyDescent="0.25">
      <c r="B10" s="42" t="s">
        <v>80</v>
      </c>
      <c r="C10" s="44">
        <v>2731.38</v>
      </c>
      <c r="D10" s="44">
        <v>2914.35</v>
      </c>
      <c r="E10" s="44">
        <v>6335.69</v>
      </c>
      <c r="F10" s="44">
        <v>22868</v>
      </c>
      <c r="G10" s="44">
        <v>28528.92</v>
      </c>
      <c r="H10" s="44">
        <v>40596.19</v>
      </c>
      <c r="I10" s="46">
        <f t="shared" si="0"/>
        <v>1.1944114045828234</v>
      </c>
      <c r="J10" s="46">
        <f t="shared" si="0"/>
        <v>1.0215423507093855</v>
      </c>
      <c r="K10" s="46">
        <f t="shared" si="0"/>
        <v>1.5606612344655986</v>
      </c>
      <c r="L10" s="47">
        <f t="shared" si="1"/>
        <v>2.022385706142841</v>
      </c>
      <c r="M10" s="47">
        <f t="shared" si="2"/>
        <v>1.2346390297350949</v>
      </c>
      <c r="N10" s="47">
        <f t="shared" si="5"/>
        <v>1.6168563410873857</v>
      </c>
      <c r="O10" s="48">
        <f t="shared" si="3"/>
        <v>-0.11606770032795666</v>
      </c>
      <c r="P10" s="48">
        <f t="shared" si="3"/>
        <v>6.9751386606210275E-2</v>
      </c>
      <c r="Q10" s="48">
        <f t="shared" si="4"/>
        <v>-2.7586608874505147E-2</v>
      </c>
    </row>
    <row r="11" spans="1:17" x14ac:dyDescent="0.25">
      <c r="B11" s="42" t="s">
        <v>286</v>
      </c>
      <c r="C11" s="44">
        <v>1100.3599999999999</v>
      </c>
      <c r="D11" s="44">
        <f>783.76+89.71+78.28+68.62+110.46+84.98+154.66</f>
        <v>1370.47</v>
      </c>
      <c r="E11" s="45">
        <f>1613.84+89.95+346.49</f>
        <v>2050.2799999999997</v>
      </c>
      <c r="F11" s="45">
        <v>11311.39</v>
      </c>
      <c r="G11" s="45">
        <v>14790</v>
      </c>
      <c r="H11" s="44">
        <v>20362.53</v>
      </c>
      <c r="I11" s="46">
        <f t="shared" si="0"/>
        <v>0.97278937425020262</v>
      </c>
      <c r="J11" s="46">
        <f t="shared" si="0"/>
        <v>0.92661933739012847</v>
      </c>
      <c r="K11" s="46">
        <f t="shared" si="0"/>
        <v>1.0068886331904727</v>
      </c>
      <c r="L11" s="47">
        <f t="shared" si="1"/>
        <v>1.6471337413748108</v>
      </c>
      <c r="M11" s="47">
        <f t="shared" si="2"/>
        <v>1.1199148022151735</v>
      </c>
      <c r="N11" s="47">
        <f t="shared" si="5"/>
        <v>1.0431439157904658</v>
      </c>
      <c r="O11" s="48">
        <f t="shared" si="3"/>
        <v>-9.1941077158541162E-2</v>
      </c>
      <c r="P11" s="48">
        <f t="shared" si="3"/>
        <v>-1.7596703444356154E-2</v>
      </c>
      <c r="Q11" s="48">
        <f t="shared" si="4"/>
        <v>-5.5500090383161504E-2</v>
      </c>
    </row>
    <row r="12" spans="1:17" x14ac:dyDescent="0.25">
      <c r="B12" s="65" t="s">
        <v>388</v>
      </c>
      <c r="C12" s="66">
        <f>SUM(C3:C11)</f>
        <v>22639.61045038659</v>
      </c>
      <c r="D12" s="66">
        <f t="shared" ref="D12:H12" si="6">SUM(D3:D11)</f>
        <v>46759.700000000004</v>
      </c>
      <c r="E12" s="66">
        <f t="shared" si="6"/>
        <v>78616.168908498395</v>
      </c>
      <c r="F12" s="66">
        <f t="shared" si="6"/>
        <v>255970.93300000002</v>
      </c>
      <c r="G12" s="66">
        <f t="shared" si="6"/>
        <v>351207.82999999996</v>
      </c>
      <c r="H12" s="66">
        <f t="shared" si="6"/>
        <v>475963.0609159302</v>
      </c>
      <c r="I12" s="67">
        <f t="shared" ref="I12" si="7">C12*10/F12</f>
        <v>0.88446020745592191</v>
      </c>
      <c r="J12" s="67">
        <f t="shared" ref="J12" si="8">D12*10/G12</f>
        <v>1.3313968541077235</v>
      </c>
      <c r="K12" s="67">
        <f t="shared" ref="K12" si="9">E12*10/H12</f>
        <v>1.6517283664243103</v>
      </c>
      <c r="L12" s="68">
        <f t="shared" si="1"/>
        <v>1.4975741811806806</v>
      </c>
      <c r="M12" s="68">
        <f t="shared" si="2"/>
        <v>1.6091300757197426</v>
      </c>
      <c r="N12" s="68">
        <f t="shared" si="5"/>
        <v>1.7112025492973331</v>
      </c>
      <c r="O12" s="69">
        <f t="shared" ref="O12" si="10">(M12/L12)^(1/4)-1</f>
        <v>1.8124063164850046E-2</v>
      </c>
      <c r="P12" s="69">
        <f t="shared" ref="P12" si="11">(N12/M12)^(1/4)-1</f>
        <v>1.5494479014546148E-2</v>
      </c>
      <c r="Q12" s="69">
        <f t="shared" ref="Q12" si="12">(N12/L12)^(1/8)-1</f>
        <v>1.6808421038969623E-2</v>
      </c>
    </row>
    <row r="13" spans="1:17" ht="15.75" x14ac:dyDescent="0.25">
      <c r="B13" s="136" t="s">
        <v>492</v>
      </c>
    </row>
    <row r="15" spans="1:17" x14ac:dyDescent="0.25">
      <c r="B15" s="43" t="s">
        <v>287</v>
      </c>
      <c r="C15" s="43">
        <v>2020</v>
      </c>
      <c r="D15" s="50">
        <v>2021</v>
      </c>
      <c r="E15" s="50">
        <v>2022</v>
      </c>
      <c r="F15" s="50">
        <v>2023</v>
      </c>
      <c r="G15" s="50">
        <v>2024</v>
      </c>
      <c r="H15" s="50">
        <v>2025</v>
      </c>
      <c r="I15" s="50">
        <v>2026</v>
      </c>
      <c r="J15" s="50">
        <v>2027</v>
      </c>
      <c r="K15" s="50">
        <v>2028</v>
      </c>
      <c r="L15" s="50">
        <v>2029</v>
      </c>
      <c r="M15" s="50">
        <v>2030</v>
      </c>
      <c r="N15" s="50">
        <v>2031</v>
      </c>
    </row>
    <row r="16" spans="1:17" x14ac:dyDescent="0.25">
      <c r="A16" s="8" t="s">
        <v>159</v>
      </c>
      <c r="B16" s="50" t="s">
        <v>92</v>
      </c>
      <c r="C16" s="47">
        <f>$N3*(1+$Q$12)^(C$15-2018)</f>
        <v>0.97791899530659077</v>
      </c>
      <c r="D16" s="47">
        <f>$N3*(1+$Q$12)^(D$15-2018)</f>
        <v>0.99435626952171019</v>
      </c>
      <c r="E16" s="47">
        <f t="shared" ref="E16:N16" si="13">$N3*(1+$Q$12)^(E$15-2018)</f>
        <v>1.0110698283625701</v>
      </c>
      <c r="F16" s="47">
        <f t="shared" si="13"/>
        <v>1.0280643157374871</v>
      </c>
      <c r="G16" s="47">
        <f t="shared" si="13"/>
        <v>1.0453444536115428</v>
      </c>
      <c r="H16" s="47">
        <f t="shared" si="13"/>
        <v>1.0629150433185974</v>
      </c>
      <c r="I16" s="47">
        <f t="shared" si="13"/>
        <v>1.080780966895351</v>
      </c>
      <c r="J16" s="47">
        <f t="shared" si="13"/>
        <v>1.0989471884378326</v>
      </c>
      <c r="K16" s="47">
        <f t="shared" si="13"/>
        <v>1.1174187554806874</v>
      </c>
      <c r="L16" s="47">
        <f t="shared" si="13"/>
        <v>1.1362008003996484</v>
      </c>
      <c r="M16" s="47">
        <f t="shared" si="13"/>
        <v>1.1552985418375799</v>
      </c>
      <c r="N16" s="47">
        <f t="shared" si="13"/>
        <v>1.1747172861544937</v>
      </c>
      <c r="P16" s="36"/>
    </row>
    <row r="17" spans="1:19" x14ac:dyDescent="0.25">
      <c r="A17" s="8" t="s">
        <v>198</v>
      </c>
      <c r="B17" s="50" t="s">
        <v>85</v>
      </c>
      <c r="C17" s="47">
        <f t="shared" ref="C17:N24" si="14">$N4*(1+$Q$12)^(C$15-2018)</f>
        <v>1.8506138546124802</v>
      </c>
      <c r="D17" s="47">
        <f t="shared" si="14"/>
        <v>1.8817197514613573</v>
      </c>
      <c r="E17" s="47">
        <f t="shared" si="14"/>
        <v>1.9133484893212651</v>
      </c>
      <c r="F17" s="47">
        <f t="shared" si="14"/>
        <v>1.9455088563240535</v>
      </c>
      <c r="G17" s="47">
        <f t="shared" si="14"/>
        <v>1.9782097883161922</v>
      </c>
      <c r="H17" s="47">
        <f t="shared" si="14"/>
        <v>2.0114603713416219</v>
      </c>
      <c r="I17" s="47">
        <f t="shared" si="14"/>
        <v>2.045269844166334</v>
      </c>
      <c r="J17" s="47">
        <f t="shared" si="14"/>
        <v>2.079647600845389</v>
      </c>
      <c r="K17" s="47">
        <f t="shared" si="14"/>
        <v>2.1146031933330813</v>
      </c>
      <c r="L17" s="47">
        <f t="shared" si="14"/>
        <v>2.1501463341369735</v>
      </c>
      <c r="M17" s="47">
        <f t="shared" si="14"/>
        <v>2.1862868990165447</v>
      </c>
      <c r="N17" s="47">
        <f t="shared" si="14"/>
        <v>2.2230349297271981</v>
      </c>
      <c r="P17" s="36"/>
    </row>
    <row r="18" spans="1:19" x14ac:dyDescent="0.25">
      <c r="A18" s="8" t="s">
        <v>192</v>
      </c>
      <c r="B18" s="50" t="s">
        <v>89</v>
      </c>
      <c r="C18" s="47">
        <f t="shared" si="14"/>
        <v>1.8640556679879365</v>
      </c>
      <c r="D18" s="47">
        <f t="shared" si="14"/>
        <v>1.8953875004955554</v>
      </c>
      <c r="E18" s="47">
        <f t="shared" si="14"/>
        <v>1.927245971635885</v>
      </c>
      <c r="F18" s="47">
        <f t="shared" si="14"/>
        <v>1.9596399333727992</v>
      </c>
      <c r="G18" s="47">
        <f t="shared" si="14"/>
        <v>1.9925783864577071</v>
      </c>
      <c r="H18" s="47">
        <f t="shared" si="14"/>
        <v>2.0260704829304395</v>
      </c>
      <c r="I18" s="47">
        <f t="shared" si="14"/>
        <v>2.0601255286621623</v>
      </c>
      <c r="J18" s="47">
        <f t="shared" si="14"/>
        <v>2.0947529859410459</v>
      </c>
      <c r="K18" s="47">
        <f t="shared" si="14"/>
        <v>2.1299624761013813</v>
      </c>
      <c r="L18" s="47">
        <f t="shared" si="14"/>
        <v>2.1657637821969002</v>
      </c>
      <c r="M18" s="47">
        <f t="shared" si="14"/>
        <v>2.2021668517190163</v>
      </c>
      <c r="N18" s="47">
        <f t="shared" si="14"/>
        <v>2.2391817993607721</v>
      </c>
      <c r="P18" s="36"/>
    </row>
    <row r="19" spans="1:19" x14ac:dyDescent="0.25">
      <c r="A19" s="8" t="s">
        <v>199</v>
      </c>
      <c r="B19" s="50" t="s">
        <v>84</v>
      </c>
      <c r="C19" s="47">
        <f t="shared" si="14"/>
        <v>2.5224498396871335</v>
      </c>
      <c r="D19" s="47">
        <f t="shared" si="14"/>
        <v>2.5648482386422766</v>
      </c>
      <c r="E19" s="47">
        <f t="shared" si="14"/>
        <v>2.6079592877384354</v>
      </c>
      <c r="F19" s="47">
        <f t="shared" si="14"/>
        <v>2.6517949654992345</v>
      </c>
      <c r="G19" s="47">
        <f t="shared" si="14"/>
        <v>2.6963674517883653</v>
      </c>
      <c r="H19" s="47">
        <f t="shared" si="14"/>
        <v>2.7416891311937981</v>
      </c>
      <c r="I19" s="47">
        <f t="shared" si="14"/>
        <v>2.7877725964688698</v>
      </c>
      <c r="J19" s="47">
        <f t="shared" si="14"/>
        <v>2.8346306520312199</v>
      </c>
      <c r="K19" s="47">
        <f t="shared" si="14"/>
        <v>2.8822763175205295</v>
      </c>
      <c r="L19" s="47">
        <f t="shared" si="14"/>
        <v>2.930722831416066</v>
      </c>
      <c r="M19" s="47">
        <f t="shared" si="14"/>
        <v>2.9799836547150278</v>
      </c>
      <c r="N19" s="47">
        <f t="shared" si="14"/>
        <v>3.0300724746727257</v>
      </c>
      <c r="P19" s="36"/>
    </row>
    <row r="20" spans="1:19" x14ac:dyDescent="0.25">
      <c r="A20" s="8" t="s">
        <v>190</v>
      </c>
      <c r="B20" s="50" t="s">
        <v>90</v>
      </c>
      <c r="C20" s="47">
        <f t="shared" si="14"/>
        <v>2.0019653320694326</v>
      </c>
      <c r="D20" s="47">
        <f t="shared" si="14"/>
        <v>2.0356152082762762</v>
      </c>
      <c r="E20" s="47">
        <f t="shared" si="14"/>
        <v>2.0698306857703139</v>
      </c>
      <c r="F20" s="47">
        <f t="shared" si="14"/>
        <v>2.1046212714161205</v>
      </c>
      <c r="G20" s="47">
        <f t="shared" si="14"/>
        <v>2.1399966318736539</v>
      </c>
      <c r="H20" s="47">
        <f t="shared" si="14"/>
        <v>2.1759665962841632</v>
      </c>
      <c r="I20" s="47">
        <f t="shared" si="14"/>
        <v>2.2125411590012409</v>
      </c>
      <c r="J20" s="47">
        <f t="shared" si="14"/>
        <v>2.2497304823677835</v>
      </c>
      <c r="K20" s="47">
        <f t="shared" si="14"/>
        <v>2.2875448995396255</v>
      </c>
      <c r="L20" s="47">
        <f t="shared" si="14"/>
        <v>2.3259949173566352</v>
      </c>
      <c r="M20" s="47">
        <f t="shared" si="14"/>
        <v>2.3650912192620686</v>
      </c>
      <c r="N20" s="47">
        <f t="shared" si="14"/>
        <v>2.4048446682709956</v>
      </c>
      <c r="P20" s="36"/>
    </row>
    <row r="21" spans="1:19" x14ac:dyDescent="0.25">
      <c r="A21" s="8" t="s">
        <v>163</v>
      </c>
      <c r="B21" s="51" t="s">
        <v>98</v>
      </c>
      <c r="C21" s="47">
        <f t="shared" si="14"/>
        <v>1.1719964015783209</v>
      </c>
      <c r="D21" s="47">
        <f t="shared" si="14"/>
        <v>1.1916958105522066</v>
      </c>
      <c r="E21" s="47">
        <f t="shared" si="14"/>
        <v>1.2117263354863441</v>
      </c>
      <c r="F21" s="47">
        <f t="shared" si="14"/>
        <v>1.2320935419172065</v>
      </c>
      <c r="G21" s="47">
        <f t="shared" si="14"/>
        <v>1.2528030889291462</v>
      </c>
      <c r="H21" s="47">
        <f t="shared" si="14"/>
        <v>1.2738607307267888</v>
      </c>
      <c r="I21" s="47">
        <f t="shared" si="14"/>
        <v>1.2952723182338541</v>
      </c>
      <c r="J21" s="47">
        <f t="shared" si="14"/>
        <v>1.317043800718851</v>
      </c>
      <c r="K21" s="47">
        <f t="shared" si="14"/>
        <v>1.3391812274480981</v>
      </c>
      <c r="L21" s="47">
        <f t="shared" si="14"/>
        <v>1.36169074936653</v>
      </c>
      <c r="M21" s="47">
        <f t="shared" si="14"/>
        <v>1.3845786208067525</v>
      </c>
      <c r="N21" s="47">
        <f t="shared" si="14"/>
        <v>1.4078512012268285</v>
      </c>
      <c r="P21" s="36"/>
    </row>
    <row r="22" spans="1:19" x14ac:dyDescent="0.25">
      <c r="A22" s="8" t="s">
        <v>179</v>
      </c>
      <c r="B22" s="51" t="s">
        <v>94</v>
      </c>
      <c r="C22" s="47">
        <f t="shared" si="14"/>
        <v>1.5546067406190114</v>
      </c>
      <c r="D22" s="47">
        <f t="shared" si="14"/>
        <v>1.580737225265356</v>
      </c>
      <c r="E22" s="47">
        <f t="shared" si="14"/>
        <v>1.6073069220995886</v>
      </c>
      <c r="F22" s="47">
        <f t="shared" si="14"/>
        <v>1.6343232135850889</v>
      </c>
      <c r="G22" s="47">
        <f t="shared" si="14"/>
        <v>1.6617936062727887</v>
      </c>
      <c r="H22" s="47">
        <f t="shared" si="14"/>
        <v>1.6897257328868895</v>
      </c>
      <c r="I22" s="47">
        <f t="shared" si="14"/>
        <v>1.7181273544456339</v>
      </c>
      <c r="J22" s="47">
        <f t="shared" si="14"/>
        <v>1.747006362417727</v>
      </c>
      <c r="K22" s="47">
        <f t="shared" si="14"/>
        <v>1.7763707809150027</v>
      </c>
      <c r="L22" s="47">
        <f t="shared" si="14"/>
        <v>1.8062287689219456</v>
      </c>
      <c r="M22" s="47">
        <f t="shared" si="14"/>
        <v>1.8365886225626851</v>
      </c>
      <c r="N22" s="47">
        <f t="shared" si="14"/>
        <v>1.8674587774061</v>
      </c>
      <c r="P22" s="36"/>
    </row>
    <row r="23" spans="1:19" x14ac:dyDescent="0.25">
      <c r="A23" s="8" t="s">
        <v>174</v>
      </c>
      <c r="B23" s="51" t="s">
        <v>80</v>
      </c>
      <c r="C23" s="47">
        <f t="shared" si="14"/>
        <v>1.6716667445013056</v>
      </c>
      <c r="D23" s="47">
        <f t="shared" si="14"/>
        <v>1.6997648229797273</v>
      </c>
      <c r="E23" s="47">
        <f t="shared" si="14"/>
        <v>1.7283351857916001</v>
      </c>
      <c r="F23" s="47">
        <f t="shared" si="14"/>
        <v>1.7573857712908512</v>
      </c>
      <c r="G23" s="47">
        <f t="shared" si="14"/>
        <v>1.786924651262602</v>
      </c>
      <c r="H23" s="47">
        <f t="shared" si="14"/>
        <v>1.8169600331659379</v>
      </c>
      <c r="I23" s="47">
        <f t="shared" si="14"/>
        <v>1.847500262414371</v>
      </c>
      <c r="J23" s="47">
        <f t="shared" si="14"/>
        <v>1.8785538246946385</v>
      </c>
      <c r="K23" s="47">
        <f t="shared" si="14"/>
        <v>1.9101293483244726</v>
      </c>
      <c r="L23" s="47">
        <f t="shared" si="14"/>
        <v>1.9422356066500033</v>
      </c>
      <c r="M23" s="47">
        <f t="shared" si="14"/>
        <v>1.9748815204834547</v>
      </c>
      <c r="N23" s="47">
        <f t="shared" si="14"/>
        <v>2.0080761605818211</v>
      </c>
      <c r="P23" s="36"/>
    </row>
    <row r="24" spans="1:19" x14ac:dyDescent="0.25">
      <c r="A24" s="8" t="s">
        <v>165</v>
      </c>
      <c r="B24" s="51" t="s">
        <v>286</v>
      </c>
      <c r="C24" s="47">
        <f t="shared" si="14"/>
        <v>1.07850583223927</v>
      </c>
      <c r="D24" s="47">
        <f t="shared" si="14"/>
        <v>1.0966338123605321</v>
      </c>
      <c r="E24" s="47">
        <f t="shared" si="14"/>
        <v>1.1150664952042584</v>
      </c>
      <c r="F24" s="47">
        <f t="shared" si="14"/>
        <v>1.1338090023420997</v>
      </c>
      <c r="G24" s="47">
        <f t="shared" si="14"/>
        <v>1.1528665414312396</v>
      </c>
      <c r="H24" s="47">
        <f t="shared" si="14"/>
        <v>1.1722444076613567</v>
      </c>
      <c r="I24" s="47">
        <f t="shared" si="14"/>
        <v>1.1919479852259063</v>
      </c>
      <c r="J24" s="47">
        <f t="shared" si="14"/>
        <v>1.2119827488181347</v>
      </c>
      <c r="K24" s="47">
        <f t="shared" si="14"/>
        <v>1.2323542651522377</v>
      </c>
      <c r="L24" s="47">
        <f t="shared" si="14"/>
        <v>1.2530681945100866</v>
      </c>
      <c r="M24" s="47">
        <f t="shared" si="14"/>
        <v>1.2741302923139535</v>
      </c>
      <c r="N24" s="47">
        <f t="shared" si="14"/>
        <v>1.2955464107256718</v>
      </c>
      <c r="P24" s="36"/>
    </row>
    <row r="26" spans="1:19" x14ac:dyDescent="0.25">
      <c r="B26" s="10" t="s">
        <v>288</v>
      </c>
      <c r="D26" s="8" t="s">
        <v>289</v>
      </c>
      <c r="E26" s="8" t="s">
        <v>290</v>
      </c>
      <c r="F26" s="8" t="s">
        <v>291</v>
      </c>
      <c r="G26" s="8" t="s">
        <v>292</v>
      </c>
      <c r="H26" s="8" t="s">
        <v>293</v>
      </c>
      <c r="I26" s="8" t="s">
        <v>280</v>
      </c>
      <c r="J26" s="8" t="s">
        <v>294</v>
      </c>
      <c r="K26" s="8" t="s">
        <v>295</v>
      </c>
      <c r="L26" s="8" t="s">
        <v>296</v>
      </c>
      <c r="M26" s="8" t="s">
        <v>281</v>
      </c>
      <c r="N26" s="8" t="s">
        <v>297</v>
      </c>
      <c r="O26" s="8" t="s">
        <v>298</v>
      </c>
      <c r="P26" s="8" t="s">
        <v>299</v>
      </c>
      <c r="Q26" s="8" t="s">
        <v>282</v>
      </c>
      <c r="R26" s="8" t="s">
        <v>300</v>
      </c>
    </row>
    <row r="27" spans="1:19" x14ac:dyDescent="0.25">
      <c r="B27" s="10" t="s">
        <v>301</v>
      </c>
      <c r="C27" s="8" t="s">
        <v>302</v>
      </c>
      <c r="D27" s="52">
        <v>57.5905484884941</v>
      </c>
      <c r="E27" s="52">
        <v>60.074491127190697</v>
      </c>
      <c r="F27" s="52">
        <v>65.577728838878102</v>
      </c>
      <c r="G27" s="52">
        <v>69.941335720429194</v>
      </c>
      <c r="H27" s="52">
        <v>76.611916541993097</v>
      </c>
      <c r="I27" s="52">
        <v>83.174612957848794</v>
      </c>
      <c r="J27" s="52">
        <v>91.397813472466098</v>
      </c>
      <c r="K27" s="52">
        <v>100</v>
      </c>
      <c r="L27" s="52">
        <v>108.406756416593</v>
      </c>
      <c r="M27" s="52">
        <v>116.524489376521</v>
      </c>
      <c r="N27" s="52">
        <v>122.573327828663</v>
      </c>
      <c r="O27" s="52">
        <v>127.34485372485599</v>
      </c>
      <c r="P27" s="52">
        <v>132.03441761147101</v>
      </c>
      <c r="Q27" s="52">
        <v>135.937113228812</v>
      </c>
      <c r="R27" s="52">
        <v>140.83183375050601</v>
      </c>
    </row>
    <row r="28" spans="1:19" x14ac:dyDescent="0.25">
      <c r="B28" s="8" t="s">
        <v>303</v>
      </c>
      <c r="C28" s="53">
        <f>R27/I27</f>
        <v>1.6932069623441075</v>
      </c>
    </row>
    <row r="29" spans="1:19" x14ac:dyDescent="0.25">
      <c r="B29" s="8" t="s">
        <v>304</v>
      </c>
      <c r="C29" s="36">
        <f>R27/M27</f>
        <v>1.2086028825703894</v>
      </c>
    </row>
    <row r="30" spans="1:19" x14ac:dyDescent="0.25">
      <c r="B30" s="8" t="s">
        <v>386</v>
      </c>
      <c r="C30" s="36">
        <f>R27/Q27</f>
        <v>1.0360072419182178</v>
      </c>
    </row>
    <row r="32" spans="1:19" x14ac:dyDescent="0.25">
      <c r="B32" s="8" t="s">
        <v>305</v>
      </c>
      <c r="H32" s="54"/>
      <c r="Q32" s="8" t="s">
        <v>105</v>
      </c>
      <c r="R32" s="8" t="s">
        <v>105</v>
      </c>
      <c r="S32" s="8" t="s">
        <v>311</v>
      </c>
    </row>
    <row r="33" spans="2:19" x14ac:dyDescent="0.25">
      <c r="B33" s="8" t="s">
        <v>389</v>
      </c>
      <c r="Q33" s="8" t="s">
        <v>79</v>
      </c>
      <c r="R33" s="8" t="s">
        <v>167</v>
      </c>
      <c r="S33" s="8" t="s">
        <v>174</v>
      </c>
    </row>
    <row r="34" spans="2:19" x14ac:dyDescent="0.25">
      <c r="B34" s="8" t="s">
        <v>306</v>
      </c>
      <c r="H34" s="21"/>
      <c r="Q34" s="8" t="s">
        <v>80</v>
      </c>
      <c r="R34" s="8" t="s">
        <v>174</v>
      </c>
      <c r="S34" s="8" t="s">
        <v>174</v>
      </c>
    </row>
    <row r="35" spans="2:19" x14ac:dyDescent="0.25">
      <c r="B35" s="8" t="s">
        <v>307</v>
      </c>
      <c r="H35" s="21"/>
      <c r="Q35" s="8" t="s">
        <v>81</v>
      </c>
      <c r="R35" s="8" t="s">
        <v>172</v>
      </c>
      <c r="S35" s="8" t="s">
        <v>198</v>
      </c>
    </row>
    <row r="36" spans="2:19" x14ac:dyDescent="0.25">
      <c r="B36" s="8" t="s">
        <v>308</v>
      </c>
      <c r="Q36" s="8" t="s">
        <v>312</v>
      </c>
      <c r="R36" s="8" t="s">
        <v>177</v>
      </c>
      <c r="S36" s="8" t="s">
        <v>198</v>
      </c>
    </row>
    <row r="37" spans="2:19" x14ac:dyDescent="0.25">
      <c r="B37" s="8" t="s">
        <v>309</v>
      </c>
      <c r="Q37" s="8" t="s">
        <v>83</v>
      </c>
      <c r="R37" s="8" t="s">
        <v>196</v>
      </c>
      <c r="S37" s="8" t="s">
        <v>174</v>
      </c>
    </row>
    <row r="38" spans="2:19" x14ac:dyDescent="0.25">
      <c r="B38" s="8" t="s">
        <v>310</v>
      </c>
      <c r="Q38" s="8" t="s">
        <v>84</v>
      </c>
      <c r="R38" s="8" t="s">
        <v>199</v>
      </c>
      <c r="S38" s="8" t="s">
        <v>199</v>
      </c>
    </row>
    <row r="39" spans="2:19" x14ac:dyDescent="0.25">
      <c r="Q39" s="8" t="s">
        <v>85</v>
      </c>
      <c r="R39" s="8" t="s">
        <v>198</v>
      </c>
      <c r="S39" s="8" t="s">
        <v>198</v>
      </c>
    </row>
    <row r="40" spans="2:19" x14ac:dyDescent="0.25">
      <c r="C40" s="8" t="s">
        <v>361</v>
      </c>
      <c r="D40" s="8" t="s">
        <v>363</v>
      </c>
      <c r="E40" s="8" t="s">
        <v>364</v>
      </c>
      <c r="F40" s="8" t="s">
        <v>367</v>
      </c>
      <c r="G40" s="8" t="s">
        <v>368</v>
      </c>
      <c r="Q40" s="8" t="s">
        <v>86</v>
      </c>
      <c r="R40" s="8" t="s">
        <v>205</v>
      </c>
      <c r="S40" s="8" t="s">
        <v>198</v>
      </c>
    </row>
    <row r="41" spans="2:19" x14ac:dyDescent="0.25">
      <c r="B41" s="8" t="s">
        <v>365</v>
      </c>
      <c r="E41" s="8">
        <v>2717</v>
      </c>
      <c r="F41" s="8">
        <f>931.18+26.56+485.45+13.85</f>
        <v>1457.0399999999997</v>
      </c>
      <c r="G41" s="8">
        <f>1194.43+4.28+276.24</f>
        <v>1474.95</v>
      </c>
      <c r="Q41" s="8" t="s">
        <v>87</v>
      </c>
      <c r="R41" s="8" t="s">
        <v>165</v>
      </c>
      <c r="S41" s="8" t="s">
        <v>165</v>
      </c>
    </row>
    <row r="42" spans="2:19" x14ac:dyDescent="0.25">
      <c r="B42" s="8" t="s">
        <v>366</v>
      </c>
      <c r="E42" s="8">
        <v>65941</v>
      </c>
      <c r="F42" s="8">
        <v>61543</v>
      </c>
      <c r="G42" s="8">
        <v>31218.86</v>
      </c>
      <c r="Q42" s="8" t="s">
        <v>88</v>
      </c>
      <c r="R42" s="8" t="s">
        <v>170</v>
      </c>
      <c r="S42" s="8" t="s">
        <v>190</v>
      </c>
    </row>
    <row r="43" spans="2:19" x14ac:dyDescent="0.25">
      <c r="B43" s="8" t="s">
        <v>362</v>
      </c>
      <c r="C43" s="8">
        <v>0.38</v>
      </c>
      <c r="D43" s="8">
        <v>0.32</v>
      </c>
      <c r="E43" s="8">
        <f>E41/E42*10</f>
        <v>0.41203500098572965</v>
      </c>
      <c r="F43" s="8">
        <f>F41/F42*10</f>
        <v>0.23675153957395639</v>
      </c>
      <c r="G43" s="8">
        <f>G41/G42*10</f>
        <v>0.47245479175088395</v>
      </c>
      <c r="Q43" s="8" t="s">
        <v>89</v>
      </c>
      <c r="R43" s="8" t="s">
        <v>192</v>
      </c>
      <c r="S43" s="8" t="s">
        <v>192</v>
      </c>
    </row>
    <row r="44" spans="2:19" ht="15.75" x14ac:dyDescent="0.25">
      <c r="B44" s="136" t="s">
        <v>492</v>
      </c>
      <c r="Q44" s="8" t="s">
        <v>90</v>
      </c>
      <c r="R44" s="8" t="s">
        <v>190</v>
      </c>
      <c r="S44" s="8" t="s">
        <v>190</v>
      </c>
    </row>
    <row r="45" spans="2:19" x14ac:dyDescent="0.25">
      <c r="B45" s="8" t="s">
        <v>369</v>
      </c>
      <c r="Q45" s="8" t="s">
        <v>91</v>
      </c>
      <c r="R45" s="8" t="s">
        <v>168</v>
      </c>
      <c r="S45" s="8" t="s">
        <v>174</v>
      </c>
    </row>
    <row r="46" spans="2:19" x14ac:dyDescent="0.25">
      <c r="B46" s="8" t="s">
        <v>380</v>
      </c>
      <c r="I46" s="8">
        <f>AVERAGE(C43:E43,G43)</f>
        <v>0.39612244818415338</v>
      </c>
      <c r="Q46" s="8" t="s">
        <v>92</v>
      </c>
      <c r="R46" s="8" t="s">
        <v>159</v>
      </c>
      <c r="S46" s="8" t="s">
        <v>159</v>
      </c>
    </row>
    <row r="47" spans="2:19" x14ac:dyDescent="0.25">
      <c r="B47" s="8" t="s">
        <v>370</v>
      </c>
      <c r="Q47" s="8" t="s">
        <v>93</v>
      </c>
      <c r="R47" s="8" t="s">
        <v>203</v>
      </c>
      <c r="S47" s="8" t="s">
        <v>159</v>
      </c>
    </row>
    <row r="48" spans="2:19" x14ac:dyDescent="0.25">
      <c r="Q48" s="8" t="s">
        <v>94</v>
      </c>
      <c r="R48" s="8" t="s">
        <v>179</v>
      </c>
      <c r="S48" s="8" t="s">
        <v>179</v>
      </c>
    </row>
    <row r="49" spans="17:19" x14ac:dyDescent="0.25">
      <c r="Q49" s="8" t="s">
        <v>95</v>
      </c>
      <c r="R49" s="8" t="s">
        <v>188</v>
      </c>
      <c r="S49" s="8" t="s">
        <v>179</v>
      </c>
    </row>
    <row r="50" spans="17:19" x14ac:dyDescent="0.25">
      <c r="Q50" s="8" t="s">
        <v>96</v>
      </c>
      <c r="R50" s="8" t="s">
        <v>201</v>
      </c>
      <c r="S50" s="8" t="s">
        <v>179</v>
      </c>
    </row>
    <row r="51" spans="17:19" x14ac:dyDescent="0.25">
      <c r="Q51" s="8" t="s">
        <v>98</v>
      </c>
      <c r="R51" s="8" t="s">
        <v>163</v>
      </c>
      <c r="S51" s="8" t="s">
        <v>163</v>
      </c>
    </row>
    <row r="52" spans="17:19" x14ac:dyDescent="0.25">
      <c r="Q52" s="8" t="s">
        <v>99</v>
      </c>
      <c r="R52" s="8" t="s">
        <v>175</v>
      </c>
      <c r="S52" s="8" t="s">
        <v>165</v>
      </c>
    </row>
    <row r="53" spans="17:19" x14ac:dyDescent="0.25">
      <c r="Q53" s="8" t="s">
        <v>154</v>
      </c>
      <c r="R53" s="8" t="s">
        <v>194</v>
      </c>
      <c r="S53" s="8" t="s">
        <v>165</v>
      </c>
    </row>
    <row r="54" spans="17:19" x14ac:dyDescent="0.25">
      <c r="Q54" s="8" t="s">
        <v>101</v>
      </c>
      <c r="R54" s="8" t="s">
        <v>208</v>
      </c>
      <c r="S54" s="8" t="s">
        <v>163</v>
      </c>
    </row>
    <row r="55" spans="17:19" x14ac:dyDescent="0.25">
      <c r="Q55" s="8" t="s">
        <v>103</v>
      </c>
      <c r="R55" s="8" t="s">
        <v>161</v>
      </c>
      <c r="S55" s="8" t="s">
        <v>163</v>
      </c>
    </row>
    <row r="56" spans="17:19" x14ac:dyDescent="0.25">
      <c r="Q56" s="8" t="s">
        <v>59</v>
      </c>
      <c r="R56" s="8" t="s">
        <v>59</v>
      </c>
      <c r="S56" s="8" t="s">
        <v>174</v>
      </c>
    </row>
    <row r="57" spans="17:19" x14ac:dyDescent="0.25">
      <c r="Q57" s="8" t="s">
        <v>58</v>
      </c>
      <c r="R57" s="8" t="s">
        <v>58</v>
      </c>
      <c r="S57" s="8" t="s">
        <v>163</v>
      </c>
    </row>
  </sheetData>
  <mergeCells count="7">
    <mergeCell ref="O1:Q1"/>
    <mergeCell ref="A1:A2"/>
    <mergeCell ref="B1:B2"/>
    <mergeCell ref="C1:E1"/>
    <mergeCell ref="F1:H1"/>
    <mergeCell ref="I1:K1"/>
    <mergeCell ref="L1:N1"/>
  </mergeCells>
  <pageMargins left="0.7" right="0.7" top="0.75" bottom="0.75" header="0.51180555555555496" footer="0.51180555555555496"/>
  <pageSetup firstPageNumber="0"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8"/>
  <sheetViews>
    <sheetView zoomScaleNormal="100" workbookViewId="0">
      <selection activeCell="D8" sqref="D8"/>
    </sheetView>
  </sheetViews>
  <sheetFormatPr defaultColWidth="8.5703125" defaultRowHeight="15" x14ac:dyDescent="0.25"/>
  <cols>
    <col min="1" max="1" width="8.5703125" style="8"/>
    <col min="2" max="2" width="17.5703125" style="8" customWidth="1"/>
    <col min="3" max="4" width="8.5703125" style="8"/>
    <col min="5" max="5" width="4.85546875" style="8" bestFit="1" customWidth="1"/>
    <col min="6" max="16384" width="8.5703125" style="8"/>
  </cols>
  <sheetData>
    <row r="2" spans="2:18" x14ac:dyDescent="0.25">
      <c r="B2" s="56" t="s">
        <v>381</v>
      </c>
    </row>
    <row r="4" spans="2:18" x14ac:dyDescent="0.25">
      <c r="B4" s="43" t="s">
        <v>287</v>
      </c>
      <c r="C4" s="43">
        <v>2020</v>
      </c>
      <c r="D4" s="43">
        <v>2021</v>
      </c>
      <c r="E4" s="43">
        <v>2022</v>
      </c>
      <c r="F4" s="43">
        <v>2023</v>
      </c>
      <c r="G4" s="43">
        <v>2024</v>
      </c>
      <c r="H4" s="43">
        <v>2025</v>
      </c>
      <c r="I4" s="43">
        <v>2026</v>
      </c>
      <c r="J4" s="43">
        <v>2027</v>
      </c>
      <c r="K4" s="43">
        <v>2028</v>
      </c>
      <c r="L4" s="43">
        <v>2029</v>
      </c>
      <c r="M4" s="43">
        <v>2030</v>
      </c>
      <c r="N4" s="43">
        <v>2031</v>
      </c>
      <c r="O4" s="8" t="s">
        <v>311</v>
      </c>
      <c r="R4" s="20"/>
    </row>
    <row r="5" spans="2:18" x14ac:dyDescent="0.25">
      <c r="B5" s="8" t="s">
        <v>167</v>
      </c>
      <c r="C5" s="36">
        <f>INDEX('Distr-cost-few-states'!$C$16:$N$24,MATCH($O5,'Distr-cost-few-states'!$A$16:$A$24,0),MATCH(C$4,'Distr-cost-few-states'!$C$15:$N$15,0))+'Distr-cost-few-states'!$I$46</f>
        <v>2.067789192685459</v>
      </c>
      <c r="D5" s="36">
        <f>INDEX('Distr-cost-few-states'!$C$16:$N$24,MATCH($O5,'Distr-cost-few-states'!$A$16:$A$24,0),MATCH(D$4,'Distr-cost-few-states'!$C$15:$N$15,0))+'Distr-cost-few-states'!$I$46</f>
        <v>2.0958872711638805</v>
      </c>
      <c r="E5" s="36">
        <f>INDEX('Distr-cost-few-states'!$C$16:$N$24,MATCH($O5,'Distr-cost-few-states'!$A$16:$A$24,0),MATCH(E$4,'Distr-cost-few-states'!$C$15:$N$15,0))+'Distr-cost-few-states'!$I$46</f>
        <v>2.1244576339757533</v>
      </c>
      <c r="F5" s="36">
        <f>INDEX('Distr-cost-few-states'!$C$16:$N$24,MATCH($O5,'Distr-cost-few-states'!$A$16:$A$24,0),MATCH(F$4,'Distr-cost-few-states'!$C$15:$N$15,0))+'Distr-cost-few-states'!$I$46</f>
        <v>2.1535082194750044</v>
      </c>
      <c r="G5" s="36">
        <f>INDEX('Distr-cost-few-states'!$C$16:$N$24,MATCH($O5,'Distr-cost-few-states'!$A$16:$A$24,0),MATCH(G$4,'Distr-cost-few-states'!$C$15:$N$15,0))+'Distr-cost-few-states'!$I$46</f>
        <v>2.1830470994467555</v>
      </c>
      <c r="H5" s="36">
        <f>INDEX('Distr-cost-few-states'!$C$16:$N$24,MATCH($O5,'Distr-cost-few-states'!$A$16:$A$24,0),MATCH(H$4,'Distr-cost-few-states'!$C$15:$N$15,0))+'Distr-cost-few-states'!$I$46</f>
        <v>2.2130824813500913</v>
      </c>
      <c r="I5" s="36">
        <f>INDEX('Distr-cost-few-states'!$C$16:$N$24,MATCH($O5,'Distr-cost-few-states'!$A$16:$A$24,0),MATCH(I$4,'Distr-cost-few-states'!$C$15:$N$15,0))+'Distr-cost-few-states'!$I$46</f>
        <v>2.2436227105985243</v>
      </c>
      <c r="J5" s="36">
        <f>INDEX('Distr-cost-few-states'!$C$16:$N$24,MATCH($O5,'Distr-cost-few-states'!$A$16:$A$24,0),MATCH(J$4,'Distr-cost-few-states'!$C$15:$N$15,0))+'Distr-cost-few-states'!$I$46</f>
        <v>2.2746762728787919</v>
      </c>
      <c r="K5" s="36">
        <f>INDEX('Distr-cost-few-states'!$C$16:$N$24,MATCH($O5,'Distr-cost-few-states'!$A$16:$A$24,0),MATCH(K$4,'Distr-cost-few-states'!$C$15:$N$15,0))+'Distr-cost-few-states'!$I$46</f>
        <v>2.3062517965086258</v>
      </c>
      <c r="L5" s="36">
        <f>INDEX('Distr-cost-few-states'!$C$16:$N$24,MATCH($O5,'Distr-cost-few-states'!$A$16:$A$24,0),MATCH(L$4,'Distr-cost-few-states'!$C$15:$N$15,0))+'Distr-cost-few-states'!$I$46</f>
        <v>2.3383580548341567</v>
      </c>
      <c r="M5" s="36">
        <f>INDEX('Distr-cost-few-states'!$C$16:$N$24,MATCH($O5,'Distr-cost-few-states'!$A$16:$A$24,0),MATCH(M$4,'Distr-cost-few-states'!$C$15:$N$15,0))+'Distr-cost-few-states'!$I$46</f>
        <v>2.3710039686676079</v>
      </c>
      <c r="N5" s="36">
        <f>INDEX('Distr-cost-few-states'!$C$16:$N$24,MATCH($O5,'Distr-cost-few-states'!$A$16:$A$24,0),MATCH(N$4,'Distr-cost-few-states'!$C$15:$N$15,0))+'Distr-cost-few-states'!$I$46</f>
        <v>2.4041986087659746</v>
      </c>
      <c r="O5" s="8" t="str">
        <f>INDEX('Distr-cost-few-states'!$S$33:$S$57,MATCH('Distr cost projns'!B5,'Distr-cost-few-states'!$R$33:$R$57,0))</f>
        <v>HR</v>
      </c>
      <c r="R5" s="20"/>
    </row>
    <row r="6" spans="2:18" x14ac:dyDescent="0.25">
      <c r="B6" s="8" t="s">
        <v>174</v>
      </c>
      <c r="C6" s="36">
        <f>INDEX('Distr-cost-few-states'!$C$16:$N$24,MATCH($O6,'Distr-cost-few-states'!$A$16:$A$24,0),MATCH(C$4,'Distr-cost-few-states'!$C$15:$N$15,0))+'Distr-cost-few-states'!$I$46</f>
        <v>2.067789192685459</v>
      </c>
      <c r="D6" s="36">
        <f>INDEX('Distr-cost-few-states'!$C$16:$N$24,MATCH($O6,'Distr-cost-few-states'!$A$16:$A$24,0),MATCH(D$4,'Distr-cost-few-states'!$C$15:$N$15,0))+'Distr-cost-few-states'!$I$46</f>
        <v>2.0958872711638805</v>
      </c>
      <c r="E6" s="36">
        <f>INDEX('Distr-cost-few-states'!$C$16:$N$24,MATCH($O6,'Distr-cost-few-states'!$A$16:$A$24,0),MATCH(E$4,'Distr-cost-few-states'!$C$15:$N$15,0))+'Distr-cost-few-states'!$I$46</f>
        <v>2.1244576339757533</v>
      </c>
      <c r="F6" s="36">
        <f>INDEX('Distr-cost-few-states'!$C$16:$N$24,MATCH($O6,'Distr-cost-few-states'!$A$16:$A$24,0),MATCH(F$4,'Distr-cost-few-states'!$C$15:$N$15,0))+'Distr-cost-few-states'!$I$46</f>
        <v>2.1535082194750044</v>
      </c>
      <c r="G6" s="36">
        <f>INDEX('Distr-cost-few-states'!$C$16:$N$24,MATCH($O6,'Distr-cost-few-states'!$A$16:$A$24,0),MATCH(G$4,'Distr-cost-few-states'!$C$15:$N$15,0))+'Distr-cost-few-states'!$I$46</f>
        <v>2.1830470994467555</v>
      </c>
      <c r="H6" s="36">
        <f>INDEX('Distr-cost-few-states'!$C$16:$N$24,MATCH($O6,'Distr-cost-few-states'!$A$16:$A$24,0),MATCH(H$4,'Distr-cost-few-states'!$C$15:$N$15,0))+'Distr-cost-few-states'!$I$46</f>
        <v>2.2130824813500913</v>
      </c>
      <c r="I6" s="36">
        <f>INDEX('Distr-cost-few-states'!$C$16:$N$24,MATCH($O6,'Distr-cost-few-states'!$A$16:$A$24,0),MATCH(I$4,'Distr-cost-few-states'!$C$15:$N$15,0))+'Distr-cost-few-states'!$I$46</f>
        <v>2.2436227105985243</v>
      </c>
      <c r="J6" s="36">
        <f>INDEX('Distr-cost-few-states'!$C$16:$N$24,MATCH($O6,'Distr-cost-few-states'!$A$16:$A$24,0),MATCH(J$4,'Distr-cost-few-states'!$C$15:$N$15,0))+'Distr-cost-few-states'!$I$46</f>
        <v>2.2746762728787919</v>
      </c>
      <c r="K6" s="36">
        <f>INDEX('Distr-cost-few-states'!$C$16:$N$24,MATCH($O6,'Distr-cost-few-states'!$A$16:$A$24,0),MATCH(K$4,'Distr-cost-few-states'!$C$15:$N$15,0))+'Distr-cost-few-states'!$I$46</f>
        <v>2.3062517965086258</v>
      </c>
      <c r="L6" s="36">
        <f>INDEX('Distr-cost-few-states'!$C$16:$N$24,MATCH($O6,'Distr-cost-few-states'!$A$16:$A$24,0),MATCH(L$4,'Distr-cost-few-states'!$C$15:$N$15,0))+'Distr-cost-few-states'!$I$46</f>
        <v>2.3383580548341567</v>
      </c>
      <c r="M6" s="36">
        <f>INDEX('Distr-cost-few-states'!$C$16:$N$24,MATCH($O6,'Distr-cost-few-states'!$A$16:$A$24,0),MATCH(M$4,'Distr-cost-few-states'!$C$15:$N$15,0))+'Distr-cost-few-states'!$I$46</f>
        <v>2.3710039686676079</v>
      </c>
      <c r="N6" s="36">
        <f>INDEX('Distr-cost-few-states'!$C$16:$N$24,MATCH($O6,'Distr-cost-few-states'!$A$16:$A$24,0),MATCH(N$4,'Distr-cost-few-states'!$C$15:$N$15,0))+'Distr-cost-few-states'!$I$46</f>
        <v>2.4041986087659746</v>
      </c>
      <c r="O6" s="8" t="str">
        <f>INDEX('Distr-cost-few-states'!$S$33:$S$57,MATCH('Distr cost projns'!B6,'Distr-cost-few-states'!$R$33:$R$57,0))</f>
        <v>HR</v>
      </c>
    </row>
    <row r="7" spans="2:18" x14ac:dyDescent="0.25">
      <c r="B7" s="8" t="s">
        <v>172</v>
      </c>
      <c r="C7" s="36">
        <f>INDEX('Distr-cost-few-states'!$C$16:$N$24,MATCH($O7,'Distr-cost-few-states'!$A$16:$A$24,0),MATCH(C$4,'Distr-cost-few-states'!$C$15:$N$15,0))+'Distr-cost-few-states'!$I$46</f>
        <v>2.2467363027966334</v>
      </c>
      <c r="D7" s="36">
        <f>INDEX('Distr-cost-few-states'!$C$16:$N$24,MATCH($O7,'Distr-cost-few-states'!$A$16:$A$24,0),MATCH(D$4,'Distr-cost-few-states'!$C$15:$N$15,0))+'Distr-cost-few-states'!$I$46</f>
        <v>2.2778421996455105</v>
      </c>
      <c r="E7" s="36">
        <f>INDEX('Distr-cost-few-states'!$C$16:$N$24,MATCH($O7,'Distr-cost-few-states'!$A$16:$A$24,0),MATCH(E$4,'Distr-cost-few-states'!$C$15:$N$15,0))+'Distr-cost-few-states'!$I$46</f>
        <v>2.3094709375054183</v>
      </c>
      <c r="F7" s="36">
        <f>INDEX('Distr-cost-few-states'!$C$16:$N$24,MATCH($O7,'Distr-cost-few-states'!$A$16:$A$24,0),MATCH(F$4,'Distr-cost-few-states'!$C$15:$N$15,0))+'Distr-cost-few-states'!$I$46</f>
        <v>2.3416313045082067</v>
      </c>
      <c r="G7" s="36">
        <f>INDEX('Distr-cost-few-states'!$C$16:$N$24,MATCH($O7,'Distr-cost-few-states'!$A$16:$A$24,0),MATCH(G$4,'Distr-cost-few-states'!$C$15:$N$15,0))+'Distr-cost-few-states'!$I$46</f>
        <v>2.3743322365003454</v>
      </c>
      <c r="H7" s="36">
        <f>INDEX('Distr-cost-few-states'!$C$16:$N$24,MATCH($O7,'Distr-cost-few-states'!$A$16:$A$24,0),MATCH(H$4,'Distr-cost-few-states'!$C$15:$N$15,0))+'Distr-cost-few-states'!$I$46</f>
        <v>2.4075828195257754</v>
      </c>
      <c r="I7" s="36">
        <f>INDEX('Distr-cost-few-states'!$C$16:$N$24,MATCH($O7,'Distr-cost-few-states'!$A$16:$A$24,0),MATCH(I$4,'Distr-cost-few-states'!$C$15:$N$15,0))+'Distr-cost-few-states'!$I$46</f>
        <v>2.4413922923504874</v>
      </c>
      <c r="J7" s="36">
        <f>INDEX('Distr-cost-few-states'!$C$16:$N$24,MATCH($O7,'Distr-cost-few-states'!$A$16:$A$24,0),MATCH(J$4,'Distr-cost-few-states'!$C$15:$N$15,0))+'Distr-cost-few-states'!$I$46</f>
        <v>2.4757700490295425</v>
      </c>
      <c r="K7" s="36">
        <f>INDEX('Distr-cost-few-states'!$C$16:$N$24,MATCH($O7,'Distr-cost-few-states'!$A$16:$A$24,0),MATCH(K$4,'Distr-cost-few-states'!$C$15:$N$15,0))+'Distr-cost-few-states'!$I$46</f>
        <v>2.5107256415172348</v>
      </c>
      <c r="L7" s="36">
        <f>INDEX('Distr-cost-few-states'!$C$16:$N$24,MATCH($O7,'Distr-cost-few-states'!$A$16:$A$24,0),MATCH(L$4,'Distr-cost-few-states'!$C$15:$N$15,0))+'Distr-cost-few-states'!$I$46</f>
        <v>2.546268782321127</v>
      </c>
      <c r="M7" s="36">
        <f>INDEX('Distr-cost-few-states'!$C$16:$N$24,MATCH($O7,'Distr-cost-few-states'!$A$16:$A$24,0),MATCH(M$4,'Distr-cost-few-states'!$C$15:$N$15,0))+'Distr-cost-few-states'!$I$46</f>
        <v>2.5824093472006981</v>
      </c>
      <c r="N7" s="36">
        <f>INDEX('Distr-cost-few-states'!$C$16:$N$24,MATCH($O7,'Distr-cost-few-states'!$A$16:$A$24,0),MATCH(N$4,'Distr-cost-few-states'!$C$15:$N$15,0))+'Distr-cost-few-states'!$I$46</f>
        <v>2.6191573779113515</v>
      </c>
      <c r="O7" s="8" t="str">
        <f>INDEX('Distr-cost-few-states'!$S$33:$S$57,MATCH('Distr cost projns'!B7,'Distr-cost-few-states'!$R$33:$R$57,0))</f>
        <v>UP</v>
      </c>
    </row>
    <row r="8" spans="2:18" x14ac:dyDescent="0.25">
      <c r="B8" s="8" t="s">
        <v>177</v>
      </c>
      <c r="C8" s="36">
        <f>INDEX('Distr-cost-few-states'!$C$16:$N$24,MATCH($O8,'Distr-cost-few-states'!$A$16:$A$24,0),MATCH(C$4,'Distr-cost-few-states'!$C$15:$N$15,0))+'Distr-cost-few-states'!$I$46</f>
        <v>2.2467363027966334</v>
      </c>
      <c r="D8" s="36">
        <f>INDEX('Distr-cost-few-states'!$C$16:$N$24,MATCH($O8,'Distr-cost-few-states'!$A$16:$A$24,0),MATCH(D$4,'Distr-cost-few-states'!$C$15:$N$15,0))+'Distr-cost-few-states'!$I$46</f>
        <v>2.2778421996455105</v>
      </c>
      <c r="E8" s="36">
        <f>INDEX('Distr-cost-few-states'!$C$16:$N$24,MATCH($O8,'Distr-cost-few-states'!$A$16:$A$24,0),MATCH(E$4,'Distr-cost-few-states'!$C$15:$N$15,0))+'Distr-cost-few-states'!$I$46</f>
        <v>2.3094709375054183</v>
      </c>
      <c r="F8" s="36">
        <f>INDEX('Distr-cost-few-states'!$C$16:$N$24,MATCH($O8,'Distr-cost-few-states'!$A$16:$A$24,0),MATCH(F$4,'Distr-cost-few-states'!$C$15:$N$15,0))+'Distr-cost-few-states'!$I$46</f>
        <v>2.3416313045082067</v>
      </c>
      <c r="G8" s="36">
        <f>INDEX('Distr-cost-few-states'!$C$16:$N$24,MATCH($O8,'Distr-cost-few-states'!$A$16:$A$24,0),MATCH(G$4,'Distr-cost-few-states'!$C$15:$N$15,0))+'Distr-cost-few-states'!$I$46</f>
        <v>2.3743322365003454</v>
      </c>
      <c r="H8" s="36">
        <f>INDEX('Distr-cost-few-states'!$C$16:$N$24,MATCH($O8,'Distr-cost-few-states'!$A$16:$A$24,0),MATCH(H$4,'Distr-cost-few-states'!$C$15:$N$15,0))+'Distr-cost-few-states'!$I$46</f>
        <v>2.4075828195257754</v>
      </c>
      <c r="I8" s="36">
        <f>INDEX('Distr-cost-few-states'!$C$16:$N$24,MATCH($O8,'Distr-cost-few-states'!$A$16:$A$24,0),MATCH(I$4,'Distr-cost-few-states'!$C$15:$N$15,0))+'Distr-cost-few-states'!$I$46</f>
        <v>2.4413922923504874</v>
      </c>
      <c r="J8" s="36">
        <f>INDEX('Distr-cost-few-states'!$C$16:$N$24,MATCH($O8,'Distr-cost-few-states'!$A$16:$A$24,0),MATCH(J$4,'Distr-cost-few-states'!$C$15:$N$15,0))+'Distr-cost-few-states'!$I$46</f>
        <v>2.4757700490295425</v>
      </c>
      <c r="K8" s="36">
        <f>INDEX('Distr-cost-few-states'!$C$16:$N$24,MATCH($O8,'Distr-cost-few-states'!$A$16:$A$24,0),MATCH(K$4,'Distr-cost-few-states'!$C$15:$N$15,0))+'Distr-cost-few-states'!$I$46</f>
        <v>2.5107256415172348</v>
      </c>
      <c r="L8" s="36">
        <f>INDEX('Distr-cost-few-states'!$C$16:$N$24,MATCH($O8,'Distr-cost-few-states'!$A$16:$A$24,0),MATCH(L$4,'Distr-cost-few-states'!$C$15:$N$15,0))+'Distr-cost-few-states'!$I$46</f>
        <v>2.546268782321127</v>
      </c>
      <c r="M8" s="36">
        <f>INDEX('Distr-cost-few-states'!$C$16:$N$24,MATCH($O8,'Distr-cost-few-states'!$A$16:$A$24,0),MATCH(M$4,'Distr-cost-few-states'!$C$15:$N$15,0))+'Distr-cost-few-states'!$I$46</f>
        <v>2.5824093472006981</v>
      </c>
      <c r="N8" s="36">
        <f>INDEX('Distr-cost-few-states'!$C$16:$N$24,MATCH($O8,'Distr-cost-few-states'!$A$16:$A$24,0),MATCH(N$4,'Distr-cost-few-states'!$C$15:$N$15,0))+'Distr-cost-few-states'!$I$46</f>
        <v>2.6191573779113515</v>
      </c>
      <c r="O8" s="8" t="str">
        <f>INDEX('Distr-cost-few-states'!$S$33:$S$57,MATCH('Distr cost projns'!B8,'Distr-cost-few-states'!$R$33:$R$57,0))</f>
        <v>UP</v>
      </c>
    </row>
    <row r="9" spans="2:18" x14ac:dyDescent="0.25">
      <c r="B9" s="8" t="s">
        <v>196</v>
      </c>
      <c r="C9" s="36">
        <f>INDEX('Distr-cost-few-states'!$C$16:$N$24,MATCH($O9,'Distr-cost-few-states'!$A$16:$A$24,0),MATCH(C$4,'Distr-cost-few-states'!$C$15:$N$15,0))+'Distr-cost-few-states'!$I$46</f>
        <v>2.067789192685459</v>
      </c>
      <c r="D9" s="36">
        <f>INDEX('Distr-cost-few-states'!$C$16:$N$24,MATCH($O9,'Distr-cost-few-states'!$A$16:$A$24,0),MATCH(D$4,'Distr-cost-few-states'!$C$15:$N$15,0))+'Distr-cost-few-states'!$I$46</f>
        <v>2.0958872711638805</v>
      </c>
      <c r="E9" s="36">
        <f>INDEX('Distr-cost-few-states'!$C$16:$N$24,MATCH($O9,'Distr-cost-few-states'!$A$16:$A$24,0),MATCH(E$4,'Distr-cost-few-states'!$C$15:$N$15,0))+'Distr-cost-few-states'!$I$46</f>
        <v>2.1244576339757533</v>
      </c>
      <c r="F9" s="36">
        <f>INDEX('Distr-cost-few-states'!$C$16:$N$24,MATCH($O9,'Distr-cost-few-states'!$A$16:$A$24,0),MATCH(F$4,'Distr-cost-few-states'!$C$15:$N$15,0))+'Distr-cost-few-states'!$I$46</f>
        <v>2.1535082194750044</v>
      </c>
      <c r="G9" s="36">
        <f>INDEX('Distr-cost-few-states'!$C$16:$N$24,MATCH($O9,'Distr-cost-few-states'!$A$16:$A$24,0),MATCH(G$4,'Distr-cost-few-states'!$C$15:$N$15,0))+'Distr-cost-few-states'!$I$46</f>
        <v>2.1830470994467555</v>
      </c>
      <c r="H9" s="36">
        <f>INDEX('Distr-cost-few-states'!$C$16:$N$24,MATCH($O9,'Distr-cost-few-states'!$A$16:$A$24,0),MATCH(H$4,'Distr-cost-few-states'!$C$15:$N$15,0))+'Distr-cost-few-states'!$I$46</f>
        <v>2.2130824813500913</v>
      </c>
      <c r="I9" s="36">
        <f>INDEX('Distr-cost-few-states'!$C$16:$N$24,MATCH($O9,'Distr-cost-few-states'!$A$16:$A$24,0),MATCH(I$4,'Distr-cost-few-states'!$C$15:$N$15,0))+'Distr-cost-few-states'!$I$46</f>
        <v>2.2436227105985243</v>
      </c>
      <c r="J9" s="36">
        <f>INDEX('Distr-cost-few-states'!$C$16:$N$24,MATCH($O9,'Distr-cost-few-states'!$A$16:$A$24,0),MATCH(J$4,'Distr-cost-few-states'!$C$15:$N$15,0))+'Distr-cost-few-states'!$I$46</f>
        <v>2.2746762728787919</v>
      </c>
      <c r="K9" s="36">
        <f>INDEX('Distr-cost-few-states'!$C$16:$N$24,MATCH($O9,'Distr-cost-few-states'!$A$16:$A$24,0),MATCH(K$4,'Distr-cost-few-states'!$C$15:$N$15,0))+'Distr-cost-few-states'!$I$46</f>
        <v>2.3062517965086258</v>
      </c>
      <c r="L9" s="36">
        <f>INDEX('Distr-cost-few-states'!$C$16:$N$24,MATCH($O9,'Distr-cost-few-states'!$A$16:$A$24,0),MATCH(L$4,'Distr-cost-few-states'!$C$15:$N$15,0))+'Distr-cost-few-states'!$I$46</f>
        <v>2.3383580548341567</v>
      </c>
      <c r="M9" s="36">
        <f>INDEX('Distr-cost-few-states'!$C$16:$N$24,MATCH($O9,'Distr-cost-few-states'!$A$16:$A$24,0),MATCH(M$4,'Distr-cost-few-states'!$C$15:$N$15,0))+'Distr-cost-few-states'!$I$46</f>
        <v>2.3710039686676079</v>
      </c>
      <c r="N9" s="36">
        <f>INDEX('Distr-cost-few-states'!$C$16:$N$24,MATCH($O9,'Distr-cost-few-states'!$A$16:$A$24,0),MATCH(N$4,'Distr-cost-few-states'!$C$15:$N$15,0))+'Distr-cost-few-states'!$I$46</f>
        <v>2.4041986087659746</v>
      </c>
      <c r="O9" s="8" t="str">
        <f>INDEX('Distr-cost-few-states'!$S$33:$S$57,MATCH('Distr cost projns'!B9,'Distr-cost-few-states'!$R$33:$R$57,0))</f>
        <v>HR</v>
      </c>
    </row>
    <row r="10" spans="2:18" x14ac:dyDescent="0.25">
      <c r="B10" s="8" t="s">
        <v>199</v>
      </c>
      <c r="C10" s="36">
        <f>INDEX('Distr-cost-few-states'!$C$16:$N$24,MATCH($O10,'Distr-cost-few-states'!$A$16:$A$24,0),MATCH(C$4,'Distr-cost-few-states'!$C$15:$N$15,0))+'Distr-cost-few-states'!$I$46</f>
        <v>2.918572287871287</v>
      </c>
      <c r="D10" s="36">
        <f>INDEX('Distr-cost-few-states'!$C$16:$N$24,MATCH($O10,'Distr-cost-few-states'!$A$16:$A$24,0),MATCH(D$4,'Distr-cost-few-states'!$C$15:$N$15,0))+'Distr-cost-few-states'!$I$46</f>
        <v>2.9609706868264301</v>
      </c>
      <c r="E10" s="36">
        <f>INDEX('Distr-cost-few-states'!$C$16:$N$24,MATCH($O10,'Distr-cost-few-states'!$A$16:$A$24,0),MATCH(E$4,'Distr-cost-few-states'!$C$15:$N$15,0))+'Distr-cost-few-states'!$I$46</f>
        <v>3.0040817359225889</v>
      </c>
      <c r="F10" s="36">
        <f>INDEX('Distr-cost-few-states'!$C$16:$N$24,MATCH($O10,'Distr-cost-few-states'!$A$16:$A$24,0),MATCH(F$4,'Distr-cost-few-states'!$C$15:$N$15,0))+'Distr-cost-few-states'!$I$46</f>
        <v>3.047917413683388</v>
      </c>
      <c r="G10" s="36">
        <f>INDEX('Distr-cost-few-states'!$C$16:$N$24,MATCH($O10,'Distr-cost-few-states'!$A$16:$A$24,0),MATCH(G$4,'Distr-cost-few-states'!$C$15:$N$15,0))+'Distr-cost-few-states'!$I$46</f>
        <v>3.0924898999725188</v>
      </c>
      <c r="H10" s="36">
        <f>INDEX('Distr-cost-few-states'!$C$16:$N$24,MATCH($O10,'Distr-cost-few-states'!$A$16:$A$24,0),MATCH(H$4,'Distr-cost-few-states'!$C$15:$N$15,0))+'Distr-cost-few-states'!$I$46</f>
        <v>3.1378115793779515</v>
      </c>
      <c r="I10" s="36">
        <f>INDEX('Distr-cost-few-states'!$C$16:$N$24,MATCH($O10,'Distr-cost-few-states'!$A$16:$A$24,0),MATCH(I$4,'Distr-cost-few-states'!$C$15:$N$15,0))+'Distr-cost-few-states'!$I$46</f>
        <v>3.1838950446530232</v>
      </c>
      <c r="J10" s="36">
        <f>INDEX('Distr-cost-few-states'!$C$16:$N$24,MATCH($O10,'Distr-cost-few-states'!$A$16:$A$24,0),MATCH(J$4,'Distr-cost-few-states'!$C$15:$N$15,0))+'Distr-cost-few-states'!$I$46</f>
        <v>3.2307531002153733</v>
      </c>
      <c r="K10" s="36">
        <f>INDEX('Distr-cost-few-states'!$C$16:$N$24,MATCH($O10,'Distr-cost-few-states'!$A$16:$A$24,0),MATCH(K$4,'Distr-cost-few-states'!$C$15:$N$15,0))+'Distr-cost-few-states'!$I$46</f>
        <v>3.2783987657046829</v>
      </c>
      <c r="L10" s="36">
        <f>INDEX('Distr-cost-few-states'!$C$16:$N$24,MATCH($O10,'Distr-cost-few-states'!$A$16:$A$24,0),MATCH(L$4,'Distr-cost-few-states'!$C$15:$N$15,0))+'Distr-cost-few-states'!$I$46</f>
        <v>3.3268452796002195</v>
      </c>
      <c r="M10" s="36">
        <f>INDEX('Distr-cost-few-states'!$C$16:$N$24,MATCH($O10,'Distr-cost-few-states'!$A$16:$A$24,0),MATCH(M$4,'Distr-cost-few-states'!$C$15:$N$15,0))+'Distr-cost-few-states'!$I$46</f>
        <v>3.3761061028991812</v>
      </c>
      <c r="N10" s="36">
        <f>INDEX('Distr-cost-few-states'!$C$16:$N$24,MATCH($O10,'Distr-cost-few-states'!$A$16:$A$24,0),MATCH(N$4,'Distr-cost-few-states'!$C$15:$N$15,0))+'Distr-cost-few-states'!$I$46</f>
        <v>3.4261949228568791</v>
      </c>
      <c r="O10" s="8" t="str">
        <f>INDEX('Distr-cost-few-states'!$S$33:$S$57,MATCH('Distr cost projns'!B10,'Distr-cost-few-states'!$R$33:$R$57,0))</f>
        <v>RJ</v>
      </c>
    </row>
    <row r="11" spans="2:18" x14ac:dyDescent="0.25">
      <c r="B11" s="8" t="s">
        <v>198</v>
      </c>
      <c r="C11" s="36">
        <f>INDEX('Distr-cost-few-states'!$C$16:$N$24,MATCH($O11,'Distr-cost-few-states'!$A$16:$A$24,0),MATCH(C$4,'Distr-cost-few-states'!$C$15:$N$15,0))+'Distr-cost-few-states'!$I$46</f>
        <v>2.2467363027966334</v>
      </c>
      <c r="D11" s="36">
        <f>INDEX('Distr-cost-few-states'!$C$16:$N$24,MATCH($O11,'Distr-cost-few-states'!$A$16:$A$24,0),MATCH(D$4,'Distr-cost-few-states'!$C$15:$N$15,0))+'Distr-cost-few-states'!$I$46</f>
        <v>2.2778421996455105</v>
      </c>
      <c r="E11" s="36">
        <f>INDEX('Distr-cost-few-states'!$C$16:$N$24,MATCH($O11,'Distr-cost-few-states'!$A$16:$A$24,0),MATCH(E$4,'Distr-cost-few-states'!$C$15:$N$15,0))+'Distr-cost-few-states'!$I$46</f>
        <v>2.3094709375054183</v>
      </c>
      <c r="F11" s="36">
        <f>INDEX('Distr-cost-few-states'!$C$16:$N$24,MATCH($O11,'Distr-cost-few-states'!$A$16:$A$24,0),MATCH(F$4,'Distr-cost-few-states'!$C$15:$N$15,0))+'Distr-cost-few-states'!$I$46</f>
        <v>2.3416313045082067</v>
      </c>
      <c r="G11" s="36">
        <f>INDEX('Distr-cost-few-states'!$C$16:$N$24,MATCH($O11,'Distr-cost-few-states'!$A$16:$A$24,0),MATCH(G$4,'Distr-cost-few-states'!$C$15:$N$15,0))+'Distr-cost-few-states'!$I$46</f>
        <v>2.3743322365003454</v>
      </c>
      <c r="H11" s="36">
        <f>INDEX('Distr-cost-few-states'!$C$16:$N$24,MATCH($O11,'Distr-cost-few-states'!$A$16:$A$24,0),MATCH(H$4,'Distr-cost-few-states'!$C$15:$N$15,0))+'Distr-cost-few-states'!$I$46</f>
        <v>2.4075828195257754</v>
      </c>
      <c r="I11" s="36">
        <f>INDEX('Distr-cost-few-states'!$C$16:$N$24,MATCH($O11,'Distr-cost-few-states'!$A$16:$A$24,0),MATCH(I$4,'Distr-cost-few-states'!$C$15:$N$15,0))+'Distr-cost-few-states'!$I$46</f>
        <v>2.4413922923504874</v>
      </c>
      <c r="J11" s="36">
        <f>INDEX('Distr-cost-few-states'!$C$16:$N$24,MATCH($O11,'Distr-cost-few-states'!$A$16:$A$24,0),MATCH(J$4,'Distr-cost-few-states'!$C$15:$N$15,0))+'Distr-cost-few-states'!$I$46</f>
        <v>2.4757700490295425</v>
      </c>
      <c r="K11" s="36">
        <f>INDEX('Distr-cost-few-states'!$C$16:$N$24,MATCH($O11,'Distr-cost-few-states'!$A$16:$A$24,0),MATCH(K$4,'Distr-cost-few-states'!$C$15:$N$15,0))+'Distr-cost-few-states'!$I$46</f>
        <v>2.5107256415172348</v>
      </c>
      <c r="L11" s="36">
        <f>INDEX('Distr-cost-few-states'!$C$16:$N$24,MATCH($O11,'Distr-cost-few-states'!$A$16:$A$24,0),MATCH(L$4,'Distr-cost-few-states'!$C$15:$N$15,0))+'Distr-cost-few-states'!$I$46</f>
        <v>2.546268782321127</v>
      </c>
      <c r="M11" s="36">
        <f>INDEX('Distr-cost-few-states'!$C$16:$N$24,MATCH($O11,'Distr-cost-few-states'!$A$16:$A$24,0),MATCH(M$4,'Distr-cost-few-states'!$C$15:$N$15,0))+'Distr-cost-few-states'!$I$46</f>
        <v>2.5824093472006981</v>
      </c>
      <c r="N11" s="36">
        <f>INDEX('Distr-cost-few-states'!$C$16:$N$24,MATCH($O11,'Distr-cost-few-states'!$A$16:$A$24,0),MATCH(N$4,'Distr-cost-few-states'!$C$15:$N$15,0))+'Distr-cost-few-states'!$I$46</f>
        <v>2.6191573779113515</v>
      </c>
      <c r="O11" s="8" t="str">
        <f>INDEX('Distr-cost-few-states'!$S$33:$S$57,MATCH('Distr cost projns'!B11,'Distr-cost-few-states'!$R$33:$R$57,0))</f>
        <v>UP</v>
      </c>
    </row>
    <row r="12" spans="2:18" x14ac:dyDescent="0.25">
      <c r="B12" s="8" t="s">
        <v>205</v>
      </c>
      <c r="C12" s="36">
        <f>INDEX('Distr-cost-few-states'!$C$16:$N$24,MATCH($O12,'Distr-cost-few-states'!$A$16:$A$24,0),MATCH(C$4,'Distr-cost-few-states'!$C$15:$N$15,0))+'Distr-cost-few-states'!$I$46</f>
        <v>2.2467363027966334</v>
      </c>
      <c r="D12" s="36">
        <f>INDEX('Distr-cost-few-states'!$C$16:$N$24,MATCH($O12,'Distr-cost-few-states'!$A$16:$A$24,0),MATCH(D$4,'Distr-cost-few-states'!$C$15:$N$15,0))+'Distr-cost-few-states'!$I$46</f>
        <v>2.2778421996455105</v>
      </c>
      <c r="E12" s="36">
        <f>INDEX('Distr-cost-few-states'!$C$16:$N$24,MATCH($O12,'Distr-cost-few-states'!$A$16:$A$24,0),MATCH(E$4,'Distr-cost-few-states'!$C$15:$N$15,0))+'Distr-cost-few-states'!$I$46</f>
        <v>2.3094709375054183</v>
      </c>
      <c r="F12" s="36">
        <f>INDEX('Distr-cost-few-states'!$C$16:$N$24,MATCH($O12,'Distr-cost-few-states'!$A$16:$A$24,0),MATCH(F$4,'Distr-cost-few-states'!$C$15:$N$15,0))+'Distr-cost-few-states'!$I$46</f>
        <v>2.3416313045082067</v>
      </c>
      <c r="G12" s="36">
        <f>INDEX('Distr-cost-few-states'!$C$16:$N$24,MATCH($O12,'Distr-cost-few-states'!$A$16:$A$24,0),MATCH(G$4,'Distr-cost-few-states'!$C$15:$N$15,0))+'Distr-cost-few-states'!$I$46</f>
        <v>2.3743322365003454</v>
      </c>
      <c r="H12" s="36">
        <f>INDEX('Distr-cost-few-states'!$C$16:$N$24,MATCH($O12,'Distr-cost-few-states'!$A$16:$A$24,0),MATCH(H$4,'Distr-cost-few-states'!$C$15:$N$15,0))+'Distr-cost-few-states'!$I$46</f>
        <v>2.4075828195257754</v>
      </c>
      <c r="I12" s="36">
        <f>INDEX('Distr-cost-few-states'!$C$16:$N$24,MATCH($O12,'Distr-cost-few-states'!$A$16:$A$24,0),MATCH(I$4,'Distr-cost-few-states'!$C$15:$N$15,0))+'Distr-cost-few-states'!$I$46</f>
        <v>2.4413922923504874</v>
      </c>
      <c r="J12" s="36">
        <f>INDEX('Distr-cost-few-states'!$C$16:$N$24,MATCH($O12,'Distr-cost-few-states'!$A$16:$A$24,0),MATCH(J$4,'Distr-cost-few-states'!$C$15:$N$15,0))+'Distr-cost-few-states'!$I$46</f>
        <v>2.4757700490295425</v>
      </c>
      <c r="K12" s="36">
        <f>INDEX('Distr-cost-few-states'!$C$16:$N$24,MATCH($O12,'Distr-cost-few-states'!$A$16:$A$24,0),MATCH(K$4,'Distr-cost-few-states'!$C$15:$N$15,0))+'Distr-cost-few-states'!$I$46</f>
        <v>2.5107256415172348</v>
      </c>
      <c r="L12" s="36">
        <f>INDEX('Distr-cost-few-states'!$C$16:$N$24,MATCH($O12,'Distr-cost-few-states'!$A$16:$A$24,0),MATCH(L$4,'Distr-cost-few-states'!$C$15:$N$15,0))+'Distr-cost-few-states'!$I$46</f>
        <v>2.546268782321127</v>
      </c>
      <c r="M12" s="36">
        <f>INDEX('Distr-cost-few-states'!$C$16:$N$24,MATCH($O12,'Distr-cost-few-states'!$A$16:$A$24,0),MATCH(M$4,'Distr-cost-few-states'!$C$15:$N$15,0))+'Distr-cost-few-states'!$I$46</f>
        <v>2.5824093472006981</v>
      </c>
      <c r="N12" s="36">
        <f>INDEX('Distr-cost-few-states'!$C$16:$N$24,MATCH($O12,'Distr-cost-few-states'!$A$16:$A$24,0),MATCH(N$4,'Distr-cost-few-states'!$C$15:$N$15,0))+'Distr-cost-few-states'!$I$46</f>
        <v>2.6191573779113515</v>
      </c>
      <c r="O12" s="8" t="str">
        <f>INDEX('Distr-cost-few-states'!$S$33:$S$57,MATCH('Distr cost projns'!B12,'Distr-cost-few-states'!$R$33:$R$57,0))</f>
        <v>UP</v>
      </c>
    </row>
    <row r="13" spans="2:18" x14ac:dyDescent="0.25">
      <c r="B13" s="8" t="s">
        <v>165</v>
      </c>
      <c r="C13" s="36">
        <f>INDEX('Distr-cost-few-states'!$C$16:$N$24,MATCH($O13,'Distr-cost-few-states'!$A$16:$A$24,0),MATCH(C$4,'Distr-cost-few-states'!$C$15:$N$15,0))+'Distr-cost-few-states'!$I$46</f>
        <v>1.4746282804234234</v>
      </c>
      <c r="D13" s="36">
        <f>INDEX('Distr-cost-few-states'!$C$16:$N$24,MATCH($O13,'Distr-cost-few-states'!$A$16:$A$24,0),MATCH(D$4,'Distr-cost-few-states'!$C$15:$N$15,0))+'Distr-cost-few-states'!$I$46</f>
        <v>1.4927562605446856</v>
      </c>
      <c r="E13" s="36">
        <f>INDEX('Distr-cost-few-states'!$C$16:$N$24,MATCH($O13,'Distr-cost-few-states'!$A$16:$A$24,0),MATCH(E$4,'Distr-cost-few-states'!$C$15:$N$15,0))+'Distr-cost-few-states'!$I$46</f>
        <v>1.5111889433884118</v>
      </c>
      <c r="F13" s="36">
        <f>INDEX('Distr-cost-few-states'!$C$16:$N$24,MATCH($O13,'Distr-cost-few-states'!$A$16:$A$24,0),MATCH(F$4,'Distr-cost-few-states'!$C$15:$N$15,0))+'Distr-cost-few-states'!$I$46</f>
        <v>1.5299314505262531</v>
      </c>
      <c r="G13" s="36">
        <f>INDEX('Distr-cost-few-states'!$C$16:$N$24,MATCH($O13,'Distr-cost-few-states'!$A$16:$A$24,0),MATCH(G$4,'Distr-cost-few-states'!$C$15:$N$15,0))+'Distr-cost-few-states'!$I$46</f>
        <v>1.548988989615393</v>
      </c>
      <c r="H13" s="36">
        <f>INDEX('Distr-cost-few-states'!$C$16:$N$24,MATCH($O13,'Distr-cost-few-states'!$A$16:$A$24,0),MATCH(H$4,'Distr-cost-few-states'!$C$15:$N$15,0))+'Distr-cost-few-states'!$I$46</f>
        <v>1.5683668558455102</v>
      </c>
      <c r="I13" s="36">
        <f>INDEX('Distr-cost-few-states'!$C$16:$N$24,MATCH($O13,'Distr-cost-few-states'!$A$16:$A$24,0),MATCH(I$4,'Distr-cost-few-states'!$C$15:$N$15,0))+'Distr-cost-few-states'!$I$46</f>
        <v>1.5880704334100597</v>
      </c>
      <c r="J13" s="36">
        <f>INDEX('Distr-cost-few-states'!$C$16:$N$24,MATCH($O13,'Distr-cost-few-states'!$A$16:$A$24,0),MATCH(J$4,'Distr-cost-few-states'!$C$15:$N$15,0))+'Distr-cost-few-states'!$I$46</f>
        <v>1.6081051970022882</v>
      </c>
      <c r="K13" s="36">
        <f>INDEX('Distr-cost-few-states'!$C$16:$N$24,MATCH($O13,'Distr-cost-few-states'!$A$16:$A$24,0),MATCH(K$4,'Distr-cost-few-states'!$C$15:$N$15,0))+'Distr-cost-few-states'!$I$46</f>
        <v>1.6284767133363911</v>
      </c>
      <c r="L13" s="36">
        <f>INDEX('Distr-cost-few-states'!$C$16:$N$24,MATCH($O13,'Distr-cost-few-states'!$A$16:$A$24,0),MATCH(L$4,'Distr-cost-few-states'!$C$15:$N$15,0))+'Distr-cost-few-states'!$I$46</f>
        <v>1.64919064269424</v>
      </c>
      <c r="M13" s="36">
        <f>INDEX('Distr-cost-few-states'!$C$16:$N$24,MATCH($O13,'Distr-cost-few-states'!$A$16:$A$24,0),MATCH(M$4,'Distr-cost-few-states'!$C$15:$N$15,0))+'Distr-cost-few-states'!$I$46</f>
        <v>1.6702527404981069</v>
      </c>
      <c r="N13" s="36">
        <f>INDEX('Distr-cost-few-states'!$C$16:$N$24,MATCH($O13,'Distr-cost-few-states'!$A$16:$A$24,0),MATCH(N$4,'Distr-cost-few-states'!$C$15:$N$15,0))+'Distr-cost-few-states'!$I$46</f>
        <v>1.6916688589098252</v>
      </c>
      <c r="O13" s="8" t="str">
        <f>INDEX('Distr-cost-few-states'!$S$33:$S$57,MATCH('Distr cost projns'!B13,'Distr-cost-few-states'!$R$33:$R$57,0))</f>
        <v>CG</v>
      </c>
    </row>
    <row r="14" spans="2:18" x14ac:dyDescent="0.25">
      <c r="B14" s="8" t="s">
        <v>170</v>
      </c>
      <c r="C14" s="36">
        <f>INDEX('Distr-cost-few-states'!$C$16:$N$24,MATCH($O14,'Distr-cost-few-states'!$A$16:$A$24,0),MATCH(C$4,'Distr-cost-few-states'!$C$15:$N$15,0))+'Distr-cost-few-states'!$I$46</f>
        <v>2.398087780253586</v>
      </c>
      <c r="D14" s="36">
        <f>INDEX('Distr-cost-few-states'!$C$16:$N$24,MATCH($O14,'Distr-cost-few-states'!$A$16:$A$24,0),MATCH(D$4,'Distr-cost-few-states'!$C$15:$N$15,0))+'Distr-cost-few-states'!$I$46</f>
        <v>2.4317376564604296</v>
      </c>
      <c r="E14" s="36">
        <f>INDEX('Distr-cost-few-states'!$C$16:$N$24,MATCH($O14,'Distr-cost-few-states'!$A$16:$A$24,0),MATCH(E$4,'Distr-cost-few-states'!$C$15:$N$15,0))+'Distr-cost-few-states'!$I$46</f>
        <v>2.4659531339544674</v>
      </c>
      <c r="F14" s="36">
        <f>INDEX('Distr-cost-few-states'!$C$16:$N$24,MATCH($O14,'Distr-cost-few-states'!$A$16:$A$24,0),MATCH(F$4,'Distr-cost-few-states'!$C$15:$N$15,0))+'Distr-cost-few-states'!$I$46</f>
        <v>2.500743719600274</v>
      </c>
      <c r="G14" s="36">
        <f>INDEX('Distr-cost-few-states'!$C$16:$N$24,MATCH($O14,'Distr-cost-few-states'!$A$16:$A$24,0),MATCH(G$4,'Distr-cost-few-states'!$C$15:$N$15,0))+'Distr-cost-few-states'!$I$46</f>
        <v>2.5361190800578073</v>
      </c>
      <c r="H14" s="36">
        <f>INDEX('Distr-cost-few-states'!$C$16:$N$24,MATCH($O14,'Distr-cost-few-states'!$A$16:$A$24,0),MATCH(H$4,'Distr-cost-few-states'!$C$15:$N$15,0))+'Distr-cost-few-states'!$I$46</f>
        <v>2.5720890444683167</v>
      </c>
      <c r="I14" s="36">
        <f>INDEX('Distr-cost-few-states'!$C$16:$N$24,MATCH($O14,'Distr-cost-few-states'!$A$16:$A$24,0),MATCH(I$4,'Distr-cost-few-states'!$C$15:$N$15,0))+'Distr-cost-few-states'!$I$46</f>
        <v>2.6086636071853944</v>
      </c>
      <c r="J14" s="36">
        <f>INDEX('Distr-cost-few-states'!$C$16:$N$24,MATCH($O14,'Distr-cost-few-states'!$A$16:$A$24,0),MATCH(J$4,'Distr-cost-few-states'!$C$15:$N$15,0))+'Distr-cost-few-states'!$I$46</f>
        <v>2.6458529305519369</v>
      </c>
      <c r="K14" s="36">
        <f>INDEX('Distr-cost-few-states'!$C$16:$N$24,MATCH($O14,'Distr-cost-few-states'!$A$16:$A$24,0),MATCH(K$4,'Distr-cost-few-states'!$C$15:$N$15,0))+'Distr-cost-few-states'!$I$46</f>
        <v>2.6836673477237789</v>
      </c>
      <c r="L14" s="36">
        <f>INDEX('Distr-cost-few-states'!$C$16:$N$24,MATCH($O14,'Distr-cost-few-states'!$A$16:$A$24,0),MATCH(L$4,'Distr-cost-few-states'!$C$15:$N$15,0))+'Distr-cost-few-states'!$I$46</f>
        <v>2.7221173655407886</v>
      </c>
      <c r="M14" s="36">
        <f>INDEX('Distr-cost-few-states'!$C$16:$N$24,MATCH($O14,'Distr-cost-few-states'!$A$16:$A$24,0),MATCH(M$4,'Distr-cost-few-states'!$C$15:$N$15,0))+'Distr-cost-few-states'!$I$46</f>
        <v>2.761213667446222</v>
      </c>
      <c r="N14" s="36">
        <f>INDEX('Distr-cost-few-states'!$C$16:$N$24,MATCH($O14,'Distr-cost-few-states'!$A$16:$A$24,0),MATCH(N$4,'Distr-cost-few-states'!$C$15:$N$15,0))+'Distr-cost-few-states'!$I$46</f>
        <v>2.8009671164551491</v>
      </c>
      <c r="O14" s="8" t="str">
        <f>INDEX('Distr-cost-few-states'!$S$33:$S$57,MATCH('Distr cost projns'!B14,'Distr-cost-few-states'!$R$33:$R$57,0))</f>
        <v>MH</v>
      </c>
    </row>
    <row r="15" spans="2:18" x14ac:dyDescent="0.25">
      <c r="B15" s="8" t="s">
        <v>192</v>
      </c>
      <c r="C15" s="36">
        <f>INDEX('Distr-cost-few-states'!$C$16:$N$24,MATCH($O15,'Distr-cost-few-states'!$A$16:$A$24,0),MATCH(C$4,'Distr-cost-few-states'!$C$15:$N$15,0))+'Distr-cost-few-states'!$I$46</f>
        <v>2.26017811617209</v>
      </c>
      <c r="D15" s="36">
        <f>INDEX('Distr-cost-few-states'!$C$16:$N$24,MATCH($O15,'Distr-cost-few-states'!$A$16:$A$24,0),MATCH(D$4,'Distr-cost-few-states'!$C$15:$N$15,0))+'Distr-cost-few-states'!$I$46</f>
        <v>2.2915099486797086</v>
      </c>
      <c r="E15" s="36">
        <f>INDEX('Distr-cost-few-states'!$C$16:$N$24,MATCH($O15,'Distr-cost-few-states'!$A$16:$A$24,0),MATCH(E$4,'Distr-cost-few-states'!$C$15:$N$15,0))+'Distr-cost-few-states'!$I$46</f>
        <v>2.3233684198200382</v>
      </c>
      <c r="F15" s="36">
        <f>INDEX('Distr-cost-few-states'!$C$16:$N$24,MATCH($O15,'Distr-cost-few-states'!$A$16:$A$24,0),MATCH(F$4,'Distr-cost-few-states'!$C$15:$N$15,0))+'Distr-cost-few-states'!$I$46</f>
        <v>2.3557623815569526</v>
      </c>
      <c r="G15" s="36">
        <f>INDEX('Distr-cost-few-states'!$C$16:$N$24,MATCH($O15,'Distr-cost-few-states'!$A$16:$A$24,0),MATCH(G$4,'Distr-cost-few-states'!$C$15:$N$15,0))+'Distr-cost-few-states'!$I$46</f>
        <v>2.3887008346418606</v>
      </c>
      <c r="H15" s="36">
        <f>INDEX('Distr-cost-few-states'!$C$16:$N$24,MATCH($O15,'Distr-cost-few-states'!$A$16:$A$24,0),MATCH(H$4,'Distr-cost-few-states'!$C$15:$N$15,0))+'Distr-cost-few-states'!$I$46</f>
        <v>2.4221929311145929</v>
      </c>
      <c r="I15" s="36">
        <f>INDEX('Distr-cost-few-states'!$C$16:$N$24,MATCH($O15,'Distr-cost-few-states'!$A$16:$A$24,0),MATCH(I$4,'Distr-cost-few-states'!$C$15:$N$15,0))+'Distr-cost-few-states'!$I$46</f>
        <v>2.4562479768463157</v>
      </c>
      <c r="J15" s="36">
        <f>INDEX('Distr-cost-few-states'!$C$16:$N$24,MATCH($O15,'Distr-cost-few-states'!$A$16:$A$24,0),MATCH(J$4,'Distr-cost-few-states'!$C$15:$N$15,0))+'Distr-cost-few-states'!$I$46</f>
        <v>2.4908754341251993</v>
      </c>
      <c r="K15" s="36">
        <f>INDEX('Distr-cost-few-states'!$C$16:$N$24,MATCH($O15,'Distr-cost-few-states'!$A$16:$A$24,0),MATCH(K$4,'Distr-cost-few-states'!$C$15:$N$15,0))+'Distr-cost-few-states'!$I$46</f>
        <v>2.5260849242855348</v>
      </c>
      <c r="L15" s="36">
        <f>INDEX('Distr-cost-few-states'!$C$16:$N$24,MATCH($O15,'Distr-cost-few-states'!$A$16:$A$24,0),MATCH(L$4,'Distr-cost-few-states'!$C$15:$N$15,0))+'Distr-cost-few-states'!$I$46</f>
        <v>2.5618862303810537</v>
      </c>
      <c r="M15" s="36">
        <f>INDEX('Distr-cost-few-states'!$C$16:$N$24,MATCH($O15,'Distr-cost-few-states'!$A$16:$A$24,0),MATCH(M$4,'Distr-cost-few-states'!$C$15:$N$15,0))+'Distr-cost-few-states'!$I$46</f>
        <v>2.5982892999031697</v>
      </c>
      <c r="N15" s="36">
        <f>INDEX('Distr-cost-few-states'!$C$16:$N$24,MATCH($O15,'Distr-cost-few-states'!$A$16:$A$24,0),MATCH(N$4,'Distr-cost-few-states'!$C$15:$N$15,0))+'Distr-cost-few-states'!$I$46</f>
        <v>2.6353042475449255</v>
      </c>
      <c r="O15" s="8" t="str">
        <f>INDEX('Distr-cost-few-states'!$S$33:$S$57,MATCH('Distr cost projns'!B15,'Distr-cost-few-states'!$R$33:$R$57,0))</f>
        <v>MP</v>
      </c>
    </row>
    <row r="16" spans="2:18" x14ac:dyDescent="0.25">
      <c r="B16" s="8" t="s">
        <v>190</v>
      </c>
      <c r="C16" s="36">
        <f>INDEX('Distr-cost-few-states'!$C$16:$N$24,MATCH($O16,'Distr-cost-few-states'!$A$16:$A$24,0),MATCH(C$4,'Distr-cost-few-states'!$C$15:$N$15,0))+'Distr-cost-few-states'!$I$46</f>
        <v>2.398087780253586</v>
      </c>
      <c r="D16" s="36">
        <f>INDEX('Distr-cost-few-states'!$C$16:$N$24,MATCH($O16,'Distr-cost-few-states'!$A$16:$A$24,0),MATCH(D$4,'Distr-cost-few-states'!$C$15:$N$15,0))+'Distr-cost-few-states'!$I$46</f>
        <v>2.4317376564604296</v>
      </c>
      <c r="E16" s="36">
        <f>INDEX('Distr-cost-few-states'!$C$16:$N$24,MATCH($O16,'Distr-cost-few-states'!$A$16:$A$24,0),MATCH(E$4,'Distr-cost-few-states'!$C$15:$N$15,0))+'Distr-cost-few-states'!$I$46</f>
        <v>2.4659531339544674</v>
      </c>
      <c r="F16" s="36">
        <f>INDEX('Distr-cost-few-states'!$C$16:$N$24,MATCH($O16,'Distr-cost-few-states'!$A$16:$A$24,0),MATCH(F$4,'Distr-cost-few-states'!$C$15:$N$15,0))+'Distr-cost-few-states'!$I$46</f>
        <v>2.500743719600274</v>
      </c>
      <c r="G16" s="36">
        <f>INDEX('Distr-cost-few-states'!$C$16:$N$24,MATCH($O16,'Distr-cost-few-states'!$A$16:$A$24,0),MATCH(G$4,'Distr-cost-few-states'!$C$15:$N$15,0))+'Distr-cost-few-states'!$I$46</f>
        <v>2.5361190800578073</v>
      </c>
      <c r="H16" s="36">
        <f>INDEX('Distr-cost-few-states'!$C$16:$N$24,MATCH($O16,'Distr-cost-few-states'!$A$16:$A$24,0),MATCH(H$4,'Distr-cost-few-states'!$C$15:$N$15,0))+'Distr-cost-few-states'!$I$46</f>
        <v>2.5720890444683167</v>
      </c>
      <c r="I16" s="36">
        <f>INDEX('Distr-cost-few-states'!$C$16:$N$24,MATCH($O16,'Distr-cost-few-states'!$A$16:$A$24,0),MATCH(I$4,'Distr-cost-few-states'!$C$15:$N$15,0))+'Distr-cost-few-states'!$I$46</f>
        <v>2.6086636071853944</v>
      </c>
      <c r="J16" s="36">
        <f>INDEX('Distr-cost-few-states'!$C$16:$N$24,MATCH($O16,'Distr-cost-few-states'!$A$16:$A$24,0),MATCH(J$4,'Distr-cost-few-states'!$C$15:$N$15,0))+'Distr-cost-few-states'!$I$46</f>
        <v>2.6458529305519369</v>
      </c>
      <c r="K16" s="36">
        <f>INDEX('Distr-cost-few-states'!$C$16:$N$24,MATCH($O16,'Distr-cost-few-states'!$A$16:$A$24,0),MATCH(K$4,'Distr-cost-few-states'!$C$15:$N$15,0))+'Distr-cost-few-states'!$I$46</f>
        <v>2.6836673477237789</v>
      </c>
      <c r="L16" s="36">
        <f>INDEX('Distr-cost-few-states'!$C$16:$N$24,MATCH($O16,'Distr-cost-few-states'!$A$16:$A$24,0),MATCH(L$4,'Distr-cost-few-states'!$C$15:$N$15,0))+'Distr-cost-few-states'!$I$46</f>
        <v>2.7221173655407886</v>
      </c>
      <c r="M16" s="36">
        <f>INDEX('Distr-cost-few-states'!$C$16:$N$24,MATCH($O16,'Distr-cost-few-states'!$A$16:$A$24,0),MATCH(M$4,'Distr-cost-few-states'!$C$15:$N$15,0))+'Distr-cost-few-states'!$I$46</f>
        <v>2.761213667446222</v>
      </c>
      <c r="N16" s="36">
        <f>INDEX('Distr-cost-few-states'!$C$16:$N$24,MATCH($O16,'Distr-cost-few-states'!$A$16:$A$24,0),MATCH(N$4,'Distr-cost-few-states'!$C$15:$N$15,0))+'Distr-cost-few-states'!$I$46</f>
        <v>2.8009671164551491</v>
      </c>
      <c r="O16" s="8" t="str">
        <f>INDEX('Distr-cost-few-states'!$S$33:$S$57,MATCH('Distr cost projns'!B16,'Distr-cost-few-states'!$R$33:$R$57,0))</f>
        <v>MH</v>
      </c>
    </row>
    <row r="17" spans="2:15" x14ac:dyDescent="0.25">
      <c r="B17" s="8" t="s">
        <v>168</v>
      </c>
      <c r="C17" s="36">
        <f>INDEX('Distr-cost-few-states'!$C$16:$N$24,MATCH($O17,'Distr-cost-few-states'!$A$16:$A$24,0),MATCH(C$4,'Distr-cost-few-states'!$C$15:$N$15,0))+'Distr-cost-few-states'!$I$46</f>
        <v>2.067789192685459</v>
      </c>
      <c r="D17" s="36">
        <f>INDEX('Distr-cost-few-states'!$C$16:$N$24,MATCH($O17,'Distr-cost-few-states'!$A$16:$A$24,0),MATCH(D$4,'Distr-cost-few-states'!$C$15:$N$15,0))+'Distr-cost-few-states'!$I$46</f>
        <v>2.0958872711638805</v>
      </c>
      <c r="E17" s="36">
        <f>INDEX('Distr-cost-few-states'!$C$16:$N$24,MATCH($O17,'Distr-cost-few-states'!$A$16:$A$24,0),MATCH(E$4,'Distr-cost-few-states'!$C$15:$N$15,0))+'Distr-cost-few-states'!$I$46</f>
        <v>2.1244576339757533</v>
      </c>
      <c r="F17" s="36">
        <f>INDEX('Distr-cost-few-states'!$C$16:$N$24,MATCH($O17,'Distr-cost-few-states'!$A$16:$A$24,0),MATCH(F$4,'Distr-cost-few-states'!$C$15:$N$15,0))+'Distr-cost-few-states'!$I$46</f>
        <v>2.1535082194750044</v>
      </c>
      <c r="G17" s="36">
        <f>INDEX('Distr-cost-few-states'!$C$16:$N$24,MATCH($O17,'Distr-cost-few-states'!$A$16:$A$24,0),MATCH(G$4,'Distr-cost-few-states'!$C$15:$N$15,0))+'Distr-cost-few-states'!$I$46</f>
        <v>2.1830470994467555</v>
      </c>
      <c r="H17" s="36">
        <f>INDEX('Distr-cost-few-states'!$C$16:$N$24,MATCH($O17,'Distr-cost-few-states'!$A$16:$A$24,0),MATCH(H$4,'Distr-cost-few-states'!$C$15:$N$15,0))+'Distr-cost-few-states'!$I$46</f>
        <v>2.2130824813500913</v>
      </c>
      <c r="I17" s="36">
        <f>INDEX('Distr-cost-few-states'!$C$16:$N$24,MATCH($O17,'Distr-cost-few-states'!$A$16:$A$24,0),MATCH(I$4,'Distr-cost-few-states'!$C$15:$N$15,0))+'Distr-cost-few-states'!$I$46</f>
        <v>2.2436227105985243</v>
      </c>
      <c r="J17" s="36">
        <f>INDEX('Distr-cost-few-states'!$C$16:$N$24,MATCH($O17,'Distr-cost-few-states'!$A$16:$A$24,0),MATCH(J$4,'Distr-cost-few-states'!$C$15:$N$15,0))+'Distr-cost-few-states'!$I$46</f>
        <v>2.2746762728787919</v>
      </c>
      <c r="K17" s="36">
        <f>INDEX('Distr-cost-few-states'!$C$16:$N$24,MATCH($O17,'Distr-cost-few-states'!$A$16:$A$24,0),MATCH(K$4,'Distr-cost-few-states'!$C$15:$N$15,0))+'Distr-cost-few-states'!$I$46</f>
        <v>2.3062517965086258</v>
      </c>
      <c r="L17" s="36">
        <f>INDEX('Distr-cost-few-states'!$C$16:$N$24,MATCH($O17,'Distr-cost-few-states'!$A$16:$A$24,0),MATCH(L$4,'Distr-cost-few-states'!$C$15:$N$15,0))+'Distr-cost-few-states'!$I$46</f>
        <v>2.3383580548341567</v>
      </c>
      <c r="M17" s="36">
        <f>INDEX('Distr-cost-few-states'!$C$16:$N$24,MATCH($O17,'Distr-cost-few-states'!$A$16:$A$24,0),MATCH(M$4,'Distr-cost-few-states'!$C$15:$N$15,0))+'Distr-cost-few-states'!$I$46</f>
        <v>2.3710039686676079</v>
      </c>
      <c r="N17" s="36">
        <f>INDEX('Distr-cost-few-states'!$C$16:$N$24,MATCH($O17,'Distr-cost-few-states'!$A$16:$A$24,0),MATCH(N$4,'Distr-cost-few-states'!$C$15:$N$15,0))+'Distr-cost-few-states'!$I$46</f>
        <v>2.4041986087659746</v>
      </c>
      <c r="O17" s="8" t="str">
        <f>INDEX('Distr-cost-few-states'!$S$33:$S$57,MATCH('Distr cost projns'!B17,'Distr-cost-few-states'!$R$33:$R$57,0))</f>
        <v>HR</v>
      </c>
    </row>
    <row r="18" spans="2:15" x14ac:dyDescent="0.25">
      <c r="B18" s="8" t="s">
        <v>159</v>
      </c>
      <c r="C18" s="36">
        <f>INDEX('Distr-cost-few-states'!$C$16:$N$24,MATCH($O18,'Distr-cost-few-states'!$A$16:$A$24,0),MATCH(C$4,'Distr-cost-few-states'!$C$15:$N$15,0))+'Distr-cost-few-states'!$I$46</f>
        <v>1.3740414434907442</v>
      </c>
      <c r="D18" s="36">
        <f>INDEX('Distr-cost-few-states'!$C$16:$N$24,MATCH($O18,'Distr-cost-few-states'!$A$16:$A$24,0),MATCH(D$4,'Distr-cost-few-states'!$C$15:$N$15,0))+'Distr-cost-few-states'!$I$46</f>
        <v>1.3904787177058635</v>
      </c>
      <c r="E18" s="36">
        <f>INDEX('Distr-cost-few-states'!$C$16:$N$24,MATCH($O18,'Distr-cost-few-states'!$A$16:$A$24,0),MATCH(E$4,'Distr-cost-few-states'!$C$15:$N$15,0))+'Distr-cost-few-states'!$I$46</f>
        <v>1.4071922765467235</v>
      </c>
      <c r="F18" s="36">
        <f>INDEX('Distr-cost-few-states'!$C$16:$N$24,MATCH($O18,'Distr-cost-few-states'!$A$16:$A$24,0),MATCH(F$4,'Distr-cost-few-states'!$C$15:$N$15,0))+'Distr-cost-few-states'!$I$46</f>
        <v>1.4241867639216406</v>
      </c>
      <c r="G18" s="36">
        <f>INDEX('Distr-cost-few-states'!$C$16:$N$24,MATCH($O18,'Distr-cost-few-states'!$A$16:$A$24,0),MATCH(G$4,'Distr-cost-few-states'!$C$15:$N$15,0))+'Distr-cost-few-states'!$I$46</f>
        <v>1.4414669017956963</v>
      </c>
      <c r="H18" s="36">
        <f>INDEX('Distr-cost-few-states'!$C$16:$N$24,MATCH($O18,'Distr-cost-few-states'!$A$16:$A$24,0),MATCH(H$4,'Distr-cost-few-states'!$C$15:$N$15,0))+'Distr-cost-few-states'!$I$46</f>
        <v>1.4590374915027509</v>
      </c>
      <c r="I18" s="36">
        <f>INDEX('Distr-cost-few-states'!$C$16:$N$24,MATCH($O18,'Distr-cost-few-states'!$A$16:$A$24,0),MATCH(I$4,'Distr-cost-few-states'!$C$15:$N$15,0))+'Distr-cost-few-states'!$I$46</f>
        <v>1.4769034150795044</v>
      </c>
      <c r="J18" s="36">
        <f>INDEX('Distr-cost-few-states'!$C$16:$N$24,MATCH($O18,'Distr-cost-few-states'!$A$16:$A$24,0),MATCH(J$4,'Distr-cost-few-states'!$C$15:$N$15,0))+'Distr-cost-few-states'!$I$46</f>
        <v>1.495069636621986</v>
      </c>
      <c r="K18" s="36">
        <f>INDEX('Distr-cost-few-states'!$C$16:$N$24,MATCH($O18,'Distr-cost-few-states'!$A$16:$A$24,0),MATCH(K$4,'Distr-cost-few-states'!$C$15:$N$15,0))+'Distr-cost-few-states'!$I$46</f>
        <v>1.5135412036648408</v>
      </c>
      <c r="L18" s="36">
        <f>INDEX('Distr-cost-few-states'!$C$16:$N$24,MATCH($O18,'Distr-cost-few-states'!$A$16:$A$24,0),MATCH(L$4,'Distr-cost-few-states'!$C$15:$N$15,0))+'Distr-cost-few-states'!$I$46</f>
        <v>1.5323232485838019</v>
      </c>
      <c r="M18" s="36">
        <f>INDEX('Distr-cost-few-states'!$C$16:$N$24,MATCH($O18,'Distr-cost-few-states'!$A$16:$A$24,0),MATCH(M$4,'Distr-cost-few-states'!$C$15:$N$15,0))+'Distr-cost-few-states'!$I$46</f>
        <v>1.5514209900217333</v>
      </c>
      <c r="N18" s="36">
        <f>INDEX('Distr-cost-few-states'!$C$16:$N$24,MATCH($O18,'Distr-cost-few-states'!$A$16:$A$24,0),MATCH(N$4,'Distr-cost-few-states'!$C$15:$N$15,0))+'Distr-cost-few-states'!$I$46</f>
        <v>1.5708397343386471</v>
      </c>
      <c r="O18" s="8" t="str">
        <f>INDEX('Distr-cost-few-states'!$S$33:$S$57,MATCH('Distr cost projns'!B18,'Distr-cost-few-states'!$R$33:$R$57,0))</f>
        <v>AP</v>
      </c>
    </row>
    <row r="19" spans="2:15" x14ac:dyDescent="0.25">
      <c r="B19" s="8" t="s">
        <v>203</v>
      </c>
      <c r="C19" s="36">
        <f>INDEX('Distr-cost-few-states'!$C$16:$N$24,MATCH($O19,'Distr-cost-few-states'!$A$16:$A$24,0),MATCH(C$4,'Distr-cost-few-states'!$C$15:$N$15,0))+'Distr-cost-few-states'!$I$46</f>
        <v>1.3740414434907442</v>
      </c>
      <c r="D19" s="36">
        <f>INDEX('Distr-cost-few-states'!$C$16:$N$24,MATCH($O19,'Distr-cost-few-states'!$A$16:$A$24,0),MATCH(D$4,'Distr-cost-few-states'!$C$15:$N$15,0))+'Distr-cost-few-states'!$I$46</f>
        <v>1.3904787177058635</v>
      </c>
      <c r="E19" s="36">
        <f>INDEX('Distr-cost-few-states'!$C$16:$N$24,MATCH($O19,'Distr-cost-few-states'!$A$16:$A$24,0),MATCH(E$4,'Distr-cost-few-states'!$C$15:$N$15,0))+'Distr-cost-few-states'!$I$46</f>
        <v>1.4071922765467235</v>
      </c>
      <c r="F19" s="36">
        <f>INDEX('Distr-cost-few-states'!$C$16:$N$24,MATCH($O19,'Distr-cost-few-states'!$A$16:$A$24,0),MATCH(F$4,'Distr-cost-few-states'!$C$15:$N$15,0))+'Distr-cost-few-states'!$I$46</f>
        <v>1.4241867639216406</v>
      </c>
      <c r="G19" s="36">
        <f>INDEX('Distr-cost-few-states'!$C$16:$N$24,MATCH($O19,'Distr-cost-few-states'!$A$16:$A$24,0),MATCH(G$4,'Distr-cost-few-states'!$C$15:$N$15,0))+'Distr-cost-few-states'!$I$46</f>
        <v>1.4414669017956963</v>
      </c>
      <c r="H19" s="36">
        <f>INDEX('Distr-cost-few-states'!$C$16:$N$24,MATCH($O19,'Distr-cost-few-states'!$A$16:$A$24,0),MATCH(H$4,'Distr-cost-few-states'!$C$15:$N$15,0))+'Distr-cost-few-states'!$I$46</f>
        <v>1.4590374915027509</v>
      </c>
      <c r="I19" s="36">
        <f>INDEX('Distr-cost-few-states'!$C$16:$N$24,MATCH($O19,'Distr-cost-few-states'!$A$16:$A$24,0),MATCH(I$4,'Distr-cost-few-states'!$C$15:$N$15,0))+'Distr-cost-few-states'!$I$46</f>
        <v>1.4769034150795044</v>
      </c>
      <c r="J19" s="36">
        <f>INDEX('Distr-cost-few-states'!$C$16:$N$24,MATCH($O19,'Distr-cost-few-states'!$A$16:$A$24,0),MATCH(J$4,'Distr-cost-few-states'!$C$15:$N$15,0))+'Distr-cost-few-states'!$I$46</f>
        <v>1.495069636621986</v>
      </c>
      <c r="K19" s="36">
        <f>INDEX('Distr-cost-few-states'!$C$16:$N$24,MATCH($O19,'Distr-cost-few-states'!$A$16:$A$24,0),MATCH(K$4,'Distr-cost-few-states'!$C$15:$N$15,0))+'Distr-cost-few-states'!$I$46</f>
        <v>1.5135412036648408</v>
      </c>
      <c r="L19" s="36">
        <f>INDEX('Distr-cost-few-states'!$C$16:$N$24,MATCH($O19,'Distr-cost-few-states'!$A$16:$A$24,0),MATCH(L$4,'Distr-cost-few-states'!$C$15:$N$15,0))+'Distr-cost-few-states'!$I$46</f>
        <v>1.5323232485838019</v>
      </c>
      <c r="M19" s="36">
        <f>INDEX('Distr-cost-few-states'!$C$16:$N$24,MATCH($O19,'Distr-cost-few-states'!$A$16:$A$24,0),MATCH(M$4,'Distr-cost-few-states'!$C$15:$N$15,0))+'Distr-cost-few-states'!$I$46</f>
        <v>1.5514209900217333</v>
      </c>
      <c r="N19" s="36">
        <f>INDEX('Distr-cost-few-states'!$C$16:$N$24,MATCH($O19,'Distr-cost-few-states'!$A$16:$A$24,0),MATCH(N$4,'Distr-cost-few-states'!$C$15:$N$15,0))+'Distr-cost-few-states'!$I$46</f>
        <v>1.5708397343386471</v>
      </c>
      <c r="O19" s="8" t="str">
        <f>INDEX('Distr-cost-few-states'!$S$33:$S$57,MATCH('Distr cost projns'!B19,'Distr-cost-few-states'!$R$33:$R$57,0))</f>
        <v>AP</v>
      </c>
    </row>
    <row r="20" spans="2:15" x14ac:dyDescent="0.25">
      <c r="B20" s="8" t="s">
        <v>179</v>
      </c>
      <c r="C20" s="36">
        <f>INDEX('Distr-cost-few-states'!$C$16:$N$24,MATCH($O20,'Distr-cost-few-states'!$A$16:$A$24,0),MATCH(C$4,'Distr-cost-few-states'!$C$15:$N$15,0))+'Distr-cost-few-states'!$I$46</f>
        <v>1.9507291888031648</v>
      </c>
      <c r="D20" s="36">
        <f>INDEX('Distr-cost-few-states'!$C$16:$N$24,MATCH($O20,'Distr-cost-few-states'!$A$16:$A$24,0),MATCH(D$4,'Distr-cost-few-states'!$C$15:$N$15,0))+'Distr-cost-few-states'!$I$46</f>
        <v>1.9768596734495094</v>
      </c>
      <c r="E20" s="36">
        <f>INDEX('Distr-cost-few-states'!$C$16:$N$24,MATCH($O20,'Distr-cost-few-states'!$A$16:$A$24,0),MATCH(E$4,'Distr-cost-few-states'!$C$15:$N$15,0))+'Distr-cost-few-states'!$I$46</f>
        <v>2.003429370283742</v>
      </c>
      <c r="F20" s="36">
        <f>INDEX('Distr-cost-few-states'!$C$16:$N$24,MATCH($O20,'Distr-cost-few-states'!$A$16:$A$24,0),MATCH(F$4,'Distr-cost-few-states'!$C$15:$N$15,0))+'Distr-cost-few-states'!$I$46</f>
        <v>2.0304456617692423</v>
      </c>
      <c r="G20" s="36">
        <f>INDEX('Distr-cost-few-states'!$C$16:$N$24,MATCH($O20,'Distr-cost-few-states'!$A$16:$A$24,0),MATCH(G$4,'Distr-cost-few-states'!$C$15:$N$15,0))+'Distr-cost-few-states'!$I$46</f>
        <v>2.0579160544569421</v>
      </c>
      <c r="H20" s="36">
        <f>INDEX('Distr-cost-few-states'!$C$16:$N$24,MATCH($O20,'Distr-cost-few-states'!$A$16:$A$24,0),MATCH(H$4,'Distr-cost-few-states'!$C$15:$N$15,0))+'Distr-cost-few-states'!$I$46</f>
        <v>2.085848181071043</v>
      </c>
      <c r="I20" s="36">
        <f>INDEX('Distr-cost-few-states'!$C$16:$N$24,MATCH($O20,'Distr-cost-few-states'!$A$16:$A$24,0),MATCH(I$4,'Distr-cost-few-states'!$C$15:$N$15,0))+'Distr-cost-few-states'!$I$46</f>
        <v>2.1142498026297871</v>
      </c>
      <c r="J20" s="36">
        <f>INDEX('Distr-cost-few-states'!$C$16:$N$24,MATCH($O20,'Distr-cost-few-states'!$A$16:$A$24,0),MATCH(J$4,'Distr-cost-few-states'!$C$15:$N$15,0))+'Distr-cost-few-states'!$I$46</f>
        <v>2.1431288106018802</v>
      </c>
      <c r="K20" s="36">
        <f>INDEX('Distr-cost-few-states'!$C$16:$N$24,MATCH($O20,'Distr-cost-few-states'!$A$16:$A$24,0),MATCH(K$4,'Distr-cost-few-states'!$C$15:$N$15,0))+'Distr-cost-few-states'!$I$46</f>
        <v>2.1724932290991559</v>
      </c>
      <c r="L20" s="36">
        <f>INDEX('Distr-cost-few-states'!$C$16:$N$24,MATCH($O20,'Distr-cost-few-states'!$A$16:$A$24,0),MATCH(L$4,'Distr-cost-few-states'!$C$15:$N$15,0))+'Distr-cost-few-states'!$I$46</f>
        <v>2.202351217106099</v>
      </c>
      <c r="M20" s="36">
        <f>INDEX('Distr-cost-few-states'!$C$16:$N$24,MATCH($O20,'Distr-cost-few-states'!$A$16:$A$24,0),MATCH(M$4,'Distr-cost-few-states'!$C$15:$N$15,0))+'Distr-cost-few-states'!$I$46</f>
        <v>2.2327110707468383</v>
      </c>
      <c r="N20" s="36">
        <f>INDEX('Distr-cost-few-states'!$C$16:$N$24,MATCH($O20,'Distr-cost-few-states'!$A$16:$A$24,0),MATCH(N$4,'Distr-cost-few-states'!$C$15:$N$15,0))+'Distr-cost-few-states'!$I$46</f>
        <v>2.2635812255902534</v>
      </c>
      <c r="O20" s="8" t="str">
        <f>INDEX('Distr-cost-few-states'!$S$33:$S$57,MATCH('Distr cost projns'!B20,'Distr-cost-few-states'!$R$33:$R$57,0))</f>
        <v>KA</v>
      </c>
    </row>
    <row r="21" spans="2:15" x14ac:dyDescent="0.25">
      <c r="B21" s="8" t="s">
        <v>188</v>
      </c>
      <c r="C21" s="36">
        <f>INDEX('Distr-cost-few-states'!$C$16:$N$24,MATCH($O21,'Distr-cost-few-states'!$A$16:$A$24,0),MATCH(C$4,'Distr-cost-few-states'!$C$15:$N$15,0))+'Distr-cost-few-states'!$I$46</f>
        <v>1.9507291888031648</v>
      </c>
      <c r="D21" s="36">
        <f>INDEX('Distr-cost-few-states'!$C$16:$N$24,MATCH($O21,'Distr-cost-few-states'!$A$16:$A$24,0),MATCH(D$4,'Distr-cost-few-states'!$C$15:$N$15,0))+'Distr-cost-few-states'!$I$46</f>
        <v>1.9768596734495094</v>
      </c>
      <c r="E21" s="36">
        <f>INDEX('Distr-cost-few-states'!$C$16:$N$24,MATCH($O21,'Distr-cost-few-states'!$A$16:$A$24,0),MATCH(E$4,'Distr-cost-few-states'!$C$15:$N$15,0))+'Distr-cost-few-states'!$I$46</f>
        <v>2.003429370283742</v>
      </c>
      <c r="F21" s="36">
        <f>INDEX('Distr-cost-few-states'!$C$16:$N$24,MATCH($O21,'Distr-cost-few-states'!$A$16:$A$24,0),MATCH(F$4,'Distr-cost-few-states'!$C$15:$N$15,0))+'Distr-cost-few-states'!$I$46</f>
        <v>2.0304456617692423</v>
      </c>
      <c r="G21" s="36">
        <f>INDEX('Distr-cost-few-states'!$C$16:$N$24,MATCH($O21,'Distr-cost-few-states'!$A$16:$A$24,0),MATCH(G$4,'Distr-cost-few-states'!$C$15:$N$15,0))+'Distr-cost-few-states'!$I$46</f>
        <v>2.0579160544569421</v>
      </c>
      <c r="H21" s="36">
        <f>INDEX('Distr-cost-few-states'!$C$16:$N$24,MATCH($O21,'Distr-cost-few-states'!$A$16:$A$24,0),MATCH(H$4,'Distr-cost-few-states'!$C$15:$N$15,0))+'Distr-cost-few-states'!$I$46</f>
        <v>2.085848181071043</v>
      </c>
      <c r="I21" s="36">
        <f>INDEX('Distr-cost-few-states'!$C$16:$N$24,MATCH($O21,'Distr-cost-few-states'!$A$16:$A$24,0),MATCH(I$4,'Distr-cost-few-states'!$C$15:$N$15,0))+'Distr-cost-few-states'!$I$46</f>
        <v>2.1142498026297871</v>
      </c>
      <c r="J21" s="36">
        <f>INDEX('Distr-cost-few-states'!$C$16:$N$24,MATCH($O21,'Distr-cost-few-states'!$A$16:$A$24,0),MATCH(J$4,'Distr-cost-few-states'!$C$15:$N$15,0))+'Distr-cost-few-states'!$I$46</f>
        <v>2.1431288106018802</v>
      </c>
      <c r="K21" s="36">
        <f>INDEX('Distr-cost-few-states'!$C$16:$N$24,MATCH($O21,'Distr-cost-few-states'!$A$16:$A$24,0),MATCH(K$4,'Distr-cost-few-states'!$C$15:$N$15,0))+'Distr-cost-few-states'!$I$46</f>
        <v>2.1724932290991559</v>
      </c>
      <c r="L21" s="36">
        <f>INDEX('Distr-cost-few-states'!$C$16:$N$24,MATCH($O21,'Distr-cost-few-states'!$A$16:$A$24,0),MATCH(L$4,'Distr-cost-few-states'!$C$15:$N$15,0))+'Distr-cost-few-states'!$I$46</f>
        <v>2.202351217106099</v>
      </c>
      <c r="M21" s="36">
        <f>INDEX('Distr-cost-few-states'!$C$16:$N$24,MATCH($O21,'Distr-cost-few-states'!$A$16:$A$24,0),MATCH(M$4,'Distr-cost-few-states'!$C$15:$N$15,0))+'Distr-cost-few-states'!$I$46</f>
        <v>2.2327110707468383</v>
      </c>
      <c r="N21" s="36">
        <f>INDEX('Distr-cost-few-states'!$C$16:$N$24,MATCH($O21,'Distr-cost-few-states'!$A$16:$A$24,0),MATCH(N$4,'Distr-cost-few-states'!$C$15:$N$15,0))+'Distr-cost-few-states'!$I$46</f>
        <v>2.2635812255902534</v>
      </c>
      <c r="O21" s="8" t="str">
        <f>INDEX('Distr-cost-few-states'!$S$33:$S$57,MATCH('Distr cost projns'!B21,'Distr-cost-few-states'!$R$33:$R$57,0))</f>
        <v>KA</v>
      </c>
    </row>
    <row r="22" spans="2:15" x14ac:dyDescent="0.25">
      <c r="B22" s="8" t="s">
        <v>201</v>
      </c>
      <c r="C22" s="36">
        <f>INDEX('Distr-cost-few-states'!$C$16:$N$24,MATCH($O22,'Distr-cost-few-states'!$A$16:$A$24,0),MATCH(C$4,'Distr-cost-few-states'!$C$15:$N$15,0))+'Distr-cost-few-states'!$I$46</f>
        <v>1.9507291888031648</v>
      </c>
      <c r="D22" s="36">
        <f>INDEX('Distr-cost-few-states'!$C$16:$N$24,MATCH($O22,'Distr-cost-few-states'!$A$16:$A$24,0),MATCH(D$4,'Distr-cost-few-states'!$C$15:$N$15,0))+'Distr-cost-few-states'!$I$46</f>
        <v>1.9768596734495094</v>
      </c>
      <c r="E22" s="36">
        <f>INDEX('Distr-cost-few-states'!$C$16:$N$24,MATCH($O22,'Distr-cost-few-states'!$A$16:$A$24,0),MATCH(E$4,'Distr-cost-few-states'!$C$15:$N$15,0))+'Distr-cost-few-states'!$I$46</f>
        <v>2.003429370283742</v>
      </c>
      <c r="F22" s="36">
        <f>INDEX('Distr-cost-few-states'!$C$16:$N$24,MATCH($O22,'Distr-cost-few-states'!$A$16:$A$24,0),MATCH(F$4,'Distr-cost-few-states'!$C$15:$N$15,0))+'Distr-cost-few-states'!$I$46</f>
        <v>2.0304456617692423</v>
      </c>
      <c r="G22" s="36">
        <f>INDEX('Distr-cost-few-states'!$C$16:$N$24,MATCH($O22,'Distr-cost-few-states'!$A$16:$A$24,0),MATCH(G$4,'Distr-cost-few-states'!$C$15:$N$15,0))+'Distr-cost-few-states'!$I$46</f>
        <v>2.0579160544569421</v>
      </c>
      <c r="H22" s="36">
        <f>INDEX('Distr-cost-few-states'!$C$16:$N$24,MATCH($O22,'Distr-cost-few-states'!$A$16:$A$24,0),MATCH(H$4,'Distr-cost-few-states'!$C$15:$N$15,0))+'Distr-cost-few-states'!$I$46</f>
        <v>2.085848181071043</v>
      </c>
      <c r="I22" s="36">
        <f>INDEX('Distr-cost-few-states'!$C$16:$N$24,MATCH($O22,'Distr-cost-few-states'!$A$16:$A$24,0),MATCH(I$4,'Distr-cost-few-states'!$C$15:$N$15,0))+'Distr-cost-few-states'!$I$46</f>
        <v>2.1142498026297871</v>
      </c>
      <c r="J22" s="36">
        <f>INDEX('Distr-cost-few-states'!$C$16:$N$24,MATCH($O22,'Distr-cost-few-states'!$A$16:$A$24,0),MATCH(J$4,'Distr-cost-few-states'!$C$15:$N$15,0))+'Distr-cost-few-states'!$I$46</f>
        <v>2.1431288106018802</v>
      </c>
      <c r="K22" s="36">
        <f>INDEX('Distr-cost-few-states'!$C$16:$N$24,MATCH($O22,'Distr-cost-few-states'!$A$16:$A$24,0),MATCH(K$4,'Distr-cost-few-states'!$C$15:$N$15,0))+'Distr-cost-few-states'!$I$46</f>
        <v>2.1724932290991559</v>
      </c>
      <c r="L22" s="36">
        <f>INDEX('Distr-cost-few-states'!$C$16:$N$24,MATCH($O22,'Distr-cost-few-states'!$A$16:$A$24,0),MATCH(L$4,'Distr-cost-few-states'!$C$15:$N$15,0))+'Distr-cost-few-states'!$I$46</f>
        <v>2.202351217106099</v>
      </c>
      <c r="M22" s="36">
        <f>INDEX('Distr-cost-few-states'!$C$16:$N$24,MATCH($O22,'Distr-cost-few-states'!$A$16:$A$24,0),MATCH(M$4,'Distr-cost-few-states'!$C$15:$N$15,0))+'Distr-cost-few-states'!$I$46</f>
        <v>2.2327110707468383</v>
      </c>
      <c r="N22" s="36">
        <f>INDEX('Distr-cost-few-states'!$C$16:$N$24,MATCH($O22,'Distr-cost-few-states'!$A$16:$A$24,0),MATCH(N$4,'Distr-cost-few-states'!$C$15:$N$15,0))+'Distr-cost-few-states'!$I$46</f>
        <v>2.2635812255902534</v>
      </c>
      <c r="O22" s="8" t="str">
        <f>INDEX('Distr-cost-few-states'!$S$33:$S$57,MATCH('Distr cost projns'!B22,'Distr-cost-few-states'!$R$33:$R$57,0))</f>
        <v>KA</v>
      </c>
    </row>
    <row r="23" spans="2:15" x14ac:dyDescent="0.25">
      <c r="B23" s="8" t="s">
        <v>163</v>
      </c>
      <c r="C23" s="36">
        <f>INDEX('Distr-cost-few-states'!$C$16:$N$24,MATCH($O23,'Distr-cost-few-states'!$A$16:$A$24,0),MATCH(C$4,'Distr-cost-few-states'!$C$15:$N$15,0))+'Distr-cost-few-states'!$I$46</f>
        <v>1.5681188497624743</v>
      </c>
      <c r="D23" s="36">
        <f>INDEX('Distr-cost-few-states'!$C$16:$N$24,MATCH($O23,'Distr-cost-few-states'!$A$16:$A$24,0),MATCH(D$4,'Distr-cost-few-states'!$C$15:$N$15,0))+'Distr-cost-few-states'!$I$46</f>
        <v>1.5878182587363601</v>
      </c>
      <c r="E23" s="36">
        <f>INDEX('Distr-cost-few-states'!$C$16:$N$24,MATCH($O23,'Distr-cost-few-states'!$A$16:$A$24,0),MATCH(E$4,'Distr-cost-few-states'!$C$15:$N$15,0))+'Distr-cost-few-states'!$I$46</f>
        <v>1.6078487836704975</v>
      </c>
      <c r="F23" s="36">
        <f>INDEX('Distr-cost-few-states'!$C$16:$N$24,MATCH($O23,'Distr-cost-few-states'!$A$16:$A$24,0),MATCH(F$4,'Distr-cost-few-states'!$C$15:$N$15,0))+'Distr-cost-few-states'!$I$46</f>
        <v>1.62821599010136</v>
      </c>
      <c r="G23" s="36">
        <f>INDEX('Distr-cost-few-states'!$C$16:$N$24,MATCH($O23,'Distr-cost-few-states'!$A$16:$A$24,0),MATCH(G$4,'Distr-cost-few-states'!$C$15:$N$15,0))+'Distr-cost-few-states'!$I$46</f>
        <v>1.6489255371132996</v>
      </c>
      <c r="H23" s="36">
        <f>INDEX('Distr-cost-few-states'!$C$16:$N$24,MATCH($O23,'Distr-cost-few-states'!$A$16:$A$24,0),MATCH(H$4,'Distr-cost-few-states'!$C$15:$N$15,0))+'Distr-cost-few-states'!$I$46</f>
        <v>1.6699831789109423</v>
      </c>
      <c r="I23" s="36">
        <f>INDEX('Distr-cost-few-states'!$C$16:$N$24,MATCH($O23,'Distr-cost-few-states'!$A$16:$A$24,0),MATCH(I$4,'Distr-cost-few-states'!$C$15:$N$15,0))+'Distr-cost-few-states'!$I$46</f>
        <v>1.6913947664180076</v>
      </c>
      <c r="J23" s="36">
        <f>INDEX('Distr-cost-few-states'!$C$16:$N$24,MATCH($O23,'Distr-cost-few-states'!$A$16:$A$24,0),MATCH(J$4,'Distr-cost-few-states'!$C$15:$N$15,0))+'Distr-cost-few-states'!$I$46</f>
        <v>1.7131662489030044</v>
      </c>
      <c r="K23" s="36">
        <f>INDEX('Distr-cost-few-states'!$C$16:$N$24,MATCH($O23,'Distr-cost-few-states'!$A$16:$A$24,0),MATCH(K$4,'Distr-cost-few-states'!$C$15:$N$15,0))+'Distr-cost-few-states'!$I$46</f>
        <v>1.7353036756322515</v>
      </c>
      <c r="L23" s="36">
        <f>INDEX('Distr-cost-few-states'!$C$16:$N$24,MATCH($O23,'Distr-cost-few-states'!$A$16:$A$24,0),MATCH(L$4,'Distr-cost-few-states'!$C$15:$N$15,0))+'Distr-cost-few-states'!$I$46</f>
        <v>1.7578131975506834</v>
      </c>
      <c r="M23" s="36">
        <f>INDEX('Distr-cost-few-states'!$C$16:$N$24,MATCH($O23,'Distr-cost-few-states'!$A$16:$A$24,0),MATCH(M$4,'Distr-cost-few-states'!$C$15:$N$15,0))+'Distr-cost-few-states'!$I$46</f>
        <v>1.780701068990906</v>
      </c>
      <c r="N23" s="36">
        <f>INDEX('Distr-cost-few-states'!$C$16:$N$24,MATCH($O23,'Distr-cost-few-states'!$A$16:$A$24,0),MATCH(N$4,'Distr-cost-few-states'!$C$15:$N$15,0))+'Distr-cost-few-states'!$I$46</f>
        <v>1.8039736494109819</v>
      </c>
      <c r="O23" s="8" t="str">
        <f>INDEX('Distr-cost-few-states'!$S$33:$S$57,MATCH('Distr cost projns'!B23,'Distr-cost-few-states'!$R$33:$R$57,0))</f>
        <v>BR</v>
      </c>
    </row>
    <row r="24" spans="2:15" x14ac:dyDescent="0.25">
      <c r="B24" s="8" t="s">
        <v>175</v>
      </c>
      <c r="C24" s="36">
        <f>INDEX('Distr-cost-few-states'!$C$16:$N$24,MATCH($O24,'Distr-cost-few-states'!$A$16:$A$24,0),MATCH(C$4,'Distr-cost-few-states'!$C$15:$N$15,0))+'Distr-cost-few-states'!$I$46</f>
        <v>1.4746282804234234</v>
      </c>
      <c r="D24" s="36">
        <f>INDEX('Distr-cost-few-states'!$C$16:$N$24,MATCH($O24,'Distr-cost-few-states'!$A$16:$A$24,0),MATCH(D$4,'Distr-cost-few-states'!$C$15:$N$15,0))+'Distr-cost-few-states'!$I$46</f>
        <v>1.4927562605446856</v>
      </c>
      <c r="E24" s="36">
        <f>INDEX('Distr-cost-few-states'!$C$16:$N$24,MATCH($O24,'Distr-cost-few-states'!$A$16:$A$24,0),MATCH(E$4,'Distr-cost-few-states'!$C$15:$N$15,0))+'Distr-cost-few-states'!$I$46</f>
        <v>1.5111889433884118</v>
      </c>
      <c r="F24" s="36">
        <f>INDEX('Distr-cost-few-states'!$C$16:$N$24,MATCH($O24,'Distr-cost-few-states'!$A$16:$A$24,0),MATCH(F$4,'Distr-cost-few-states'!$C$15:$N$15,0))+'Distr-cost-few-states'!$I$46</f>
        <v>1.5299314505262531</v>
      </c>
      <c r="G24" s="36">
        <f>INDEX('Distr-cost-few-states'!$C$16:$N$24,MATCH($O24,'Distr-cost-few-states'!$A$16:$A$24,0),MATCH(G$4,'Distr-cost-few-states'!$C$15:$N$15,0))+'Distr-cost-few-states'!$I$46</f>
        <v>1.548988989615393</v>
      </c>
      <c r="H24" s="36">
        <f>INDEX('Distr-cost-few-states'!$C$16:$N$24,MATCH($O24,'Distr-cost-few-states'!$A$16:$A$24,0),MATCH(H$4,'Distr-cost-few-states'!$C$15:$N$15,0))+'Distr-cost-few-states'!$I$46</f>
        <v>1.5683668558455102</v>
      </c>
      <c r="I24" s="36">
        <f>INDEX('Distr-cost-few-states'!$C$16:$N$24,MATCH($O24,'Distr-cost-few-states'!$A$16:$A$24,0),MATCH(I$4,'Distr-cost-few-states'!$C$15:$N$15,0))+'Distr-cost-few-states'!$I$46</f>
        <v>1.5880704334100597</v>
      </c>
      <c r="J24" s="36">
        <f>INDEX('Distr-cost-few-states'!$C$16:$N$24,MATCH($O24,'Distr-cost-few-states'!$A$16:$A$24,0),MATCH(J$4,'Distr-cost-few-states'!$C$15:$N$15,0))+'Distr-cost-few-states'!$I$46</f>
        <v>1.6081051970022882</v>
      </c>
      <c r="K24" s="36">
        <f>INDEX('Distr-cost-few-states'!$C$16:$N$24,MATCH($O24,'Distr-cost-few-states'!$A$16:$A$24,0),MATCH(K$4,'Distr-cost-few-states'!$C$15:$N$15,0))+'Distr-cost-few-states'!$I$46</f>
        <v>1.6284767133363911</v>
      </c>
      <c r="L24" s="36">
        <f>INDEX('Distr-cost-few-states'!$C$16:$N$24,MATCH($O24,'Distr-cost-few-states'!$A$16:$A$24,0),MATCH(L$4,'Distr-cost-few-states'!$C$15:$N$15,0))+'Distr-cost-few-states'!$I$46</f>
        <v>1.64919064269424</v>
      </c>
      <c r="M24" s="36">
        <f>INDEX('Distr-cost-few-states'!$C$16:$N$24,MATCH($O24,'Distr-cost-few-states'!$A$16:$A$24,0),MATCH(M$4,'Distr-cost-few-states'!$C$15:$N$15,0))+'Distr-cost-few-states'!$I$46</f>
        <v>1.6702527404981069</v>
      </c>
      <c r="N24" s="36">
        <f>INDEX('Distr-cost-few-states'!$C$16:$N$24,MATCH($O24,'Distr-cost-few-states'!$A$16:$A$24,0),MATCH(N$4,'Distr-cost-few-states'!$C$15:$N$15,0))+'Distr-cost-few-states'!$I$46</f>
        <v>1.6916688589098252</v>
      </c>
      <c r="O24" s="8" t="str">
        <f>INDEX('Distr-cost-few-states'!$S$33:$S$57,MATCH('Distr cost projns'!B24,'Distr-cost-few-states'!$R$33:$R$57,0))</f>
        <v>CG</v>
      </c>
    </row>
    <row r="25" spans="2:15" x14ac:dyDescent="0.25">
      <c r="B25" s="8" t="s">
        <v>194</v>
      </c>
      <c r="C25" s="36">
        <f>INDEX('Distr-cost-few-states'!$C$16:$N$24,MATCH($O25,'Distr-cost-few-states'!$A$16:$A$24,0),MATCH(C$4,'Distr-cost-few-states'!$C$15:$N$15,0))+'Distr-cost-few-states'!$I$46</f>
        <v>1.4746282804234234</v>
      </c>
      <c r="D25" s="36">
        <f>INDEX('Distr-cost-few-states'!$C$16:$N$24,MATCH($O25,'Distr-cost-few-states'!$A$16:$A$24,0),MATCH(D$4,'Distr-cost-few-states'!$C$15:$N$15,0))+'Distr-cost-few-states'!$I$46</f>
        <v>1.4927562605446856</v>
      </c>
      <c r="E25" s="36">
        <f>INDEX('Distr-cost-few-states'!$C$16:$N$24,MATCH($O25,'Distr-cost-few-states'!$A$16:$A$24,0),MATCH(E$4,'Distr-cost-few-states'!$C$15:$N$15,0))+'Distr-cost-few-states'!$I$46</f>
        <v>1.5111889433884118</v>
      </c>
      <c r="F25" s="36">
        <f>INDEX('Distr-cost-few-states'!$C$16:$N$24,MATCH($O25,'Distr-cost-few-states'!$A$16:$A$24,0),MATCH(F$4,'Distr-cost-few-states'!$C$15:$N$15,0))+'Distr-cost-few-states'!$I$46</f>
        <v>1.5299314505262531</v>
      </c>
      <c r="G25" s="36">
        <f>INDEX('Distr-cost-few-states'!$C$16:$N$24,MATCH($O25,'Distr-cost-few-states'!$A$16:$A$24,0),MATCH(G$4,'Distr-cost-few-states'!$C$15:$N$15,0))+'Distr-cost-few-states'!$I$46</f>
        <v>1.548988989615393</v>
      </c>
      <c r="H25" s="36">
        <f>INDEX('Distr-cost-few-states'!$C$16:$N$24,MATCH($O25,'Distr-cost-few-states'!$A$16:$A$24,0),MATCH(H$4,'Distr-cost-few-states'!$C$15:$N$15,0))+'Distr-cost-few-states'!$I$46</f>
        <v>1.5683668558455102</v>
      </c>
      <c r="I25" s="36">
        <f>INDEX('Distr-cost-few-states'!$C$16:$N$24,MATCH($O25,'Distr-cost-few-states'!$A$16:$A$24,0),MATCH(I$4,'Distr-cost-few-states'!$C$15:$N$15,0))+'Distr-cost-few-states'!$I$46</f>
        <v>1.5880704334100597</v>
      </c>
      <c r="J25" s="36">
        <f>INDEX('Distr-cost-few-states'!$C$16:$N$24,MATCH($O25,'Distr-cost-few-states'!$A$16:$A$24,0),MATCH(J$4,'Distr-cost-few-states'!$C$15:$N$15,0))+'Distr-cost-few-states'!$I$46</f>
        <v>1.6081051970022882</v>
      </c>
      <c r="K25" s="36">
        <f>INDEX('Distr-cost-few-states'!$C$16:$N$24,MATCH($O25,'Distr-cost-few-states'!$A$16:$A$24,0),MATCH(K$4,'Distr-cost-few-states'!$C$15:$N$15,0))+'Distr-cost-few-states'!$I$46</f>
        <v>1.6284767133363911</v>
      </c>
      <c r="L25" s="36">
        <f>INDEX('Distr-cost-few-states'!$C$16:$N$24,MATCH($O25,'Distr-cost-few-states'!$A$16:$A$24,0),MATCH(L$4,'Distr-cost-few-states'!$C$15:$N$15,0))+'Distr-cost-few-states'!$I$46</f>
        <v>1.64919064269424</v>
      </c>
      <c r="M25" s="36">
        <f>INDEX('Distr-cost-few-states'!$C$16:$N$24,MATCH($O25,'Distr-cost-few-states'!$A$16:$A$24,0),MATCH(M$4,'Distr-cost-few-states'!$C$15:$N$15,0))+'Distr-cost-few-states'!$I$46</f>
        <v>1.6702527404981069</v>
      </c>
      <c r="N25" s="36">
        <f>INDEX('Distr-cost-few-states'!$C$16:$N$24,MATCH($O25,'Distr-cost-few-states'!$A$16:$A$24,0),MATCH(N$4,'Distr-cost-few-states'!$C$15:$N$15,0))+'Distr-cost-few-states'!$I$46</f>
        <v>1.6916688589098252</v>
      </c>
      <c r="O25" s="8" t="str">
        <f>INDEX('Distr-cost-few-states'!$S$33:$S$57,MATCH('Distr cost projns'!B25,'Distr-cost-few-states'!$R$33:$R$57,0))</f>
        <v>CG</v>
      </c>
    </row>
    <row r="26" spans="2:15" x14ac:dyDescent="0.25">
      <c r="B26" s="8" t="s">
        <v>208</v>
      </c>
      <c r="C26" s="36">
        <f>INDEX('Distr-cost-few-states'!$C$16:$N$24,MATCH($O26,'Distr-cost-few-states'!$A$16:$A$24,0),MATCH(C$4,'Distr-cost-few-states'!$C$15:$N$15,0))+'Distr-cost-few-states'!$I$46</f>
        <v>1.5681188497624743</v>
      </c>
      <c r="D26" s="36">
        <f>INDEX('Distr-cost-few-states'!$C$16:$N$24,MATCH($O26,'Distr-cost-few-states'!$A$16:$A$24,0),MATCH(D$4,'Distr-cost-few-states'!$C$15:$N$15,0))+'Distr-cost-few-states'!$I$46</f>
        <v>1.5878182587363601</v>
      </c>
      <c r="E26" s="36">
        <f>INDEX('Distr-cost-few-states'!$C$16:$N$24,MATCH($O26,'Distr-cost-few-states'!$A$16:$A$24,0),MATCH(E$4,'Distr-cost-few-states'!$C$15:$N$15,0))+'Distr-cost-few-states'!$I$46</f>
        <v>1.6078487836704975</v>
      </c>
      <c r="F26" s="36">
        <f>INDEX('Distr-cost-few-states'!$C$16:$N$24,MATCH($O26,'Distr-cost-few-states'!$A$16:$A$24,0),MATCH(F$4,'Distr-cost-few-states'!$C$15:$N$15,0))+'Distr-cost-few-states'!$I$46</f>
        <v>1.62821599010136</v>
      </c>
      <c r="G26" s="36">
        <f>INDEX('Distr-cost-few-states'!$C$16:$N$24,MATCH($O26,'Distr-cost-few-states'!$A$16:$A$24,0),MATCH(G$4,'Distr-cost-few-states'!$C$15:$N$15,0))+'Distr-cost-few-states'!$I$46</f>
        <v>1.6489255371132996</v>
      </c>
      <c r="H26" s="36">
        <f>INDEX('Distr-cost-few-states'!$C$16:$N$24,MATCH($O26,'Distr-cost-few-states'!$A$16:$A$24,0),MATCH(H$4,'Distr-cost-few-states'!$C$15:$N$15,0))+'Distr-cost-few-states'!$I$46</f>
        <v>1.6699831789109423</v>
      </c>
      <c r="I26" s="36">
        <f>INDEX('Distr-cost-few-states'!$C$16:$N$24,MATCH($O26,'Distr-cost-few-states'!$A$16:$A$24,0),MATCH(I$4,'Distr-cost-few-states'!$C$15:$N$15,0))+'Distr-cost-few-states'!$I$46</f>
        <v>1.6913947664180076</v>
      </c>
      <c r="J26" s="36">
        <f>INDEX('Distr-cost-few-states'!$C$16:$N$24,MATCH($O26,'Distr-cost-few-states'!$A$16:$A$24,0),MATCH(J$4,'Distr-cost-few-states'!$C$15:$N$15,0))+'Distr-cost-few-states'!$I$46</f>
        <v>1.7131662489030044</v>
      </c>
      <c r="K26" s="36">
        <f>INDEX('Distr-cost-few-states'!$C$16:$N$24,MATCH($O26,'Distr-cost-few-states'!$A$16:$A$24,0),MATCH(K$4,'Distr-cost-few-states'!$C$15:$N$15,0))+'Distr-cost-few-states'!$I$46</f>
        <v>1.7353036756322515</v>
      </c>
      <c r="L26" s="36">
        <f>INDEX('Distr-cost-few-states'!$C$16:$N$24,MATCH($O26,'Distr-cost-few-states'!$A$16:$A$24,0),MATCH(L$4,'Distr-cost-few-states'!$C$15:$N$15,0))+'Distr-cost-few-states'!$I$46</f>
        <v>1.7578131975506834</v>
      </c>
      <c r="M26" s="36">
        <f>INDEX('Distr-cost-few-states'!$C$16:$N$24,MATCH($O26,'Distr-cost-few-states'!$A$16:$A$24,0),MATCH(M$4,'Distr-cost-few-states'!$C$15:$N$15,0))+'Distr-cost-few-states'!$I$46</f>
        <v>1.780701068990906</v>
      </c>
      <c r="N26" s="36">
        <f>INDEX('Distr-cost-few-states'!$C$16:$N$24,MATCH($O26,'Distr-cost-few-states'!$A$16:$A$24,0),MATCH(N$4,'Distr-cost-few-states'!$C$15:$N$15,0))+'Distr-cost-few-states'!$I$46</f>
        <v>1.8039736494109819</v>
      </c>
      <c r="O26" s="8" t="str">
        <f>INDEX('Distr-cost-few-states'!$S$33:$S$57,MATCH('Distr cost projns'!B26,'Distr-cost-few-states'!$R$33:$R$57,0))</f>
        <v>BR</v>
      </c>
    </row>
    <row r="27" spans="2:15" x14ac:dyDescent="0.25">
      <c r="B27" s="8" t="s">
        <v>161</v>
      </c>
      <c r="C27" s="36">
        <f>INDEX('Distr-cost-few-states'!$C$16:$N$24,MATCH($O27,'Distr-cost-few-states'!$A$16:$A$24,0),MATCH(C$4,'Distr-cost-few-states'!$C$15:$N$15,0))+'Distr-cost-few-states'!$I$46</f>
        <v>1.5681188497624743</v>
      </c>
      <c r="D27" s="36">
        <f>INDEX('Distr-cost-few-states'!$C$16:$N$24,MATCH($O27,'Distr-cost-few-states'!$A$16:$A$24,0),MATCH(D$4,'Distr-cost-few-states'!$C$15:$N$15,0))+'Distr-cost-few-states'!$I$46</f>
        <v>1.5878182587363601</v>
      </c>
      <c r="E27" s="36">
        <f>INDEX('Distr-cost-few-states'!$C$16:$N$24,MATCH($O27,'Distr-cost-few-states'!$A$16:$A$24,0),MATCH(E$4,'Distr-cost-few-states'!$C$15:$N$15,0))+'Distr-cost-few-states'!$I$46</f>
        <v>1.6078487836704975</v>
      </c>
      <c r="F27" s="36">
        <f>INDEX('Distr-cost-few-states'!$C$16:$N$24,MATCH($O27,'Distr-cost-few-states'!$A$16:$A$24,0),MATCH(F$4,'Distr-cost-few-states'!$C$15:$N$15,0))+'Distr-cost-few-states'!$I$46</f>
        <v>1.62821599010136</v>
      </c>
      <c r="G27" s="36">
        <f>INDEX('Distr-cost-few-states'!$C$16:$N$24,MATCH($O27,'Distr-cost-few-states'!$A$16:$A$24,0),MATCH(G$4,'Distr-cost-few-states'!$C$15:$N$15,0))+'Distr-cost-few-states'!$I$46</f>
        <v>1.6489255371132996</v>
      </c>
      <c r="H27" s="36">
        <f>INDEX('Distr-cost-few-states'!$C$16:$N$24,MATCH($O27,'Distr-cost-few-states'!$A$16:$A$24,0),MATCH(H$4,'Distr-cost-few-states'!$C$15:$N$15,0))+'Distr-cost-few-states'!$I$46</f>
        <v>1.6699831789109423</v>
      </c>
      <c r="I27" s="36">
        <f>INDEX('Distr-cost-few-states'!$C$16:$N$24,MATCH($O27,'Distr-cost-few-states'!$A$16:$A$24,0),MATCH(I$4,'Distr-cost-few-states'!$C$15:$N$15,0))+'Distr-cost-few-states'!$I$46</f>
        <v>1.6913947664180076</v>
      </c>
      <c r="J27" s="36">
        <f>INDEX('Distr-cost-few-states'!$C$16:$N$24,MATCH($O27,'Distr-cost-few-states'!$A$16:$A$24,0),MATCH(J$4,'Distr-cost-few-states'!$C$15:$N$15,0))+'Distr-cost-few-states'!$I$46</f>
        <v>1.7131662489030044</v>
      </c>
      <c r="K27" s="36">
        <f>INDEX('Distr-cost-few-states'!$C$16:$N$24,MATCH($O27,'Distr-cost-few-states'!$A$16:$A$24,0),MATCH(K$4,'Distr-cost-few-states'!$C$15:$N$15,0))+'Distr-cost-few-states'!$I$46</f>
        <v>1.7353036756322515</v>
      </c>
      <c r="L27" s="36">
        <f>INDEX('Distr-cost-few-states'!$C$16:$N$24,MATCH($O27,'Distr-cost-few-states'!$A$16:$A$24,0),MATCH(L$4,'Distr-cost-few-states'!$C$15:$N$15,0))+'Distr-cost-few-states'!$I$46</f>
        <v>1.7578131975506834</v>
      </c>
      <c r="M27" s="36">
        <f>INDEX('Distr-cost-few-states'!$C$16:$N$24,MATCH($O27,'Distr-cost-few-states'!$A$16:$A$24,0),MATCH(M$4,'Distr-cost-few-states'!$C$15:$N$15,0))+'Distr-cost-few-states'!$I$46</f>
        <v>1.780701068990906</v>
      </c>
      <c r="N27" s="36">
        <f>INDEX('Distr-cost-few-states'!$C$16:$N$24,MATCH($O27,'Distr-cost-few-states'!$A$16:$A$24,0),MATCH(N$4,'Distr-cost-few-states'!$C$15:$N$15,0))+'Distr-cost-few-states'!$I$46</f>
        <v>1.8039736494109819</v>
      </c>
      <c r="O27" s="8" t="str">
        <f>INDEX('Distr-cost-few-states'!$S$33:$S$57,MATCH('Distr cost projns'!B27,'Distr-cost-few-states'!$R$33:$R$57,0))</f>
        <v>BR</v>
      </c>
    </row>
    <row r="28" spans="2:15" x14ac:dyDescent="0.25">
      <c r="B28" s="8" t="s">
        <v>59</v>
      </c>
      <c r="C28" s="36">
        <f>INDEX('Distr-cost-few-states'!$C$16:$N$24,MATCH($O28,'Distr-cost-few-states'!$A$16:$A$24,0),MATCH(C$4,'Distr-cost-few-states'!$C$15:$N$15,0))+'Distr-cost-few-states'!$I$46</f>
        <v>2.067789192685459</v>
      </c>
      <c r="D28" s="36">
        <f>INDEX('Distr-cost-few-states'!$C$16:$N$24,MATCH($O28,'Distr-cost-few-states'!$A$16:$A$24,0),MATCH(D$4,'Distr-cost-few-states'!$C$15:$N$15,0))+'Distr-cost-few-states'!$I$46</f>
        <v>2.0958872711638805</v>
      </c>
      <c r="E28" s="36">
        <f>INDEX('Distr-cost-few-states'!$C$16:$N$24,MATCH($O28,'Distr-cost-few-states'!$A$16:$A$24,0),MATCH(E$4,'Distr-cost-few-states'!$C$15:$N$15,0))+'Distr-cost-few-states'!$I$46</f>
        <v>2.1244576339757533</v>
      </c>
      <c r="F28" s="36">
        <f>INDEX('Distr-cost-few-states'!$C$16:$N$24,MATCH($O28,'Distr-cost-few-states'!$A$16:$A$24,0),MATCH(F$4,'Distr-cost-few-states'!$C$15:$N$15,0))+'Distr-cost-few-states'!$I$46</f>
        <v>2.1535082194750044</v>
      </c>
      <c r="G28" s="36">
        <f>INDEX('Distr-cost-few-states'!$C$16:$N$24,MATCH($O28,'Distr-cost-few-states'!$A$16:$A$24,0),MATCH(G$4,'Distr-cost-few-states'!$C$15:$N$15,0))+'Distr-cost-few-states'!$I$46</f>
        <v>2.1830470994467555</v>
      </c>
      <c r="H28" s="36">
        <f>INDEX('Distr-cost-few-states'!$C$16:$N$24,MATCH($O28,'Distr-cost-few-states'!$A$16:$A$24,0),MATCH(H$4,'Distr-cost-few-states'!$C$15:$N$15,0))+'Distr-cost-few-states'!$I$46</f>
        <v>2.2130824813500913</v>
      </c>
      <c r="I28" s="36">
        <f>INDEX('Distr-cost-few-states'!$C$16:$N$24,MATCH($O28,'Distr-cost-few-states'!$A$16:$A$24,0),MATCH(I$4,'Distr-cost-few-states'!$C$15:$N$15,0))+'Distr-cost-few-states'!$I$46</f>
        <v>2.2436227105985243</v>
      </c>
      <c r="J28" s="36">
        <f>INDEX('Distr-cost-few-states'!$C$16:$N$24,MATCH($O28,'Distr-cost-few-states'!$A$16:$A$24,0),MATCH(J$4,'Distr-cost-few-states'!$C$15:$N$15,0))+'Distr-cost-few-states'!$I$46</f>
        <v>2.2746762728787919</v>
      </c>
      <c r="K28" s="36">
        <f>INDEX('Distr-cost-few-states'!$C$16:$N$24,MATCH($O28,'Distr-cost-few-states'!$A$16:$A$24,0),MATCH(K$4,'Distr-cost-few-states'!$C$15:$N$15,0))+'Distr-cost-few-states'!$I$46</f>
        <v>2.3062517965086258</v>
      </c>
      <c r="L28" s="36">
        <f>INDEX('Distr-cost-few-states'!$C$16:$N$24,MATCH($O28,'Distr-cost-few-states'!$A$16:$A$24,0),MATCH(L$4,'Distr-cost-few-states'!$C$15:$N$15,0))+'Distr-cost-few-states'!$I$46</f>
        <v>2.3383580548341567</v>
      </c>
      <c r="M28" s="36">
        <f>INDEX('Distr-cost-few-states'!$C$16:$N$24,MATCH($O28,'Distr-cost-few-states'!$A$16:$A$24,0),MATCH(M$4,'Distr-cost-few-states'!$C$15:$N$15,0))+'Distr-cost-few-states'!$I$46</f>
        <v>2.3710039686676079</v>
      </c>
      <c r="N28" s="36">
        <f>INDEX('Distr-cost-few-states'!$C$16:$N$24,MATCH($O28,'Distr-cost-few-states'!$A$16:$A$24,0),MATCH(N$4,'Distr-cost-few-states'!$C$15:$N$15,0))+'Distr-cost-few-states'!$I$46</f>
        <v>2.4041986087659746</v>
      </c>
      <c r="O28" s="8" t="str">
        <f>INDEX('Distr-cost-few-states'!$S$33:$S$57,MATCH('Distr cost projns'!B28,'Distr-cost-few-states'!$R$33:$R$57,0))</f>
        <v>HR</v>
      </c>
    </row>
    <row r="29" spans="2:15" x14ac:dyDescent="0.25">
      <c r="B29" s="8" t="s">
        <v>58</v>
      </c>
      <c r="C29" s="36">
        <f>INDEX('Distr-cost-few-states'!$C$16:$N$24,MATCH($O29,'Distr-cost-few-states'!$A$16:$A$24,0),MATCH(C$4,'Distr-cost-few-states'!$C$15:$N$15,0))+'Distr-cost-few-states'!$I$46</f>
        <v>1.5681188497624743</v>
      </c>
      <c r="D29" s="36">
        <f>INDEX('Distr-cost-few-states'!$C$16:$N$24,MATCH($O29,'Distr-cost-few-states'!$A$16:$A$24,0),MATCH(D$4,'Distr-cost-few-states'!$C$15:$N$15,0))+'Distr-cost-few-states'!$I$46</f>
        <v>1.5878182587363601</v>
      </c>
      <c r="E29" s="36">
        <f>INDEX('Distr-cost-few-states'!$C$16:$N$24,MATCH($O29,'Distr-cost-few-states'!$A$16:$A$24,0),MATCH(E$4,'Distr-cost-few-states'!$C$15:$N$15,0))+'Distr-cost-few-states'!$I$46</f>
        <v>1.6078487836704975</v>
      </c>
      <c r="F29" s="36">
        <f>INDEX('Distr-cost-few-states'!$C$16:$N$24,MATCH($O29,'Distr-cost-few-states'!$A$16:$A$24,0),MATCH(F$4,'Distr-cost-few-states'!$C$15:$N$15,0))+'Distr-cost-few-states'!$I$46</f>
        <v>1.62821599010136</v>
      </c>
      <c r="G29" s="36">
        <f>INDEX('Distr-cost-few-states'!$C$16:$N$24,MATCH($O29,'Distr-cost-few-states'!$A$16:$A$24,0),MATCH(G$4,'Distr-cost-few-states'!$C$15:$N$15,0))+'Distr-cost-few-states'!$I$46</f>
        <v>1.6489255371132996</v>
      </c>
      <c r="H29" s="36">
        <f>INDEX('Distr-cost-few-states'!$C$16:$N$24,MATCH($O29,'Distr-cost-few-states'!$A$16:$A$24,0),MATCH(H$4,'Distr-cost-few-states'!$C$15:$N$15,0))+'Distr-cost-few-states'!$I$46</f>
        <v>1.6699831789109423</v>
      </c>
      <c r="I29" s="36">
        <f>INDEX('Distr-cost-few-states'!$C$16:$N$24,MATCH($O29,'Distr-cost-few-states'!$A$16:$A$24,0),MATCH(I$4,'Distr-cost-few-states'!$C$15:$N$15,0))+'Distr-cost-few-states'!$I$46</f>
        <v>1.6913947664180076</v>
      </c>
      <c r="J29" s="36">
        <f>INDEX('Distr-cost-few-states'!$C$16:$N$24,MATCH($O29,'Distr-cost-few-states'!$A$16:$A$24,0),MATCH(J$4,'Distr-cost-few-states'!$C$15:$N$15,0))+'Distr-cost-few-states'!$I$46</f>
        <v>1.7131662489030044</v>
      </c>
      <c r="K29" s="36">
        <f>INDEX('Distr-cost-few-states'!$C$16:$N$24,MATCH($O29,'Distr-cost-few-states'!$A$16:$A$24,0),MATCH(K$4,'Distr-cost-few-states'!$C$15:$N$15,0))+'Distr-cost-few-states'!$I$46</f>
        <v>1.7353036756322515</v>
      </c>
      <c r="L29" s="36">
        <f>INDEX('Distr-cost-few-states'!$C$16:$N$24,MATCH($O29,'Distr-cost-few-states'!$A$16:$A$24,0),MATCH(L$4,'Distr-cost-few-states'!$C$15:$N$15,0))+'Distr-cost-few-states'!$I$46</f>
        <v>1.7578131975506834</v>
      </c>
      <c r="M29" s="36">
        <f>INDEX('Distr-cost-few-states'!$C$16:$N$24,MATCH($O29,'Distr-cost-few-states'!$A$16:$A$24,0),MATCH(M$4,'Distr-cost-few-states'!$C$15:$N$15,0))+'Distr-cost-few-states'!$I$46</f>
        <v>1.780701068990906</v>
      </c>
      <c r="N29" s="36">
        <f>INDEX('Distr-cost-few-states'!$C$16:$N$24,MATCH($O29,'Distr-cost-few-states'!$A$16:$A$24,0),MATCH(N$4,'Distr-cost-few-states'!$C$15:$N$15,0))+'Distr-cost-few-states'!$I$46</f>
        <v>1.8039736494109819</v>
      </c>
      <c r="O29" s="8" t="str">
        <f>INDEX('Distr-cost-few-states'!$S$33:$S$57,MATCH('Distr cost projns'!B29,'Distr-cost-few-states'!$R$33:$R$57,0))</f>
        <v>BR</v>
      </c>
    </row>
    <row r="31" spans="2:15" x14ac:dyDescent="0.25">
      <c r="B31" s="56" t="s">
        <v>313</v>
      </c>
    </row>
    <row r="33" spans="2:14" x14ac:dyDescent="0.25">
      <c r="B33" s="43" t="s">
        <v>287</v>
      </c>
      <c r="C33" s="43">
        <v>2020</v>
      </c>
      <c r="D33" s="43">
        <v>2021</v>
      </c>
      <c r="E33" s="43">
        <v>2022</v>
      </c>
      <c r="F33" s="43">
        <v>2023</v>
      </c>
      <c r="G33" s="43">
        <v>2024</v>
      </c>
      <c r="H33" s="43">
        <v>2025</v>
      </c>
      <c r="I33" s="43">
        <v>2026</v>
      </c>
      <c r="J33" s="43">
        <v>2027</v>
      </c>
      <c r="K33" s="43">
        <v>2028</v>
      </c>
      <c r="L33" s="43">
        <v>2029</v>
      </c>
      <c r="M33" s="43">
        <v>2030</v>
      </c>
      <c r="N33" s="43">
        <v>2031</v>
      </c>
    </row>
    <row r="34" spans="2:14" x14ac:dyDescent="0.25">
      <c r="B34" s="8" t="s">
        <v>22</v>
      </c>
      <c r="C34" s="36">
        <f>SUMPRODUCT(--('T&amp;DLoss projections'!$A$33:$A$57=$B34),C$5:C$29,'T&amp;DLoss projections'!$Q$33:$Q$57)/SUMIFS('T&amp;DLoss projections'!$Q$33:$Q$57,'T&amp;DLoss projections'!$A$33:$A$57,$B34)</f>
        <v>2.3191299004597754</v>
      </c>
      <c r="D34" s="36">
        <f>SUMPRODUCT(--('T&amp;DLoss projections'!$A$33:$A$57=$B34),D$5:D$29,'T&amp;DLoss projections'!$Q$33:$Q$57)/SUMIFS('T&amp;DLoss projections'!$Q$33:$Q$57,'T&amp;DLoss projections'!$A$33:$A$57,$B34)</f>
        <v>2.3514526193787004</v>
      </c>
      <c r="E34" s="36">
        <f>SUMPRODUCT(--('T&amp;DLoss projections'!$A$33:$A$57=$B34),E$5:E$29,'T&amp;DLoss projections'!$Q$33:$Q$57)/SUMIFS('T&amp;DLoss projections'!$Q$33:$Q$57,'T&amp;DLoss projections'!$A$33:$A$57,$B34)</f>
        <v>2.3843186321663383</v>
      </c>
      <c r="F34" s="36">
        <f>SUMPRODUCT(--('T&amp;DLoss projections'!$A$33:$A$57=$B34),F$5:F$29,'T&amp;DLoss projections'!$Q$33:$Q$57)/SUMIFS('T&amp;DLoss projections'!$Q$33:$Q$57,'T&amp;DLoss projections'!$A$33:$A$57,$B34)</f>
        <v>2.4177370707347841</v>
      </c>
      <c r="G34" s="36">
        <f>SUMPRODUCT(--('T&amp;DLoss projections'!$A$33:$A$57=$B34),G$5:G$29,'T&amp;DLoss projections'!$Q$33:$Q$57)/SUMIFS('T&amp;DLoss projections'!$Q$33:$Q$57,'T&amp;DLoss projections'!$A$33:$A$57,$B34)</f>
        <v>2.4517172204891526</v>
      </c>
      <c r="H34" s="36">
        <f>SUMPRODUCT(--('T&amp;DLoss projections'!$A$33:$A$57=$B34),H$5:H$29,'T&amp;DLoss projections'!$Q$33:$Q$57)/SUMIFS('T&amp;DLoss projections'!$Q$33:$Q$57,'T&amp;DLoss projections'!$A$33:$A$57,$B34)</f>
        <v>2.4862685229075603</v>
      </c>
      <c r="I34" s="36">
        <f>SUMPRODUCT(--('T&amp;DLoss projections'!$A$33:$A$57=$B34),I$5:I$29,'T&amp;DLoss projections'!$Q$33:$Q$57)/SUMIFS('T&amp;DLoss projections'!$Q$33:$Q$57,'T&amp;DLoss projections'!$A$33:$A$57,$B34)</f>
        <v>2.5214005781644606</v>
      </c>
      <c r="J34" s="36">
        <f>SUMPRODUCT(--('T&amp;DLoss projections'!$A$33:$A$57=$B34),J$5:J$29,'T&amp;DLoss projections'!$Q$33:$Q$57)/SUMIFS('T&amp;DLoss projections'!$Q$33:$Q$57,'T&amp;DLoss projections'!$A$33:$A$57,$B34)</f>
        <v>2.5571231477980834</v>
      </c>
      <c r="K34" s="36">
        <f>SUMPRODUCT(--('T&amp;DLoss projections'!$A$33:$A$57=$B34),K$5:K$29,'T&amp;DLoss projections'!$Q$33:$Q$57)/SUMIFS('T&amp;DLoss projections'!$Q$33:$Q$57,'T&amp;DLoss projections'!$A$33:$A$57,$B34)</f>
        <v>2.5934461574227021</v>
      </c>
      <c r="L34" s="36">
        <f>SUMPRODUCT(--('T&amp;DLoss projections'!$A$33:$A$57=$B34),L$5:L$29,'T&amp;DLoss projections'!$Q$33:$Q$57)/SUMIFS('T&amp;DLoss projections'!$Q$33:$Q$57,'T&amp;DLoss projections'!$A$33:$A$57,$B34)</f>
        <v>2.6303796994864945</v>
      </c>
      <c r="M34" s="36">
        <f>SUMPRODUCT(--('T&amp;DLoss projections'!$A$33:$A$57=$B34),M$5:M$29,'T&amp;DLoss projections'!$Q$33:$Q$57)/SUMIFS('T&amp;DLoss projections'!$Q$33:$Q$57,'T&amp;DLoss projections'!$A$33:$A$57,$B34)</f>
        <v>2.6679340360757546</v>
      </c>
      <c r="N34" s="36">
        <f>SUMPRODUCT(--('T&amp;DLoss projections'!$A$33:$A$57=$B34),N$5:N$29,'T&amp;DLoss projections'!$Q$33:$Q$57)/SUMIFS('T&amp;DLoss projections'!$Q$33:$Q$57,'T&amp;DLoss projections'!$A$33:$A$57,$B34)</f>
        <v>2.7061196017662472</v>
      </c>
    </row>
    <row r="35" spans="2:14" x14ac:dyDescent="0.25">
      <c r="B35" s="8" t="s">
        <v>18</v>
      </c>
      <c r="C35" s="36">
        <f>SUMPRODUCT(--('T&amp;DLoss projections'!$A$33:$A$57=$B35),C$5:C$29,'T&amp;DLoss projections'!$Q$33:$Q$57)/SUMIFS('T&amp;DLoss projections'!$Q$33:$Q$57,'T&amp;DLoss projections'!$A$33:$A$57,$B35)</f>
        <v>2.2725931173890079</v>
      </c>
      <c r="D35" s="36">
        <f>SUMPRODUCT(--('T&amp;DLoss projections'!$A$33:$A$57=$B35),D$5:D$29,'T&amp;DLoss projections'!$Q$33:$Q$57)/SUMIFS('T&amp;DLoss projections'!$Q$33:$Q$57,'T&amp;DLoss projections'!$A$33:$A$57,$B35)</f>
        <v>2.3041336264642798</v>
      </c>
      <c r="E35" s="36">
        <f>SUMPRODUCT(--('T&amp;DLoss projections'!$A$33:$A$57=$B35),E$5:E$29,'T&amp;DLoss projections'!$Q$33:$Q$57)/SUMIFS('T&amp;DLoss projections'!$Q$33:$Q$57,'T&amp;DLoss projections'!$A$33:$A$57,$B35)</f>
        <v>2.3362042816958728</v>
      </c>
      <c r="F35" s="36">
        <f>SUMPRODUCT(--('T&amp;DLoss projections'!$A$33:$A$57=$B35),F$5:F$29,'T&amp;DLoss projections'!$Q$33:$Q$57)/SUMIFS('T&amp;DLoss projections'!$Q$33:$Q$57,'T&amp;DLoss projections'!$A$33:$A$57,$B35)</f>
        <v>2.3688139940035939</v>
      </c>
      <c r="G35" s="36">
        <f>SUMPRODUCT(--('T&amp;DLoss projections'!$A$33:$A$57=$B35),G$5:G$29,'T&amp;DLoss projections'!$Q$33:$Q$57)/SUMIFS('T&amp;DLoss projections'!$Q$33:$Q$57,'T&amp;DLoss projections'!$A$33:$A$57,$B35)</f>
        <v>2.4019718240857424</v>
      </c>
      <c r="H35" s="36">
        <f>SUMPRODUCT(--('T&amp;DLoss projections'!$A$33:$A$57=$B35),H$5:H$29,'T&amp;DLoss projections'!$Q$33:$Q$57)/SUMIFS('T&amp;DLoss projections'!$Q$33:$Q$57,'T&amp;DLoss projections'!$A$33:$A$57,$B35)</f>
        <v>2.4356869849366509</v>
      </c>
      <c r="I35" s="36">
        <f>SUMPRODUCT(--('T&amp;DLoss projections'!$A$33:$A$57=$B35),I$5:I$29,'T&amp;DLoss projections'!$Q$33:$Q$57)/SUMIFS('T&amp;DLoss projections'!$Q$33:$Q$57,'T&amp;DLoss projections'!$A$33:$A$57,$B35)</f>
        <v>2.4699688444065382</v>
      </c>
      <c r="J35" s="36">
        <f>SUMPRODUCT(--('T&amp;DLoss projections'!$A$33:$A$57=$B35),J$5:J$29,'T&amp;DLoss projections'!$Q$33:$Q$57)/SUMIFS('T&amp;DLoss projections'!$Q$33:$Q$57,'T&amp;DLoss projections'!$A$33:$A$57,$B35)</f>
        <v>2.5048269278043933</v>
      </c>
      <c r="K35" s="36">
        <f>SUMPRODUCT(--('T&amp;DLoss projections'!$A$33:$A$57=$B35),K$5:K$29,'T&amp;DLoss projections'!$Q$33:$Q$57)/SUMIFS('T&amp;DLoss projections'!$Q$33:$Q$57,'T&amp;DLoss projections'!$A$33:$A$57,$B35)</f>
        <v>2.5402709205446117</v>
      </c>
      <c r="L35" s="36">
        <f>SUMPRODUCT(--('T&amp;DLoss projections'!$A$33:$A$57=$B35),L$5:L$29,'T&amp;DLoss projections'!$Q$33:$Q$57)/SUMIFS('T&amp;DLoss projections'!$Q$33:$Q$57,'T&amp;DLoss projections'!$A$33:$A$57,$B35)</f>
        <v>2.5763106708381103</v>
      </c>
      <c r="M35" s="36">
        <f>SUMPRODUCT(--('T&amp;DLoss projections'!$A$33:$A$57=$B35),M$5:M$29,'T&amp;DLoss projections'!$Q$33:$Q$57)/SUMIFS('T&amp;DLoss projections'!$Q$33:$Q$57,'T&amp;DLoss projections'!$A$33:$A$57,$B35)</f>
        <v>2.6129561924286802</v>
      </c>
      <c r="N35" s="36">
        <f>SUMPRODUCT(--('T&amp;DLoss projections'!$A$33:$A$57=$B35),N$5:N$29,'T&amp;DLoss projections'!$Q$33:$Q$57)/SUMIFS('T&amp;DLoss projections'!$Q$33:$Q$57,'T&amp;DLoss projections'!$A$33:$A$57,$B35)</f>
        <v>2.6502176673753381</v>
      </c>
    </row>
    <row r="36" spans="2:14" x14ac:dyDescent="0.25">
      <c r="B36" s="8" t="s">
        <v>25</v>
      </c>
      <c r="C36" s="36">
        <f>SUMPRODUCT(--('T&amp;DLoss projections'!$A$33:$A$57=$B36),C$5:C$29,'T&amp;DLoss projections'!$Q$33:$Q$57)/SUMIFS('T&amp;DLoss projections'!$Q$33:$Q$57,'T&amp;DLoss projections'!$A$33:$A$57,$B36)</f>
        <v>1.7264582973693312</v>
      </c>
      <c r="D36" s="36">
        <f>SUMPRODUCT(--('T&amp;DLoss projections'!$A$33:$A$57=$B36),D$5:D$29,'T&amp;DLoss projections'!$Q$33:$Q$57)/SUMIFS('T&amp;DLoss projections'!$Q$33:$Q$57,'T&amp;DLoss projections'!$A$33:$A$57,$B36)</f>
        <v>1.7488191424456707</v>
      </c>
      <c r="E36" s="36">
        <f>SUMPRODUCT(--('T&amp;DLoss projections'!$A$33:$A$57=$B36),E$5:E$29,'T&amp;DLoss projections'!$Q$33:$Q$57)/SUMIFS('T&amp;DLoss projections'!$Q$33:$Q$57,'T&amp;DLoss projections'!$A$33:$A$57,$B36)</f>
        <v>1.7715558380208409</v>
      </c>
      <c r="F36" s="36">
        <f>SUMPRODUCT(--('T&amp;DLoss projections'!$A$33:$A$57=$B36),F$5:F$29,'T&amp;DLoss projections'!$Q$33:$Q$57)/SUMIFS('T&amp;DLoss projections'!$Q$33:$Q$57,'T&amp;DLoss projections'!$A$33:$A$57,$B36)</f>
        <v>1.7946747015482729</v>
      </c>
      <c r="G36" s="36">
        <f>SUMPRODUCT(--('T&amp;DLoss projections'!$A$33:$A$57=$B36),G$5:G$29,'T&amp;DLoss projections'!$Q$33:$Q$57)/SUMIFS('T&amp;DLoss projections'!$Q$33:$Q$57,'T&amp;DLoss projections'!$A$33:$A$57,$B36)</f>
        <v>1.8181821566678167</v>
      </c>
      <c r="H36" s="36">
        <f>SUMPRODUCT(--('T&amp;DLoss projections'!$A$33:$A$57=$B36),H$5:H$29,'T&amp;DLoss projections'!$Q$33:$Q$57)/SUMIFS('T&amp;DLoss projections'!$Q$33:$Q$57,'T&amp;DLoss projections'!$A$33:$A$57,$B36)</f>
        <v>1.8420847349905645</v>
      </c>
      <c r="I36" s="36">
        <f>SUMPRODUCT(--('T&amp;DLoss projections'!$A$33:$A$57=$B36),I$5:I$29,'T&amp;DLoss projections'!$Q$33:$Q$57)/SUMIFS('T&amp;DLoss projections'!$Q$33:$Q$57,'T&amp;DLoss projections'!$A$33:$A$57,$B36)</f>
        <v>1.8663890779136783</v>
      </c>
      <c r="J36" s="36">
        <f>SUMPRODUCT(--('T&amp;DLoss projections'!$A$33:$A$57=$B36),J$5:J$29,'T&amp;DLoss projections'!$Q$33:$Q$57)/SUMIFS('T&amp;DLoss projections'!$Q$33:$Q$57,'T&amp;DLoss projections'!$A$33:$A$57,$B36)</f>
        <v>1.8911019384657186</v>
      </c>
      <c r="K36" s="36">
        <f>SUMPRODUCT(--('T&amp;DLoss projections'!$A$33:$A$57=$B36),K$5:K$29,'T&amp;DLoss projections'!$Q$33:$Q$57)/SUMIFS('T&amp;DLoss projections'!$Q$33:$Q$57,'T&amp;DLoss projections'!$A$33:$A$57,$B36)</f>
        <v>1.9162301831829951</v>
      </c>
      <c r="L36" s="36">
        <f>SUMPRODUCT(--('T&amp;DLoss projections'!$A$33:$A$57=$B36),L$5:L$29,'T&amp;DLoss projections'!$Q$33:$Q$57)/SUMIFS('T&amp;DLoss projections'!$Q$33:$Q$57,'T&amp;DLoss projections'!$A$33:$A$57,$B36)</f>
        <v>1.941780794017451</v>
      </c>
      <c r="M36" s="36">
        <f>SUMPRODUCT(--('T&amp;DLoss projections'!$A$33:$A$57=$B36),M$5:M$29,'T&amp;DLoss projections'!$Q$33:$Q$57)/SUMIFS('T&amp;DLoss projections'!$Q$33:$Q$57,'T&amp;DLoss projections'!$A$33:$A$57,$B36)</f>
        <v>1.9677608702766136</v>
      </c>
      <c r="N36" s="36">
        <f>SUMPRODUCT(--('T&amp;DLoss projections'!$A$33:$A$57=$B36),N$5:N$29,'T&amp;DLoss projections'!$Q$33:$Q$57)/SUMIFS('T&amp;DLoss projections'!$Q$33:$Q$57,'T&amp;DLoss projections'!$A$33:$A$57,$B36)</f>
        <v>1.9941776305961658</v>
      </c>
    </row>
    <row r="37" spans="2:14" x14ac:dyDescent="0.25">
      <c r="B37" s="8" t="s">
        <v>11</v>
      </c>
      <c r="C37" s="36">
        <f>SUMPRODUCT(--('T&amp;DLoss projections'!$A$33:$A$57=$B37),C$5:C$29,'T&amp;DLoss projections'!$Q$33:$Q$57)/SUMIFS('T&amp;DLoss projections'!$Q$33:$Q$57,'T&amp;DLoss projections'!$A$33:$A$57,$B37)</f>
        <v>1.5323739190988355</v>
      </c>
      <c r="D37" s="36">
        <f>SUMPRODUCT(--('T&amp;DLoss projections'!$A$33:$A$57=$B37),D$5:D$29,'T&amp;DLoss projections'!$Q$33:$Q$57)/SUMIFS('T&amp;DLoss projections'!$Q$33:$Q$57,'T&amp;DLoss projections'!$A$33:$A$57,$B37)</f>
        <v>1.5514725122281181</v>
      </c>
      <c r="E37" s="36">
        <f>SUMPRODUCT(--('T&amp;DLoss projections'!$A$33:$A$57=$B37),E$5:E$29,'T&amp;DLoss projections'!$Q$33:$Q$57)/SUMIFS('T&amp;DLoss projections'!$Q$33:$Q$57,'T&amp;DLoss projections'!$A$33:$A$57,$B37)</f>
        <v>1.5708921225519694</v>
      </c>
      <c r="F37" s="36">
        <f>SUMPRODUCT(--('T&amp;DLoss projections'!$A$33:$A$57=$B37),F$5:F$29,'T&amp;DLoss projections'!$Q$33:$Q$57)/SUMIFS('T&amp;DLoss projections'!$Q$33:$Q$57,'T&amp;DLoss projections'!$A$33:$A$57,$B37)</f>
        <v>1.5906381458625569</v>
      </c>
      <c r="G37" s="36">
        <f>SUMPRODUCT(--('T&amp;DLoss projections'!$A$33:$A$57=$B37),G$5:G$29,'T&amp;DLoss projections'!$Q$33:$Q$57)/SUMIFS('T&amp;DLoss projections'!$Q$33:$Q$57,'T&amp;DLoss projections'!$A$33:$A$57,$B37)</f>
        <v>1.6107160686467938</v>
      </c>
      <c r="H37" s="36">
        <f>SUMPRODUCT(--('T&amp;DLoss projections'!$A$33:$A$57=$B37),H$5:H$29,'T&amp;DLoss projections'!$Q$33:$Q$57)/SUMIFS('T&amp;DLoss projections'!$Q$33:$Q$57,'T&amp;DLoss projections'!$A$33:$A$57,$B37)</f>
        <v>1.6311314696107766</v>
      </c>
      <c r="I37" s="36">
        <f>SUMPRODUCT(--('T&amp;DLoss projections'!$A$33:$A$57=$B37),I$5:I$29,'T&amp;DLoss projections'!$Q$33:$Q$57)/SUMIFS('T&amp;DLoss projections'!$Q$33:$Q$57,'T&amp;DLoss projections'!$A$33:$A$57,$B37)</f>
        <v>1.6518900212298409</v>
      </c>
      <c r="J37" s="36">
        <f>SUMPRODUCT(--('T&amp;DLoss projections'!$A$33:$A$57=$B37),J$5:J$29,'T&amp;DLoss projections'!$Q$33:$Q$57)/SUMIFS('T&amp;DLoss projections'!$Q$33:$Q$57,'T&amp;DLoss projections'!$A$33:$A$57,$B37)</f>
        <v>1.6729974913246779</v>
      </c>
      <c r="K37" s="36">
        <f>SUMPRODUCT(--('T&amp;DLoss projections'!$A$33:$A$57=$B37),K$5:K$29,'T&amp;DLoss projections'!$Q$33:$Q$57)/SUMIFS('T&amp;DLoss projections'!$Q$33:$Q$57,'T&amp;DLoss projections'!$A$33:$A$57,$B37)</f>
        <v>1.6944597446639362</v>
      </c>
      <c r="L37" s="36">
        <f>SUMPRODUCT(--('T&amp;DLoss projections'!$A$33:$A$57=$B37),L$5:L$29,'T&amp;DLoss projections'!$Q$33:$Q$57)/SUMIFS('T&amp;DLoss projections'!$Q$33:$Q$57,'T&amp;DLoss projections'!$A$33:$A$57,$B37)</f>
        <v>1.7162827445937661</v>
      </c>
      <c r="M37" s="36">
        <f>SUMPRODUCT(--('T&amp;DLoss projections'!$A$33:$A$57=$B37),M$5:M$29,'T&amp;DLoss projections'!$Q$33:$Q$57)/SUMIFS('T&amp;DLoss projections'!$Q$33:$Q$57,'T&amp;DLoss projections'!$A$33:$A$57,$B37)</f>
        <v>1.7384725546947497</v>
      </c>
      <c r="N37" s="36">
        <f>SUMPRODUCT(--('T&amp;DLoss projections'!$A$33:$A$57=$B37),N$5:N$29,'T&amp;DLoss projections'!$Q$33:$Q$57)/SUMIFS('T&amp;DLoss projections'!$Q$33:$Q$57,'T&amp;DLoss projections'!$A$33:$A$57,$B37)</f>
        <v>1.7610353404666856</v>
      </c>
    </row>
    <row r="38" spans="2:14" x14ac:dyDescent="0.25">
      <c r="B38" s="8" t="s">
        <v>28</v>
      </c>
      <c r="C38" s="36">
        <f>SUMPRODUCT(--('T&amp;DLoss projections'!$A$33:$A$57=$B38),C$5:C$29,'T&amp;DLoss projections'!$Q$33:$Q$57)/SUMIFS('T&amp;DLoss projections'!$Q$33:$Q$57,'T&amp;DLoss projections'!$A$33:$A$57,$B38)</f>
        <v>1.7805900336694878</v>
      </c>
      <c r="D38" s="36">
        <f>SUMPRODUCT(--('T&amp;DLoss projections'!$A$33:$A$57=$B38),D$5:D$29,'T&amp;DLoss projections'!$Q$33:$Q$57)/SUMIFS('T&amp;DLoss projections'!$Q$33:$Q$57,'T&amp;DLoss projections'!$A$33:$A$57,$B38)</f>
        <v>1.8038607477611308</v>
      </c>
      <c r="E38" s="36">
        <f>SUMPRODUCT(--('T&amp;DLoss projections'!$A$33:$A$57=$B38),E$5:E$29,'T&amp;DLoss projections'!$Q$33:$Q$57)/SUMIFS('T&amp;DLoss projections'!$Q$33:$Q$57,'T&amp;DLoss projections'!$A$33:$A$57,$B38)</f>
        <v>1.8275226058131038</v>
      </c>
      <c r="F38" s="36">
        <f>SUMPRODUCT(--('T&amp;DLoss projections'!$A$33:$A$57=$B38),F$5:F$29,'T&amp;DLoss projections'!$Q$33:$Q$57)/SUMIFS('T&amp;DLoss projections'!$Q$33:$Q$57,'T&amp;DLoss projections'!$A$33:$A$57,$B38)</f>
        <v>1.8515821823377787</v>
      </c>
      <c r="G38" s="36">
        <f>SUMPRODUCT(--('T&amp;DLoss projections'!$A$33:$A$57=$B38),G$5:G$29,'T&amp;DLoss projections'!$Q$33:$Q$57)/SUMIFS('T&amp;DLoss projections'!$Q$33:$Q$57,'T&amp;DLoss projections'!$A$33:$A$57,$B38)</f>
        <v>1.8760461623546996</v>
      </c>
      <c r="H38" s="36">
        <f>SUMPRODUCT(--('T&amp;DLoss projections'!$A$33:$A$57=$B38),H$5:H$29,'T&amp;DLoss projections'!$Q$33:$Q$57)/SUMIFS('T&amp;DLoss projections'!$Q$33:$Q$57,'T&amp;DLoss projections'!$A$33:$A$57,$B38)</f>
        <v>1.9009213432480339</v>
      </c>
      <c r="I38" s="36">
        <f>SUMPRODUCT(--('T&amp;DLoss projections'!$A$33:$A$57=$B38),I$5:I$29,'T&amp;DLoss projections'!$Q$33:$Q$57)/SUMIFS('T&amp;DLoss projections'!$Q$33:$Q$57,'T&amp;DLoss projections'!$A$33:$A$57,$B38)</f>
        <v>1.9262146366552437</v>
      </c>
      <c r="J38" s="36">
        <f>SUMPRODUCT(--('T&amp;DLoss projections'!$A$33:$A$57=$B38),J$5:J$29,'T&amp;DLoss projections'!$Q$33:$Q$57)/SUMIFS('T&amp;DLoss projections'!$Q$33:$Q$57,'T&amp;DLoss projections'!$A$33:$A$57,$B38)</f>
        <v>1.9519330703875042</v>
      </c>
      <c r="K38" s="36">
        <f>SUMPRODUCT(--('T&amp;DLoss projections'!$A$33:$A$57=$B38),K$5:K$29,'T&amp;DLoss projections'!$Q$33:$Q$57)/SUMIFS('T&amp;DLoss projections'!$Q$33:$Q$57,'T&amp;DLoss projections'!$A$33:$A$57,$B38)</f>
        <v>1.9780837903823989</v>
      </c>
      <c r="L38" s="36">
        <f>SUMPRODUCT(--('T&amp;DLoss projections'!$A$33:$A$57=$B38),L$5:L$29,'T&amp;DLoss projections'!$Q$33:$Q$57)/SUMIFS('T&amp;DLoss projections'!$Q$33:$Q$57,'T&amp;DLoss projections'!$A$33:$A$57,$B38)</f>
        <v>2.0046740626894413</v>
      </c>
      <c r="M38" s="36">
        <f>SUMPRODUCT(--('T&amp;DLoss projections'!$A$33:$A$57=$B38),M$5:M$29,'T&amp;DLoss projections'!$Q$33:$Q$57)/SUMIFS('T&amp;DLoss projections'!$Q$33:$Q$57,'T&amp;DLoss projections'!$A$33:$A$57,$B38)</f>
        <v>2.0317112754889597</v>
      </c>
      <c r="N38" s="36">
        <f>SUMPRODUCT(--('T&amp;DLoss projections'!$A$33:$A$57=$B38),N$5:N$29,'T&amp;DLoss projections'!$Q$33:$Q$57)/SUMIFS('T&amp;DLoss projections'!$Q$33:$Q$57,'T&amp;DLoss projections'!$A$33:$A$57,$B38)</f>
        <v>2.059202941144934</v>
      </c>
    </row>
  </sheetData>
  <pageMargins left="0.7" right="0.7" top="0.75" bottom="0.75" header="0.51180555555555496" footer="0.51180555555555496"/>
  <pageSetup paperSize="9"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AT129"/>
  <sheetViews>
    <sheetView zoomScaleNormal="100" workbookViewId="0"/>
  </sheetViews>
  <sheetFormatPr defaultColWidth="11.5703125" defaultRowHeight="12.75" x14ac:dyDescent="0.2"/>
  <cols>
    <col min="1" max="1" width="12.28515625" style="70" customWidth="1"/>
    <col min="2" max="8" width="12.7109375" style="70" customWidth="1"/>
    <col min="9" max="9" width="19.42578125" style="70" customWidth="1"/>
    <col min="10" max="10" width="13.42578125" style="70" customWidth="1"/>
    <col min="11" max="11" width="13" style="70" customWidth="1"/>
    <col min="12" max="14" width="13.42578125" style="70" customWidth="1"/>
    <col min="15" max="16384" width="11.5703125" style="70"/>
  </cols>
  <sheetData>
    <row r="2" spans="1:25" x14ac:dyDescent="0.2">
      <c r="A2" s="70" t="s">
        <v>251</v>
      </c>
    </row>
    <row r="3" spans="1:25" x14ac:dyDescent="0.2">
      <c r="A3" s="70" t="s">
        <v>252</v>
      </c>
    </row>
    <row r="4" spans="1:25" x14ac:dyDescent="0.2">
      <c r="A4" s="70" t="s">
        <v>253</v>
      </c>
    </row>
    <row r="5" spans="1:25" x14ac:dyDescent="0.2">
      <c r="A5" s="70" t="s">
        <v>254</v>
      </c>
    </row>
    <row r="6" spans="1:25" x14ac:dyDescent="0.2">
      <c r="A6" s="70" t="s">
        <v>255</v>
      </c>
    </row>
    <row r="7" spans="1:25" x14ac:dyDescent="0.2">
      <c r="A7" s="70" t="s">
        <v>256</v>
      </c>
    </row>
    <row r="8" spans="1:25" x14ac:dyDescent="0.2">
      <c r="A8" s="70" t="s">
        <v>257</v>
      </c>
    </row>
    <row r="9" spans="1:25" x14ac:dyDescent="0.2">
      <c r="A9" s="70" t="s">
        <v>258</v>
      </c>
    </row>
    <row r="10" spans="1:25" x14ac:dyDescent="0.2">
      <c r="A10" s="70" t="s">
        <v>385</v>
      </c>
    </row>
    <row r="11" spans="1:25" x14ac:dyDescent="0.2">
      <c r="A11" s="70" t="s">
        <v>259</v>
      </c>
    </row>
    <row r="12" spans="1:25" x14ac:dyDescent="0.2">
      <c r="A12" s="70" t="s">
        <v>260</v>
      </c>
    </row>
    <row r="14" spans="1:25" x14ac:dyDescent="0.2">
      <c r="A14" s="70" t="s">
        <v>261</v>
      </c>
      <c r="F14" s="70" t="s">
        <v>378</v>
      </c>
      <c r="I14" s="72" t="s">
        <v>434</v>
      </c>
      <c r="V14" s="71"/>
    </row>
    <row r="15" spans="1:25" x14ac:dyDescent="0.2">
      <c r="A15" s="70" t="s">
        <v>262</v>
      </c>
      <c r="F15" s="71">
        <f>Transmission!D10</f>
        <v>3.3000000000000002E-2</v>
      </c>
      <c r="I15" s="70" t="s">
        <v>433</v>
      </c>
      <c r="J15" s="76">
        <v>0.1</v>
      </c>
      <c r="O15" s="72"/>
      <c r="P15" s="72"/>
      <c r="Q15" s="72"/>
      <c r="R15" s="72"/>
      <c r="S15" s="72"/>
      <c r="T15" s="72"/>
      <c r="U15" s="72"/>
      <c r="V15" s="72"/>
      <c r="W15" s="72"/>
      <c r="X15" s="72"/>
      <c r="Y15" s="72"/>
    </row>
    <row r="16" spans="1:25" x14ac:dyDescent="0.2">
      <c r="A16" s="70" t="s">
        <v>377</v>
      </c>
      <c r="I16" s="70" t="s">
        <v>435</v>
      </c>
      <c r="J16" s="76">
        <v>-0.05</v>
      </c>
      <c r="O16" s="71"/>
      <c r="P16" s="73"/>
      <c r="Q16" s="73"/>
      <c r="R16" s="73"/>
      <c r="S16" s="73"/>
      <c r="T16" s="73"/>
      <c r="U16" s="73"/>
      <c r="V16" s="73"/>
      <c r="W16" s="73"/>
      <c r="X16" s="73"/>
      <c r="Y16" s="73"/>
    </row>
    <row r="17" spans="1:46" x14ac:dyDescent="0.2">
      <c r="Q17" s="74"/>
    </row>
    <row r="18" spans="1:46" x14ac:dyDescent="0.2">
      <c r="A18" s="70" t="s">
        <v>263</v>
      </c>
      <c r="G18" s="75"/>
    </row>
    <row r="19" spans="1:46" x14ac:dyDescent="0.2">
      <c r="A19" s="76"/>
      <c r="B19" s="70" t="s">
        <v>22</v>
      </c>
      <c r="C19" s="70" t="s">
        <v>18</v>
      </c>
      <c r="D19" s="70" t="s">
        <v>25</v>
      </c>
      <c r="E19" s="70" t="s">
        <v>11</v>
      </c>
      <c r="F19" s="70" t="s">
        <v>28</v>
      </c>
      <c r="G19" s="75"/>
    </row>
    <row r="20" spans="1:46" x14ac:dyDescent="0.2">
      <c r="A20" s="76" t="s">
        <v>379</v>
      </c>
      <c r="B20" s="70">
        <f>INDEX(Transmission!$K$82:$K$86,MATCH(B19,Transmission!$H$82:$H$86,0))</f>
        <v>0.27511786872073368</v>
      </c>
      <c r="C20" s="70">
        <f>INDEX(Transmission!$K$82:$K$86,MATCH(C19,Transmission!$H$82:$H$86,0))</f>
        <v>5.3712085056374127E-2</v>
      </c>
      <c r="D20" s="70">
        <f>INDEX(Transmission!$K$82:$K$86,MATCH(D19,Transmission!$H$82:$H$86,0))</f>
        <v>0.19182130724839358</v>
      </c>
      <c r="E20" s="70">
        <f>INDEX(Transmission!$K$82:$K$86,MATCH(E19,Transmission!$H$82:$H$86,0))</f>
        <v>0.10229919143537114</v>
      </c>
      <c r="F20" s="70">
        <f>INDEX(Transmission!$K$82:$K$86,MATCH(F19,Transmission!$H$82:$H$86,0))</f>
        <v>0.21251835681682874</v>
      </c>
      <c r="G20" s="75"/>
    </row>
    <row r="21" spans="1:46" x14ac:dyDescent="0.2">
      <c r="A21" s="76"/>
      <c r="G21" s="75"/>
    </row>
    <row r="22" spans="1:46" x14ac:dyDescent="0.2">
      <c r="A22" s="77" t="s">
        <v>151</v>
      </c>
      <c r="Q22" s="77" t="s">
        <v>436</v>
      </c>
      <c r="AG22" s="77" t="s">
        <v>437</v>
      </c>
    </row>
    <row r="23" spans="1:46" x14ac:dyDescent="0.2">
      <c r="A23" s="72" t="s">
        <v>34</v>
      </c>
      <c r="Q23" s="72" t="s">
        <v>34</v>
      </c>
      <c r="AG23" s="72" t="s">
        <v>34</v>
      </c>
    </row>
    <row r="24" spans="1:46" x14ac:dyDescent="0.2">
      <c r="B24" s="72" t="s">
        <v>264</v>
      </c>
      <c r="C24" s="72" t="s">
        <v>265</v>
      </c>
      <c r="D24" s="72">
        <v>2021</v>
      </c>
      <c r="E24" s="72">
        <v>2022</v>
      </c>
      <c r="F24" s="72">
        <v>2023</v>
      </c>
      <c r="G24" s="72">
        <v>2024</v>
      </c>
      <c r="H24" s="72">
        <v>2025</v>
      </c>
      <c r="I24" s="72">
        <v>2026</v>
      </c>
      <c r="J24" s="72">
        <v>2027</v>
      </c>
      <c r="K24" s="72">
        <v>2028</v>
      </c>
      <c r="L24" s="72">
        <v>2029</v>
      </c>
      <c r="M24" s="72">
        <v>2030</v>
      </c>
      <c r="N24" s="72">
        <v>2031</v>
      </c>
      <c r="R24" s="72" t="s">
        <v>264</v>
      </c>
      <c r="S24" s="72" t="s">
        <v>265</v>
      </c>
      <c r="T24" s="72">
        <v>2021</v>
      </c>
      <c r="U24" s="72">
        <v>2022</v>
      </c>
      <c r="V24" s="72">
        <v>2023</v>
      </c>
      <c r="W24" s="72">
        <v>2024</v>
      </c>
      <c r="X24" s="72">
        <v>2025</v>
      </c>
      <c r="Y24" s="72">
        <v>2026</v>
      </c>
      <c r="Z24" s="72">
        <v>2027</v>
      </c>
      <c r="AA24" s="72">
        <v>2028</v>
      </c>
      <c r="AB24" s="72">
        <v>2029</v>
      </c>
      <c r="AC24" s="72">
        <v>2030</v>
      </c>
      <c r="AD24" s="72">
        <v>2031</v>
      </c>
      <c r="AH24" s="72" t="s">
        <v>264</v>
      </c>
      <c r="AI24" s="72" t="s">
        <v>265</v>
      </c>
      <c r="AJ24" s="72">
        <v>2021</v>
      </c>
      <c r="AK24" s="72">
        <v>2022</v>
      </c>
      <c r="AL24" s="72">
        <v>2023</v>
      </c>
      <c r="AM24" s="72">
        <v>2024</v>
      </c>
      <c r="AN24" s="72">
        <v>2025</v>
      </c>
      <c r="AO24" s="72">
        <v>2026</v>
      </c>
      <c r="AP24" s="72">
        <v>2027</v>
      </c>
      <c r="AQ24" s="72">
        <v>2028</v>
      </c>
      <c r="AR24" s="72">
        <v>2029</v>
      </c>
      <c r="AS24" s="72">
        <v>2030</v>
      </c>
      <c r="AT24" s="72">
        <v>2031</v>
      </c>
    </row>
    <row r="25" spans="1:46" x14ac:dyDescent="0.2">
      <c r="B25" s="70" t="s">
        <v>22</v>
      </c>
      <c r="C25" s="70" t="s">
        <v>22</v>
      </c>
      <c r="D25" s="78">
        <f>IF($B25=$C25,(1-(1-INDEX('T&amp;DLoss projections'!$T$33:$AE$37,MATCH($B25,'T&amp;DLoss projections'!$S$33:$S$37,0),MATCH(D$24,'T&amp;DLoss projections'!$T$32:$AE$32,0)))/(1-INDEX($B$20:$F$20,1,MATCH($C25,$B$19:$F$19,0))*$F$15)),$F$15)</f>
        <v>0.19178405283969202</v>
      </c>
      <c r="E25" s="78">
        <f>IF($B25=$C25,(1-(1-INDEX('T&amp;DLoss projections'!$T$33:$AE$37,MATCH($B25,'T&amp;DLoss projections'!$S$33:$S$37,0),MATCH(E$24,'T&amp;DLoss projections'!$T$32:$AE$32,0)))/(1-INDEX($B$20:$F$20,1,MATCH($C25,$B$19:$F$19,0))*$F$15)),$F$15)</f>
        <v>0.1858928781046183</v>
      </c>
      <c r="F25" s="78">
        <f>IF($B25=$C25,(1-(1-INDEX('T&amp;DLoss projections'!$T$33:$AE$37,MATCH($B25,'T&amp;DLoss projections'!$S$33:$S$37,0),MATCH(F$24,'T&amp;DLoss projections'!$T$32:$AE$32,0)))/(1-INDEX($B$20:$F$20,1,MATCH($C25,$B$19:$F$19,0))*$F$15)),$F$15)</f>
        <v>0.18020594516260668</v>
      </c>
      <c r="G25" s="78">
        <f>IF($B25=$C25,(1-(1-INDEX('T&amp;DLoss projections'!$T$33:$AE$37,MATCH($B25,'T&amp;DLoss projections'!$S$33:$S$37,0),MATCH(G$24,'T&amp;DLoss projections'!$T$32:$AE$32,0)))/(1-INDEX($B$20:$F$20,1,MATCH($C25,$B$19:$F$19,0))*$F$15)),$F$15)</f>
        <v>0.17542561659320854</v>
      </c>
      <c r="H25" s="78">
        <f>IF($B25=$C25,(1-(1-INDEX('T&amp;DLoss projections'!$T$33:$AE$37,MATCH($B25,'T&amp;DLoss projections'!$S$33:$S$37,0),MATCH(H$24,'T&amp;DLoss projections'!$T$32:$AE$32,0)))/(1-INDEX($B$20:$F$20,1,MATCH($C25,$B$19:$F$19,0))*$F$15)),$F$15)</f>
        <v>0.17109170035209553</v>
      </c>
      <c r="I25" s="78">
        <f>IF($B25=$C25,(1-(1-INDEX('T&amp;DLoss projections'!$T$33:$AE$37,MATCH($B25,'T&amp;DLoss projections'!$S$33:$S$37,0),MATCH(I$24,'T&amp;DLoss projections'!$T$32:$AE$32,0)))/(1-INDEX($B$20:$F$20,1,MATCH($C25,$B$19:$F$19,0))*$F$15)),$F$15)</f>
        <v>0.16689625867342262</v>
      </c>
      <c r="J25" s="78">
        <f>IF($B25=$C25,(1-(1-INDEX('T&amp;DLoss projections'!$T$33:$AE$37,MATCH($B25,'T&amp;DLoss projections'!$S$33:$S$37,0),MATCH(J$24,'T&amp;DLoss projections'!$T$32:$AE$32,0)))/(1-INDEX($B$20:$F$20,1,MATCH($C25,$B$19:$F$19,0))*$F$15)),$F$15)</f>
        <v>0.1628347123468008</v>
      </c>
      <c r="K25" s="78">
        <f>IF($B25=$C25,(1-(1-INDEX('T&amp;DLoss projections'!$T$33:$AE$37,MATCH($B25,'T&amp;DLoss projections'!$S$33:$S$37,0),MATCH(K$24,'T&amp;DLoss projections'!$T$32:$AE$32,0)))/(1-INDEX($B$20:$F$20,1,MATCH($C25,$B$19:$F$19,0))*$F$15)),$F$15)</f>
        <v>0.158902636164721</v>
      </c>
      <c r="L25" s="78">
        <f>IF($B25=$C25,(1-(1-INDEX('T&amp;DLoss projections'!$T$33:$AE$37,MATCH($B25,'T&amp;DLoss projections'!$S$33:$S$37,0),MATCH(L$24,'T&amp;DLoss projections'!$T$32:$AE$32,0)))/(1-INDEX($B$20:$F$20,1,MATCH($C25,$B$19:$F$19,0))*$F$15)),$F$15)</f>
        <v>0.15509575368536943</v>
      </c>
      <c r="M25" s="78">
        <f>IF($B25=$C25,(1-(1-INDEX('T&amp;DLoss projections'!$T$33:$AE$37,MATCH($B25,'T&amp;DLoss projections'!$S$33:$S$37,0),MATCH(M$24,'T&amp;DLoss projections'!$T$32:$AE$32,0)))/(1-INDEX($B$20:$F$20,1,MATCH($C25,$B$19:$F$19,0))*$F$15)),$F$15)</f>
        <v>0.15140993217498899</v>
      </c>
      <c r="N25" s="78">
        <f>IF($B25=$C25,(1-(1-INDEX('T&amp;DLoss projections'!$T$33:$AE$37,MATCH($B25,'T&amp;DLoss projections'!$S$33:$S$37,0),MATCH(N$24,'T&amp;DLoss projections'!$T$32:$AE$32,0)))/(1-INDEX($B$20:$F$20,1,MATCH($C25,$B$19:$F$19,0))*$F$15)),$F$15)</f>
        <v>0.14784117772359318</v>
      </c>
      <c r="R25" s="70" t="s">
        <v>22</v>
      </c>
      <c r="S25" s="70" t="s">
        <v>22</v>
      </c>
      <c r="T25" s="78">
        <f>IF($R25=$S25,D25*(1+$J$15),D25)</f>
        <v>0.21096245812366124</v>
      </c>
      <c r="U25" s="78">
        <f t="shared" ref="U25:AD25" si="0">IF($R25=$S25,E25*(1+$J$15),E25)</f>
        <v>0.20448216591508014</v>
      </c>
      <c r="V25" s="78">
        <f t="shared" si="0"/>
        <v>0.19822653967886736</v>
      </c>
      <c r="W25" s="78">
        <f t="shared" si="0"/>
        <v>0.1929681782525294</v>
      </c>
      <c r="X25" s="78">
        <f t="shared" si="0"/>
        <v>0.1882008703873051</v>
      </c>
      <c r="Y25" s="78">
        <f t="shared" si="0"/>
        <v>0.18358588454076488</v>
      </c>
      <c r="Z25" s="78">
        <f t="shared" si="0"/>
        <v>0.17911818358148091</v>
      </c>
      <c r="AA25" s="78">
        <f t="shared" si="0"/>
        <v>0.17479289978119311</v>
      </c>
      <c r="AB25" s="78">
        <f t="shared" si="0"/>
        <v>0.17060532905390638</v>
      </c>
      <c r="AC25" s="78">
        <f t="shared" si="0"/>
        <v>0.16655092539248789</v>
      </c>
      <c r="AD25" s="78">
        <f t="shared" si="0"/>
        <v>0.1626252954959525</v>
      </c>
      <c r="AH25" s="70" t="s">
        <v>22</v>
      </c>
      <c r="AI25" s="70" t="s">
        <v>22</v>
      </c>
      <c r="AJ25" s="78">
        <f>IF($AH25=$AI25,D25*(1+$J$16),D25)</f>
        <v>0.1821948501977074</v>
      </c>
      <c r="AK25" s="78">
        <f t="shared" ref="AK25:AT25" si="1">IF($AH25=$AI25,E25*(1+$J$16),E25)</f>
        <v>0.17659823419938739</v>
      </c>
      <c r="AL25" s="78">
        <f t="shared" si="1"/>
        <v>0.17119564790447633</v>
      </c>
      <c r="AM25" s="78">
        <f t="shared" si="1"/>
        <v>0.1666543357635481</v>
      </c>
      <c r="AN25" s="78">
        <f t="shared" si="1"/>
        <v>0.16253711533449075</v>
      </c>
      <c r="AO25" s="78">
        <f t="shared" si="1"/>
        <v>0.15855144573975147</v>
      </c>
      <c r="AP25" s="78">
        <f t="shared" si="1"/>
        <v>0.15469297672946075</v>
      </c>
      <c r="AQ25" s="78">
        <f t="shared" si="1"/>
        <v>0.15095750435648495</v>
      </c>
      <c r="AR25" s="78">
        <f t="shared" si="1"/>
        <v>0.14734096600110094</v>
      </c>
      <c r="AS25" s="78">
        <f t="shared" si="1"/>
        <v>0.14383943556623954</v>
      </c>
      <c r="AT25" s="78">
        <f t="shared" si="1"/>
        <v>0.14044911883741351</v>
      </c>
    </row>
    <row r="26" spans="1:46" x14ac:dyDescent="0.2">
      <c r="B26" s="70" t="s">
        <v>18</v>
      </c>
      <c r="C26" s="70" t="s">
        <v>18</v>
      </c>
      <c r="D26" s="78">
        <f>IF($B26=$C26,(1-(1-INDEX('T&amp;DLoss projections'!$T$33:$AE$37,MATCH($B26,'T&amp;DLoss projections'!$S$33:$S$37,0),MATCH(D$24,'T&amp;DLoss projections'!$T$32:$AE$32,0)))/(1-INDEX($B$20:$F$20,1,MATCH($C26,$B$19:$F$19,0))*$F$15)),$F$15)</f>
        <v>0.20041648790081557</v>
      </c>
      <c r="E26" s="78">
        <f>IF($B26=$C26,(1-(1-INDEX('T&amp;DLoss projections'!$T$33:$AE$37,MATCH($B26,'T&amp;DLoss projections'!$S$33:$S$37,0),MATCH(E$24,'T&amp;DLoss projections'!$T$32:$AE$32,0)))/(1-INDEX($B$20:$F$20,1,MATCH($C26,$B$19:$F$19,0))*$F$15)),$F$15)</f>
        <v>0.19469184896348324</v>
      </c>
      <c r="F26" s="78">
        <f>IF($B26=$C26,(1-(1-INDEX('T&amp;DLoss projections'!$T$33:$AE$37,MATCH($B26,'T&amp;DLoss projections'!$S$33:$S$37,0),MATCH(F$24,'T&amp;DLoss projections'!$T$32:$AE$32,0)))/(1-INDEX($B$20:$F$20,1,MATCH($C26,$B$19:$F$19,0))*$F$15)),$F$15)</f>
        <v>0.18914153926795751</v>
      </c>
      <c r="G26" s="78">
        <f>IF($B26=$C26,(1-(1-INDEX('T&amp;DLoss projections'!$T$33:$AE$37,MATCH($B26,'T&amp;DLoss projections'!$S$33:$S$37,0),MATCH(G$24,'T&amp;DLoss projections'!$T$32:$AE$32,0)))/(1-INDEX($B$20:$F$20,1,MATCH($C26,$B$19:$F$19,0))*$F$15)),$F$15)</f>
        <v>0.18376002404724945</v>
      </c>
      <c r="H26" s="78">
        <f>IF($B26=$C26,(1-(1-INDEX('T&amp;DLoss projections'!$T$33:$AE$37,MATCH($B26,'T&amp;DLoss projections'!$S$33:$S$37,0),MATCH(H$24,'T&amp;DLoss projections'!$T$32:$AE$32,0)))/(1-INDEX($B$20:$F$20,1,MATCH($C26,$B$19:$F$19,0))*$F$15)),$F$15)</f>
        <v>0.17854195017885544</v>
      </c>
      <c r="I26" s="78">
        <f>IF($B26=$C26,(1-(1-INDEX('T&amp;DLoss projections'!$T$33:$AE$37,MATCH($B26,'T&amp;DLoss projections'!$S$33:$S$37,0),MATCH(I$24,'T&amp;DLoss projections'!$T$32:$AE$32,0)))/(1-INDEX($B$20:$F$20,1,MATCH($C26,$B$19:$F$19,0))*$F$15)),$F$15)</f>
        <v>0.173482140066058</v>
      </c>
      <c r="J26" s="78">
        <f>IF($B26=$C26,(1-(1-INDEX('T&amp;DLoss projections'!$T$33:$AE$37,MATCH($B26,'T&amp;DLoss projections'!$S$33:$S$37,0),MATCH(J$24,'T&amp;DLoss projections'!$T$32:$AE$32,0)))/(1-INDEX($B$20:$F$20,1,MATCH($C26,$B$19:$F$19,0))*$F$15)),$F$15)</f>
        <v>0.16857558572955333</v>
      </c>
      <c r="K26" s="78">
        <f>IF($B26=$C26,(1-(1-INDEX('T&amp;DLoss projections'!$T$33:$AE$37,MATCH($B26,'T&amp;DLoss projections'!$S$33:$S$37,0),MATCH(K$24,'T&amp;DLoss projections'!$T$32:$AE$32,0)))/(1-INDEX($B$20:$F$20,1,MATCH($C26,$B$19:$F$19,0))*$F$15)),$F$15)</f>
        <v>0.16381744310205704</v>
      </c>
      <c r="L26" s="78">
        <f>IF($B26=$C26,(1-(1-INDEX('T&amp;DLoss projections'!$T$33:$AE$37,MATCH($B26,'T&amp;DLoss projections'!$S$33:$S$37,0),MATCH(L$24,'T&amp;DLoss projections'!$T$32:$AE$32,0)))/(1-INDEX($B$20:$F$20,1,MATCH($C26,$B$19:$F$19,0))*$F$15)),$F$15)</f>
        <v>0.1592030265188108</v>
      </c>
      <c r="M26" s="78">
        <f>IF($B26=$C26,(1-(1-INDEX('T&amp;DLoss projections'!$T$33:$AE$37,MATCH($B26,'T&amp;DLoss projections'!$S$33:$S$37,0),MATCH(M$24,'T&amp;DLoss projections'!$T$32:$AE$32,0)))/(1-INDEX($B$20:$F$20,1,MATCH($C26,$B$19:$F$19,0))*$F$15)),$F$15)</f>
        <v>0.15472780339714998</v>
      </c>
      <c r="N26" s="78">
        <f>IF($B26=$C26,(1-(1-INDEX('T&amp;DLoss projections'!$T$33:$AE$37,MATCH($B26,'T&amp;DLoss projections'!$S$33:$S$37,0),MATCH(N$24,'T&amp;DLoss projections'!$T$32:$AE$32,0)))/(1-INDEX($B$20:$F$20,1,MATCH($C26,$B$19:$F$19,0))*$F$15)),$F$15)</f>
        <v>0.15038738909854632</v>
      </c>
      <c r="R26" s="70" t="s">
        <v>18</v>
      </c>
      <c r="S26" s="70" t="s">
        <v>18</v>
      </c>
      <c r="T26" s="78">
        <f t="shared" ref="T26:T49" si="2">IF($R26=$S26,D26*(1+$J$15),D26)</f>
        <v>0.22045813669089714</v>
      </c>
      <c r="U26" s="78">
        <f t="shared" ref="U26:U49" si="3">IF($R26=$S26,E26*(1+$J$15),E26)</f>
        <v>0.21416103385983157</v>
      </c>
      <c r="V26" s="78">
        <f t="shared" ref="V26:V49" si="4">IF($R26=$S26,F26*(1+$J$15),F26)</f>
        <v>0.20805569319475328</v>
      </c>
      <c r="W26" s="78">
        <f t="shared" ref="W26:W49" si="5">IF($R26=$S26,G26*(1+$J$15),G26)</f>
        <v>0.2021360264519744</v>
      </c>
      <c r="X26" s="78">
        <f t="shared" ref="X26:X49" si="6">IF($R26=$S26,H26*(1+$J$15),H26)</f>
        <v>0.19639614519674101</v>
      </c>
      <c r="Y26" s="78">
        <f t="shared" ref="Y26:Y49" si="7">IF($R26=$S26,I26*(1+$J$15),I26)</f>
        <v>0.19083035407266383</v>
      </c>
      <c r="Z26" s="78">
        <f t="shared" ref="Z26:Z49" si="8">IF($R26=$S26,J26*(1+$J$15),J26)</f>
        <v>0.18543314430250868</v>
      </c>
      <c r="AA26" s="78">
        <f t="shared" ref="AA26:AA49" si="9">IF($R26=$S26,K26*(1+$J$15),K26)</f>
        <v>0.18019918741226276</v>
      </c>
      <c r="AB26" s="78">
        <f t="shared" ref="AB26:AB49" si="10">IF($R26=$S26,L26*(1+$J$15),L26)</f>
        <v>0.1751233291706919</v>
      </c>
      <c r="AC26" s="78">
        <f t="shared" ref="AC26:AC49" si="11">IF($R26=$S26,M26*(1+$J$15),M26)</f>
        <v>0.17020058373686497</v>
      </c>
      <c r="AD26" s="78">
        <f t="shared" ref="AD26:AD49" si="12">IF($R26=$S26,N26*(1+$J$15),N26)</f>
        <v>0.16542612800840095</v>
      </c>
      <c r="AH26" s="70" t="s">
        <v>18</v>
      </c>
      <c r="AI26" s="70" t="s">
        <v>18</v>
      </c>
      <c r="AJ26" s="78">
        <f t="shared" ref="AJ26:AJ49" si="13">IF($AH26=$AI26,D26*(1+$J$16),D26)</f>
        <v>0.19039566350577478</v>
      </c>
      <c r="AK26" s="78">
        <f t="shared" ref="AK26:AK49" si="14">IF($AH26=$AI26,E26*(1+$J$16),E26)</f>
        <v>0.18495725651530906</v>
      </c>
      <c r="AL26" s="78">
        <f t="shared" ref="AL26:AL49" si="15">IF($AH26=$AI26,F26*(1+$J$16),F26)</f>
        <v>0.17968446230455962</v>
      </c>
      <c r="AM26" s="78">
        <f t="shared" ref="AM26:AM49" si="16">IF($AH26=$AI26,G26*(1+$J$16),G26)</f>
        <v>0.17457202284488696</v>
      </c>
      <c r="AN26" s="78">
        <f t="shared" ref="AN26:AN49" si="17">IF($AH26=$AI26,H26*(1+$J$16),H26)</f>
        <v>0.16961485266991266</v>
      </c>
      <c r="AO26" s="78">
        <f t="shared" ref="AO26:AO49" si="18">IF($AH26=$AI26,I26*(1+$J$16),I26)</f>
        <v>0.1648080330627551</v>
      </c>
      <c r="AP26" s="78">
        <f t="shared" ref="AP26:AP49" si="19">IF($AH26=$AI26,J26*(1+$J$16),J26)</f>
        <v>0.16014680644307566</v>
      </c>
      <c r="AQ26" s="78">
        <f t="shared" ref="AQ26:AQ49" si="20">IF($AH26=$AI26,K26*(1+$J$16),K26)</f>
        <v>0.15562657094695417</v>
      </c>
      <c r="AR26" s="78">
        <f t="shared" ref="AR26:AR49" si="21">IF($AH26=$AI26,L26*(1+$J$16),L26)</f>
        <v>0.15124287519287025</v>
      </c>
      <c r="AS26" s="78">
        <f t="shared" ref="AS26:AS49" si="22">IF($AH26=$AI26,M26*(1+$J$16),M26)</f>
        <v>0.14699141322729248</v>
      </c>
      <c r="AT26" s="78">
        <f t="shared" ref="AT26:AT49" si="23">IF($AH26=$AI26,N26*(1+$J$16),N26)</f>
        <v>0.142868019643619</v>
      </c>
    </row>
    <row r="27" spans="1:46" x14ac:dyDescent="0.2">
      <c r="B27" s="70" t="s">
        <v>25</v>
      </c>
      <c r="C27" s="70" t="s">
        <v>25</v>
      </c>
      <c r="D27" s="78">
        <f>IF($B27=$C27,(1-(1-INDEX('T&amp;DLoss projections'!$T$33:$AE$37,MATCH($B27,'T&amp;DLoss projections'!$S$33:$S$37,0),MATCH(D$24,'T&amp;DLoss projections'!$T$32:$AE$32,0)))/(1-INDEX($B$20:$F$20,1,MATCH($C27,$B$19:$F$19,0))*$F$15)),$F$15)</f>
        <v>0.16078340069240427</v>
      </c>
      <c r="E27" s="78">
        <f>IF($B27=$C27,(1-(1-INDEX('T&amp;DLoss projections'!$T$33:$AE$37,MATCH($B27,'T&amp;DLoss projections'!$S$33:$S$37,0),MATCH(E$24,'T&amp;DLoss projections'!$T$32:$AE$32,0)))/(1-INDEX($B$20:$F$20,1,MATCH($C27,$B$19:$F$19,0))*$F$15)),$F$15)</f>
        <v>0.1582845549593086</v>
      </c>
      <c r="F27" s="78">
        <f>IF($B27=$C27,(1-(1-INDEX('T&amp;DLoss projections'!$T$33:$AE$37,MATCH($B27,'T&amp;DLoss projections'!$S$33:$S$37,0),MATCH(F$24,'T&amp;DLoss projections'!$T$32:$AE$32,0)))/(1-INDEX($B$20:$F$20,1,MATCH($C27,$B$19:$F$19,0))*$F$15)),$F$15)</f>
        <v>0.15587089403137533</v>
      </c>
      <c r="G27" s="78">
        <f>IF($B27=$C27,(1-(1-INDEX('T&amp;DLoss projections'!$T$33:$AE$37,MATCH($B27,'T&amp;DLoss projections'!$S$33:$S$37,0),MATCH(G$24,'T&amp;DLoss projections'!$T$32:$AE$32,0)))/(1-INDEX($B$20:$F$20,1,MATCH($C27,$B$19:$F$19,0))*$F$15)),$F$15)</f>
        <v>0.15353891753698745</v>
      </c>
      <c r="H27" s="78">
        <f>IF($B27=$C27,(1-(1-INDEX('T&amp;DLoss projections'!$T$33:$AE$37,MATCH($B27,'T&amp;DLoss projections'!$S$33:$S$37,0),MATCH(H$24,'T&amp;DLoss projections'!$T$32:$AE$32,0)))/(1-INDEX($B$20:$F$20,1,MATCH($C27,$B$19:$F$19,0))*$F$15)),$F$15)</f>
        <v>0.15128527994620133</v>
      </c>
      <c r="I27" s="78">
        <f>IF($B27=$C27,(1-(1-INDEX('T&amp;DLoss projections'!$T$33:$AE$37,MATCH($B27,'T&amp;DLoss projections'!$S$33:$S$37,0),MATCH(I$24,'T&amp;DLoss projections'!$T$32:$AE$32,0)))/(1-INDEX($B$20:$F$20,1,MATCH($C27,$B$19:$F$19,0))*$F$15)),$F$15)</f>
        <v>0.1502604995333604</v>
      </c>
      <c r="J27" s="78">
        <f>IF($B27=$C27,(1-(1-INDEX('T&amp;DLoss projections'!$T$33:$AE$37,MATCH($B27,'T&amp;DLoss projections'!$S$33:$S$37,0),MATCH(J$24,'T&amp;DLoss projections'!$T$32:$AE$32,0)))/(1-INDEX($B$20:$F$20,1,MATCH($C27,$B$19:$F$19,0))*$F$15)),$F$15)</f>
        <v>0.14929784883850661</v>
      </c>
      <c r="K27" s="78">
        <f>IF($B27=$C27,(1-(1-INDEX('T&amp;DLoss projections'!$T$33:$AE$37,MATCH($B27,'T&amp;DLoss projections'!$S$33:$S$37,0),MATCH(K$24,'T&amp;DLoss projections'!$T$32:$AE$32,0)))/(1-INDEX($B$20:$F$20,1,MATCH($C27,$B$19:$F$19,0))*$F$15)),$F$15)</f>
        <v>0.14835105318843345</v>
      </c>
      <c r="L27" s="78">
        <f>IF($B27=$C27,(1-(1-INDEX('T&amp;DLoss projections'!$T$33:$AE$37,MATCH($B27,'T&amp;DLoss projections'!$S$33:$S$37,0),MATCH(L$24,'T&amp;DLoss projections'!$T$32:$AE$32,0)))/(1-INDEX($B$20:$F$20,1,MATCH($C27,$B$19:$F$19,0))*$F$15)),$F$15)</f>
        <v>0.1474198036486144</v>
      </c>
      <c r="M27" s="78">
        <f>IF($B27=$C27,(1-(1-INDEX('T&amp;DLoss projections'!$T$33:$AE$37,MATCH($B27,'T&amp;DLoss projections'!$S$33:$S$37,0),MATCH(M$24,'T&amp;DLoss projections'!$T$32:$AE$32,0)))/(1-INDEX($B$20:$F$20,1,MATCH($C27,$B$19:$F$19,0))*$F$15)),$F$15)</f>
        <v>0.14650379820149095</v>
      </c>
      <c r="N27" s="78">
        <f>IF($B27=$C27,(1-(1-INDEX('T&amp;DLoss projections'!$T$33:$AE$37,MATCH($B27,'T&amp;DLoss projections'!$S$33:$S$37,0),MATCH(N$24,'T&amp;DLoss projections'!$T$32:$AE$32,0)))/(1-INDEX($B$20:$F$20,1,MATCH($C27,$B$19:$F$19,0))*$F$15)),$F$15)</f>
        <v>0.14578175722421916</v>
      </c>
      <c r="R27" s="70" t="s">
        <v>25</v>
      </c>
      <c r="S27" s="70" t="s">
        <v>25</v>
      </c>
      <c r="T27" s="78">
        <f t="shared" si="2"/>
        <v>0.17686174076164471</v>
      </c>
      <c r="U27" s="78">
        <f t="shared" si="3"/>
        <v>0.17411301045523947</v>
      </c>
      <c r="V27" s="78">
        <f t="shared" si="4"/>
        <v>0.17145798343451288</v>
      </c>
      <c r="W27" s="78">
        <f t="shared" si="5"/>
        <v>0.1688928092906862</v>
      </c>
      <c r="X27" s="78">
        <f t="shared" si="6"/>
        <v>0.16641380794082147</v>
      </c>
      <c r="Y27" s="78">
        <f t="shared" si="7"/>
        <v>0.16528654948669647</v>
      </c>
      <c r="Z27" s="78">
        <f t="shared" si="8"/>
        <v>0.16422763372235727</v>
      </c>
      <c r="AA27" s="78">
        <f t="shared" si="9"/>
        <v>0.1631861585072768</v>
      </c>
      <c r="AB27" s="78">
        <f t="shared" si="10"/>
        <v>0.16216178401347586</v>
      </c>
      <c r="AC27" s="78">
        <f t="shared" si="11"/>
        <v>0.16115417802164006</v>
      </c>
      <c r="AD27" s="78">
        <f t="shared" si="12"/>
        <v>0.16035993294664108</v>
      </c>
      <c r="AH27" s="70" t="s">
        <v>25</v>
      </c>
      <c r="AI27" s="70" t="s">
        <v>25</v>
      </c>
      <c r="AJ27" s="78">
        <f t="shared" si="13"/>
        <v>0.15274423065778406</v>
      </c>
      <c r="AK27" s="78">
        <f t="shared" si="14"/>
        <v>0.15037032721134316</v>
      </c>
      <c r="AL27" s="78">
        <f t="shared" si="15"/>
        <v>0.14807734932980657</v>
      </c>
      <c r="AM27" s="78">
        <f t="shared" si="16"/>
        <v>0.14586197166013806</v>
      </c>
      <c r="AN27" s="78">
        <f t="shared" si="17"/>
        <v>0.14372101594889125</v>
      </c>
      <c r="AO27" s="78">
        <f t="shared" si="18"/>
        <v>0.14274747455669237</v>
      </c>
      <c r="AP27" s="78">
        <f t="shared" si="19"/>
        <v>0.14183295639658128</v>
      </c>
      <c r="AQ27" s="78">
        <f t="shared" si="20"/>
        <v>0.14093350052901177</v>
      </c>
      <c r="AR27" s="78">
        <f t="shared" si="21"/>
        <v>0.14004881346618367</v>
      </c>
      <c r="AS27" s="78">
        <f t="shared" si="22"/>
        <v>0.1391786082914164</v>
      </c>
      <c r="AT27" s="78">
        <f t="shared" si="23"/>
        <v>0.13849266936300819</v>
      </c>
    </row>
    <row r="28" spans="1:46" x14ac:dyDescent="0.2">
      <c r="B28" s="70" t="s">
        <v>11</v>
      </c>
      <c r="C28" s="70" t="s">
        <v>11</v>
      </c>
      <c r="D28" s="78">
        <f>IF($B28=$C28,(1-(1-INDEX('T&amp;DLoss projections'!$T$33:$AE$37,MATCH($B28,'T&amp;DLoss projections'!$S$33:$S$37,0),MATCH(D$24,'T&amp;DLoss projections'!$T$32:$AE$32,0)))/(1-INDEX($B$20:$F$20,1,MATCH($C28,$B$19:$F$19,0))*$F$15)),$F$15)</f>
        <v>0.23356919810777765</v>
      </c>
      <c r="E28" s="78">
        <f>IF($B28=$C28,(1-(1-INDEX('T&amp;DLoss projections'!$T$33:$AE$37,MATCH($B28,'T&amp;DLoss projections'!$S$33:$S$37,0),MATCH(E$24,'T&amp;DLoss projections'!$T$32:$AE$32,0)))/(1-INDEX($B$20:$F$20,1,MATCH($C28,$B$19:$F$19,0))*$F$15)),$F$15)</f>
        <v>0.22813131989849034</v>
      </c>
      <c r="F28" s="78">
        <f>IF($B28=$C28,(1-(1-INDEX('T&amp;DLoss projections'!$T$33:$AE$37,MATCH($B28,'T&amp;DLoss projections'!$S$33:$S$37,0),MATCH(F$24,'T&amp;DLoss projections'!$T$32:$AE$32,0)))/(1-INDEX($B$20:$F$20,1,MATCH($C28,$B$19:$F$19,0))*$F$15)),$F$15)</f>
        <v>0.2228197737076455</v>
      </c>
      <c r="G28" s="78">
        <f>IF($B28=$C28,(1-(1-INDEX('T&amp;DLoss projections'!$T$33:$AE$37,MATCH($B28,'T&amp;DLoss projections'!$S$33:$S$37,0),MATCH(G$24,'T&amp;DLoss projections'!$T$32:$AE$32,0)))/(1-INDEX($B$20:$F$20,1,MATCH($C28,$B$19:$F$19,0))*$F$15)),$F$15)</f>
        <v>0.21763158531460547</v>
      </c>
      <c r="H28" s="78">
        <f>IF($B28=$C28,(1-(1-INDEX('T&amp;DLoss projections'!$T$33:$AE$37,MATCH($B28,'T&amp;DLoss projections'!$S$33:$S$37,0),MATCH(H$24,'T&amp;DLoss projections'!$T$32:$AE$32,0)))/(1-INDEX($B$20:$F$20,1,MATCH($C28,$B$19:$F$19,0))*$F$15)),$F$15)</f>
        <v>0.21256385152622936</v>
      </c>
      <c r="I28" s="78">
        <f>IF($B28=$C28,(1-(1-INDEX('T&amp;DLoss projections'!$T$33:$AE$37,MATCH($B28,'T&amp;DLoss projections'!$S$33:$S$37,0),MATCH(I$24,'T&amp;DLoss projections'!$T$32:$AE$32,0)))/(1-INDEX($B$20:$F$20,1,MATCH($C28,$B$19:$F$19,0))*$F$15)),$F$15)</f>
        <v>0.20761373845492115</v>
      </c>
      <c r="J28" s="78">
        <f>IF($B28=$C28,(1-(1-INDEX('T&amp;DLoss projections'!$T$33:$AE$37,MATCH($B28,'T&amp;DLoss projections'!$S$33:$S$37,0),MATCH(J$24,'T&amp;DLoss projections'!$T$32:$AE$32,0)))/(1-INDEX($B$20:$F$20,1,MATCH($C28,$B$19:$F$19,0))*$F$15)),$F$15)</f>
        <v>0.20277847983908404</v>
      </c>
      <c r="K28" s="78">
        <f>IF($B28=$C28,(1-(1-INDEX('T&amp;DLoss projections'!$T$33:$AE$37,MATCH($B28,'T&amp;DLoss projections'!$S$33:$S$37,0),MATCH(K$24,'T&amp;DLoss projections'!$T$32:$AE$32,0)))/(1-INDEX($B$20:$F$20,1,MATCH($C28,$B$19:$F$19,0))*$F$15)),$F$15)</f>
        <v>0.19805537540491436</v>
      </c>
      <c r="L28" s="78">
        <f>IF($B28=$C28,(1-(1-INDEX('T&amp;DLoss projections'!$T$33:$AE$37,MATCH($B28,'T&amp;DLoss projections'!$S$33:$S$37,0),MATCH(L$24,'T&amp;DLoss projections'!$T$32:$AE$32,0)))/(1-INDEX($B$20:$F$20,1,MATCH($C28,$B$19:$F$19,0))*$F$15)),$F$15)</f>
        <v>0.19344178926850442</v>
      </c>
      <c r="M28" s="78">
        <f>IF($B28=$C28,(1-(1-INDEX('T&amp;DLoss projections'!$T$33:$AE$37,MATCH($B28,'T&amp;DLoss projections'!$S$33:$S$37,0),MATCH(M$24,'T&amp;DLoss projections'!$T$32:$AE$32,0)))/(1-INDEX($B$20:$F$20,1,MATCH($C28,$B$19:$F$19,0))*$F$15)),$F$15)</f>
        <v>0.18893514837724656</v>
      </c>
      <c r="N28" s="78">
        <f>IF($B28=$C28,(1-(1-INDEX('T&amp;DLoss projections'!$T$33:$AE$37,MATCH($B28,'T&amp;DLoss projections'!$S$33:$S$37,0),MATCH(N$24,'T&amp;DLoss projections'!$T$32:$AE$32,0)))/(1-INDEX($B$20:$F$20,1,MATCH($C28,$B$19:$F$19,0))*$F$15)),$F$15)</f>
        <v>0.18453294098955519</v>
      </c>
      <c r="R28" s="70" t="s">
        <v>11</v>
      </c>
      <c r="S28" s="70" t="s">
        <v>11</v>
      </c>
      <c r="T28" s="78">
        <f t="shared" si="2"/>
        <v>0.25692611791855546</v>
      </c>
      <c r="U28" s="78">
        <f t="shared" si="3"/>
        <v>0.25094445188833941</v>
      </c>
      <c r="V28" s="78">
        <f t="shared" si="4"/>
        <v>0.24510175107841006</v>
      </c>
      <c r="W28" s="78">
        <f t="shared" si="5"/>
        <v>0.23939474384606604</v>
      </c>
      <c r="X28" s="78">
        <f t="shared" si="6"/>
        <v>0.23382023667885232</v>
      </c>
      <c r="Y28" s="78">
        <f t="shared" si="7"/>
        <v>0.22837511230041327</v>
      </c>
      <c r="Z28" s="78">
        <f t="shared" si="8"/>
        <v>0.22305632782299245</v>
      </c>
      <c r="AA28" s="78">
        <f t="shared" si="9"/>
        <v>0.2178609129454058</v>
      </c>
      <c r="AB28" s="78">
        <f t="shared" si="10"/>
        <v>0.21278596819535486</v>
      </c>
      <c r="AC28" s="78">
        <f t="shared" si="11"/>
        <v>0.20782866321497123</v>
      </c>
      <c r="AD28" s="78">
        <f t="shared" si="12"/>
        <v>0.20298623508851074</v>
      </c>
      <c r="AH28" s="70" t="s">
        <v>11</v>
      </c>
      <c r="AI28" s="70" t="s">
        <v>11</v>
      </c>
      <c r="AJ28" s="78">
        <f t="shared" si="13"/>
        <v>0.22189073820238875</v>
      </c>
      <c r="AK28" s="78">
        <f t="shared" si="14"/>
        <v>0.2167247539035658</v>
      </c>
      <c r="AL28" s="78">
        <f t="shared" si="15"/>
        <v>0.2116787850222632</v>
      </c>
      <c r="AM28" s="78">
        <f t="shared" si="16"/>
        <v>0.2067500060488752</v>
      </c>
      <c r="AN28" s="78">
        <f t="shared" si="17"/>
        <v>0.20193565894991788</v>
      </c>
      <c r="AO28" s="78">
        <f t="shared" si="18"/>
        <v>0.19723305153217507</v>
      </c>
      <c r="AP28" s="78">
        <f t="shared" si="19"/>
        <v>0.19263955584712983</v>
      </c>
      <c r="AQ28" s="78">
        <f t="shared" si="20"/>
        <v>0.18815260663466862</v>
      </c>
      <c r="AR28" s="78">
        <f t="shared" si="21"/>
        <v>0.18376969980507918</v>
      </c>
      <c r="AS28" s="78">
        <f t="shared" si="22"/>
        <v>0.17948839095838423</v>
      </c>
      <c r="AT28" s="78">
        <f t="shared" si="23"/>
        <v>0.17530629394007743</v>
      </c>
    </row>
    <row r="29" spans="1:46" x14ac:dyDescent="0.2">
      <c r="B29" s="70" t="s">
        <v>28</v>
      </c>
      <c r="C29" s="70" t="s">
        <v>28</v>
      </c>
      <c r="D29" s="78">
        <f>IF($B29=$C29,(1-(1-INDEX('T&amp;DLoss projections'!$T$33:$AE$37,MATCH($B29,'T&amp;DLoss projections'!$S$33:$S$37,0),MATCH(D$24,'T&amp;DLoss projections'!$T$32:$AE$32,0)))/(1-INDEX($B$20:$F$20,1,MATCH($C29,$B$19:$F$19,0))*$F$15)),$F$15)</f>
        <v>0.26624014284830744</v>
      </c>
      <c r="E29" s="78">
        <f>IF($B29=$C29,(1-(1-INDEX('T&amp;DLoss projections'!$T$33:$AE$37,MATCH($B29,'T&amp;DLoss projections'!$S$33:$S$37,0),MATCH(E$24,'T&amp;DLoss projections'!$T$32:$AE$32,0)))/(1-INDEX($B$20:$F$20,1,MATCH($C29,$B$19:$F$19,0))*$F$15)),$F$15)</f>
        <v>0.25861468202927296</v>
      </c>
      <c r="F29" s="78">
        <f>IF($B29=$C29,(1-(1-INDEX('T&amp;DLoss projections'!$T$33:$AE$37,MATCH($B29,'T&amp;DLoss projections'!$S$33:$S$37,0),MATCH(F$24,'T&amp;DLoss projections'!$T$32:$AE$32,0)))/(1-INDEX($B$20:$F$20,1,MATCH($C29,$B$19:$F$19,0))*$F$15)),$F$15)</f>
        <v>0.25123278759261025</v>
      </c>
      <c r="G29" s="78">
        <f>IF($B29=$C29,(1-(1-INDEX('T&amp;DLoss projections'!$T$33:$AE$37,MATCH($B29,'T&amp;DLoss projections'!$S$33:$S$37,0),MATCH(G$24,'T&amp;DLoss projections'!$T$32:$AE$32,0)))/(1-INDEX($B$20:$F$20,1,MATCH($C29,$B$19:$F$19,0))*$F$15)),$F$15)</f>
        <v>0.24408590390740836</v>
      </c>
      <c r="H29" s="78">
        <f>IF($B29=$C29,(1-(1-INDEX('T&amp;DLoss projections'!$T$33:$AE$37,MATCH($B29,'T&amp;DLoss projections'!$S$33:$S$37,0),MATCH(H$24,'T&amp;DLoss projections'!$T$32:$AE$32,0)))/(1-INDEX($B$20:$F$20,1,MATCH($C29,$B$19:$F$19,0))*$F$15)),$F$15)</f>
        <v>0.23716579293864581</v>
      </c>
      <c r="I29" s="78">
        <f>IF($B29=$C29,(1-(1-INDEX('T&amp;DLoss projections'!$T$33:$AE$37,MATCH($B29,'T&amp;DLoss projections'!$S$33:$S$37,0),MATCH(I$24,'T&amp;DLoss projections'!$T$32:$AE$32,0)))/(1-INDEX($B$20:$F$20,1,MATCH($C29,$B$19:$F$19,0))*$F$15)),$F$15)</f>
        <v>0.23046452211623969</v>
      </c>
      <c r="J29" s="78">
        <f>IF($B29=$C29,(1-(1-INDEX('T&amp;DLoss projections'!$T$33:$AE$37,MATCH($B29,'T&amp;DLoss projections'!$S$33:$S$37,0),MATCH(J$24,'T&amp;DLoss projections'!$T$32:$AE$32,0)))/(1-INDEX($B$20:$F$20,1,MATCH($C29,$B$19:$F$19,0))*$F$15)),$F$15)</f>
        <v>0.22397445267391436</v>
      </c>
      <c r="K29" s="78">
        <f>IF($B29=$C29,(1-(1-INDEX('T&amp;DLoss projections'!$T$33:$AE$37,MATCH($B29,'T&amp;DLoss projections'!$S$33:$S$37,0),MATCH(K$24,'T&amp;DLoss projections'!$T$32:$AE$32,0)))/(1-INDEX($B$20:$F$20,1,MATCH($C29,$B$19:$F$19,0))*$F$15)),$F$15)</f>
        <v>0.21768822843957092</v>
      </c>
      <c r="L29" s="78">
        <f>IF($B29=$C29,(1-(1-INDEX('T&amp;DLoss projections'!$T$33:$AE$37,MATCH($B29,'T&amp;DLoss projections'!$S$33:$S$37,0),MATCH(L$24,'T&amp;DLoss projections'!$T$32:$AE$32,0)))/(1-INDEX($B$20:$F$20,1,MATCH($C29,$B$19:$F$19,0))*$F$15)),$F$15)</f>
        <v>0.21159876505956465</v>
      </c>
      <c r="M29" s="78">
        <f>IF($B29=$C29,(1-(1-INDEX('T&amp;DLoss projections'!$T$33:$AE$37,MATCH($B29,'T&amp;DLoss projections'!$S$33:$S$37,0),MATCH(M$24,'T&amp;DLoss projections'!$T$32:$AE$32,0)))/(1-INDEX($B$20:$F$20,1,MATCH($C29,$B$19:$F$19,0))*$F$15)),$F$15)</f>
        <v>0.20569923963997561</v>
      </c>
      <c r="N29" s="78">
        <f>IF($B29=$C29,(1-(1-INDEX('T&amp;DLoss projections'!$T$33:$AE$37,MATCH($B29,'T&amp;DLoss projections'!$S$33:$S$37,0),MATCH(N$24,'T&amp;DLoss projections'!$T$32:$AE$32,0)))/(1-INDEX($B$20:$F$20,1,MATCH($C29,$B$19:$F$19,0))*$F$15)),$F$15)</f>
        <v>0.19998308078862514</v>
      </c>
      <c r="R29" s="70" t="s">
        <v>28</v>
      </c>
      <c r="S29" s="70" t="s">
        <v>28</v>
      </c>
      <c r="T29" s="78">
        <f t="shared" si="2"/>
        <v>0.29286415713313818</v>
      </c>
      <c r="U29" s="78">
        <f t="shared" si="3"/>
        <v>0.2844761502322003</v>
      </c>
      <c r="V29" s="78">
        <f t="shared" si="4"/>
        <v>0.27635606635187132</v>
      </c>
      <c r="W29" s="78">
        <f t="shared" si="5"/>
        <v>0.2684944942981492</v>
      </c>
      <c r="X29" s="78">
        <f t="shared" si="6"/>
        <v>0.26088237223251043</v>
      </c>
      <c r="Y29" s="78">
        <f t="shared" si="7"/>
        <v>0.25351097432786368</v>
      </c>
      <c r="Z29" s="78">
        <f t="shared" si="8"/>
        <v>0.24637189794130582</v>
      </c>
      <c r="AA29" s="78">
        <f t="shared" si="9"/>
        <v>0.23945705128352804</v>
      </c>
      <c r="AB29" s="78">
        <f t="shared" si="10"/>
        <v>0.23275864156552115</v>
      </c>
      <c r="AC29" s="78">
        <f t="shared" si="11"/>
        <v>0.22626916360397317</v>
      </c>
      <c r="AD29" s="78">
        <f t="shared" si="12"/>
        <v>0.21998138886748766</v>
      </c>
      <c r="AH29" s="70" t="s">
        <v>28</v>
      </c>
      <c r="AI29" s="70" t="s">
        <v>28</v>
      </c>
      <c r="AJ29" s="78">
        <f t="shared" si="13"/>
        <v>0.25292813570589207</v>
      </c>
      <c r="AK29" s="78">
        <f t="shared" si="14"/>
        <v>0.24568394792780929</v>
      </c>
      <c r="AL29" s="78">
        <f t="shared" si="15"/>
        <v>0.23867114821297972</v>
      </c>
      <c r="AM29" s="78">
        <f t="shared" si="16"/>
        <v>0.23188160871203795</v>
      </c>
      <c r="AN29" s="78">
        <f t="shared" si="17"/>
        <v>0.22530750329171351</v>
      </c>
      <c r="AO29" s="78">
        <f t="shared" si="18"/>
        <v>0.21894129601042769</v>
      </c>
      <c r="AP29" s="78">
        <f t="shared" si="19"/>
        <v>0.21277573004021863</v>
      </c>
      <c r="AQ29" s="78">
        <f t="shared" si="20"/>
        <v>0.20680381701759237</v>
      </c>
      <c r="AR29" s="78">
        <f t="shared" si="21"/>
        <v>0.20101882680658642</v>
      </c>
      <c r="AS29" s="78">
        <f t="shared" si="22"/>
        <v>0.19541427765797681</v>
      </c>
      <c r="AT29" s="78">
        <f t="shared" si="23"/>
        <v>0.18998392674919387</v>
      </c>
    </row>
    <row r="30" spans="1:46" x14ac:dyDescent="0.2">
      <c r="B30" s="70" t="s">
        <v>22</v>
      </c>
      <c r="C30" s="70" t="s">
        <v>18</v>
      </c>
      <c r="D30" s="78">
        <f>IF($B30=$C30,(1-(1-INDEX('T&amp;DLoss projections'!$T$33:$AE$37,MATCH($B30,'T&amp;DLoss projections'!$S$33:$S$37,0),MATCH(D$24,'T&amp;DLoss projections'!$T$32:$AE$32,0)))/(1-INDEX($B$20:$F$20,1,MATCH($C30,$B$19:$F$19,0))*$F$15)),$F$15)</f>
        <v>3.3000000000000002E-2</v>
      </c>
      <c r="E30" s="78">
        <f>IF($B30=$C30,(1-(1-INDEX('T&amp;DLoss projections'!$T$33:$AE$37,MATCH($B30,'T&amp;DLoss projections'!$S$33:$S$37,0),MATCH(E$24,'T&amp;DLoss projections'!$T$32:$AE$32,0)))/(1-INDEX($B$20:$F$20,1,MATCH($C30,$B$19:$F$19,0))*$F$15)),$F$15)</f>
        <v>3.3000000000000002E-2</v>
      </c>
      <c r="F30" s="78">
        <f>IF($B30=$C30,(1-(1-INDEX('T&amp;DLoss projections'!$T$33:$AE$37,MATCH($B30,'T&amp;DLoss projections'!$S$33:$S$37,0),MATCH(F$24,'T&amp;DLoss projections'!$T$32:$AE$32,0)))/(1-INDEX($B$20:$F$20,1,MATCH($C30,$B$19:$F$19,0))*$F$15)),$F$15)</f>
        <v>3.3000000000000002E-2</v>
      </c>
      <c r="G30" s="78">
        <f>IF($B30=$C30,(1-(1-INDEX('T&amp;DLoss projections'!$T$33:$AE$37,MATCH($B30,'T&amp;DLoss projections'!$S$33:$S$37,0),MATCH(G$24,'T&amp;DLoss projections'!$T$32:$AE$32,0)))/(1-INDEX($B$20:$F$20,1,MATCH($C30,$B$19:$F$19,0))*$F$15)),$F$15)</f>
        <v>3.3000000000000002E-2</v>
      </c>
      <c r="H30" s="78">
        <f>IF($B30=$C30,(1-(1-INDEX('T&amp;DLoss projections'!$T$33:$AE$37,MATCH($B30,'T&amp;DLoss projections'!$S$33:$S$37,0),MATCH(H$24,'T&amp;DLoss projections'!$T$32:$AE$32,0)))/(1-INDEX($B$20:$F$20,1,MATCH($C30,$B$19:$F$19,0))*$F$15)),$F$15)</f>
        <v>3.3000000000000002E-2</v>
      </c>
      <c r="I30" s="78">
        <f>IF($B30=$C30,(1-(1-INDEX('T&amp;DLoss projections'!$T$33:$AE$37,MATCH($B30,'T&amp;DLoss projections'!$S$33:$S$37,0),MATCH(I$24,'T&amp;DLoss projections'!$T$32:$AE$32,0)))/(1-INDEX($B$20:$F$20,1,MATCH($C30,$B$19:$F$19,0))*$F$15)),$F$15)</f>
        <v>3.3000000000000002E-2</v>
      </c>
      <c r="J30" s="78">
        <f>IF($B30=$C30,(1-(1-INDEX('T&amp;DLoss projections'!$T$33:$AE$37,MATCH($B30,'T&amp;DLoss projections'!$S$33:$S$37,0),MATCH(J$24,'T&amp;DLoss projections'!$T$32:$AE$32,0)))/(1-INDEX($B$20:$F$20,1,MATCH($C30,$B$19:$F$19,0))*$F$15)),$F$15)</f>
        <v>3.3000000000000002E-2</v>
      </c>
      <c r="K30" s="78">
        <f>IF($B30=$C30,(1-(1-INDEX('T&amp;DLoss projections'!$T$33:$AE$37,MATCH($B30,'T&amp;DLoss projections'!$S$33:$S$37,0),MATCH(K$24,'T&amp;DLoss projections'!$T$32:$AE$32,0)))/(1-INDEX($B$20:$F$20,1,MATCH($C30,$B$19:$F$19,0))*$F$15)),$F$15)</f>
        <v>3.3000000000000002E-2</v>
      </c>
      <c r="L30" s="78">
        <f>IF($B30=$C30,(1-(1-INDEX('T&amp;DLoss projections'!$T$33:$AE$37,MATCH($B30,'T&amp;DLoss projections'!$S$33:$S$37,0),MATCH(L$24,'T&amp;DLoss projections'!$T$32:$AE$32,0)))/(1-INDEX($B$20:$F$20,1,MATCH($C30,$B$19:$F$19,0))*$F$15)),$F$15)</f>
        <v>3.3000000000000002E-2</v>
      </c>
      <c r="M30" s="78">
        <f>IF($B30=$C30,(1-(1-INDEX('T&amp;DLoss projections'!$T$33:$AE$37,MATCH($B30,'T&amp;DLoss projections'!$S$33:$S$37,0),MATCH(M$24,'T&amp;DLoss projections'!$T$32:$AE$32,0)))/(1-INDEX($B$20:$F$20,1,MATCH($C30,$B$19:$F$19,0))*$F$15)),$F$15)</f>
        <v>3.3000000000000002E-2</v>
      </c>
      <c r="N30" s="78">
        <f>IF($B30=$C30,(1-(1-INDEX('T&amp;DLoss projections'!$T$33:$AE$37,MATCH($B30,'T&amp;DLoss projections'!$S$33:$S$37,0),MATCH(N$24,'T&amp;DLoss projections'!$T$32:$AE$32,0)))/(1-INDEX($B$20:$F$20,1,MATCH($C30,$B$19:$F$19,0))*$F$15)),$F$15)</f>
        <v>3.3000000000000002E-2</v>
      </c>
      <c r="R30" s="70" t="s">
        <v>22</v>
      </c>
      <c r="S30" s="70" t="s">
        <v>18</v>
      </c>
      <c r="T30" s="78">
        <f t="shared" si="2"/>
        <v>3.3000000000000002E-2</v>
      </c>
      <c r="U30" s="78">
        <f t="shared" si="3"/>
        <v>3.3000000000000002E-2</v>
      </c>
      <c r="V30" s="78">
        <f t="shared" si="4"/>
        <v>3.3000000000000002E-2</v>
      </c>
      <c r="W30" s="78">
        <f t="shared" si="5"/>
        <v>3.3000000000000002E-2</v>
      </c>
      <c r="X30" s="78">
        <f t="shared" si="6"/>
        <v>3.3000000000000002E-2</v>
      </c>
      <c r="Y30" s="78">
        <f t="shared" si="7"/>
        <v>3.3000000000000002E-2</v>
      </c>
      <c r="Z30" s="78">
        <f t="shared" si="8"/>
        <v>3.3000000000000002E-2</v>
      </c>
      <c r="AA30" s="78">
        <f t="shared" si="9"/>
        <v>3.3000000000000002E-2</v>
      </c>
      <c r="AB30" s="78">
        <f t="shared" si="10"/>
        <v>3.3000000000000002E-2</v>
      </c>
      <c r="AC30" s="78">
        <f t="shared" si="11"/>
        <v>3.3000000000000002E-2</v>
      </c>
      <c r="AD30" s="78">
        <f t="shared" si="12"/>
        <v>3.3000000000000002E-2</v>
      </c>
      <c r="AH30" s="70" t="s">
        <v>22</v>
      </c>
      <c r="AI30" s="70" t="s">
        <v>18</v>
      </c>
      <c r="AJ30" s="78">
        <f t="shared" si="13"/>
        <v>3.3000000000000002E-2</v>
      </c>
      <c r="AK30" s="78">
        <f t="shared" si="14"/>
        <v>3.3000000000000002E-2</v>
      </c>
      <c r="AL30" s="78">
        <f t="shared" si="15"/>
        <v>3.3000000000000002E-2</v>
      </c>
      <c r="AM30" s="78">
        <f t="shared" si="16"/>
        <v>3.3000000000000002E-2</v>
      </c>
      <c r="AN30" s="78">
        <f t="shared" si="17"/>
        <v>3.3000000000000002E-2</v>
      </c>
      <c r="AO30" s="78">
        <f t="shared" si="18"/>
        <v>3.3000000000000002E-2</v>
      </c>
      <c r="AP30" s="78">
        <f t="shared" si="19"/>
        <v>3.3000000000000002E-2</v>
      </c>
      <c r="AQ30" s="78">
        <f t="shared" si="20"/>
        <v>3.3000000000000002E-2</v>
      </c>
      <c r="AR30" s="78">
        <f t="shared" si="21"/>
        <v>3.3000000000000002E-2</v>
      </c>
      <c r="AS30" s="78">
        <f t="shared" si="22"/>
        <v>3.3000000000000002E-2</v>
      </c>
      <c r="AT30" s="78">
        <f t="shared" si="23"/>
        <v>3.3000000000000002E-2</v>
      </c>
    </row>
    <row r="31" spans="1:46" x14ac:dyDescent="0.2">
      <c r="B31" s="70" t="s">
        <v>18</v>
      </c>
      <c r="C31" s="70" t="s">
        <v>25</v>
      </c>
      <c r="D31" s="78">
        <f>IF($B31=$C31,(1-(1-INDEX('T&amp;DLoss projections'!$T$33:$AE$37,MATCH($B31,'T&amp;DLoss projections'!$S$33:$S$37,0),MATCH(D$24,'T&amp;DLoss projections'!$T$32:$AE$32,0)))/(1-INDEX($B$20:$F$20,1,MATCH($C31,$B$19:$F$19,0))*$F$15)),$F$15)</f>
        <v>3.3000000000000002E-2</v>
      </c>
      <c r="E31" s="78">
        <f>IF($B31=$C31,(1-(1-INDEX('T&amp;DLoss projections'!$T$33:$AE$37,MATCH($B31,'T&amp;DLoss projections'!$S$33:$S$37,0),MATCH(E$24,'T&amp;DLoss projections'!$T$32:$AE$32,0)))/(1-INDEX($B$20:$F$20,1,MATCH($C31,$B$19:$F$19,0))*$F$15)),$F$15)</f>
        <v>3.3000000000000002E-2</v>
      </c>
      <c r="F31" s="78">
        <f>IF($B31=$C31,(1-(1-INDEX('T&amp;DLoss projections'!$T$33:$AE$37,MATCH($B31,'T&amp;DLoss projections'!$S$33:$S$37,0),MATCH(F$24,'T&amp;DLoss projections'!$T$32:$AE$32,0)))/(1-INDEX($B$20:$F$20,1,MATCH($C31,$B$19:$F$19,0))*$F$15)),$F$15)</f>
        <v>3.3000000000000002E-2</v>
      </c>
      <c r="G31" s="78">
        <f>IF($B31=$C31,(1-(1-INDEX('T&amp;DLoss projections'!$T$33:$AE$37,MATCH($B31,'T&amp;DLoss projections'!$S$33:$S$37,0),MATCH(G$24,'T&amp;DLoss projections'!$T$32:$AE$32,0)))/(1-INDEX($B$20:$F$20,1,MATCH($C31,$B$19:$F$19,0))*$F$15)),$F$15)</f>
        <v>3.3000000000000002E-2</v>
      </c>
      <c r="H31" s="78">
        <f>IF($B31=$C31,(1-(1-INDEX('T&amp;DLoss projections'!$T$33:$AE$37,MATCH($B31,'T&amp;DLoss projections'!$S$33:$S$37,0),MATCH(H$24,'T&amp;DLoss projections'!$T$32:$AE$32,0)))/(1-INDEX($B$20:$F$20,1,MATCH($C31,$B$19:$F$19,0))*$F$15)),$F$15)</f>
        <v>3.3000000000000002E-2</v>
      </c>
      <c r="I31" s="78">
        <f>IF($B31=$C31,(1-(1-INDEX('T&amp;DLoss projections'!$T$33:$AE$37,MATCH($B31,'T&amp;DLoss projections'!$S$33:$S$37,0),MATCH(I$24,'T&amp;DLoss projections'!$T$32:$AE$32,0)))/(1-INDEX($B$20:$F$20,1,MATCH($C31,$B$19:$F$19,0))*$F$15)),$F$15)</f>
        <v>3.3000000000000002E-2</v>
      </c>
      <c r="J31" s="78">
        <f>IF($B31=$C31,(1-(1-INDEX('T&amp;DLoss projections'!$T$33:$AE$37,MATCH($B31,'T&amp;DLoss projections'!$S$33:$S$37,0),MATCH(J$24,'T&amp;DLoss projections'!$T$32:$AE$32,0)))/(1-INDEX($B$20:$F$20,1,MATCH($C31,$B$19:$F$19,0))*$F$15)),$F$15)</f>
        <v>3.3000000000000002E-2</v>
      </c>
      <c r="K31" s="78">
        <f>IF($B31=$C31,(1-(1-INDEX('T&amp;DLoss projections'!$T$33:$AE$37,MATCH($B31,'T&amp;DLoss projections'!$S$33:$S$37,0),MATCH(K$24,'T&amp;DLoss projections'!$T$32:$AE$32,0)))/(1-INDEX($B$20:$F$20,1,MATCH($C31,$B$19:$F$19,0))*$F$15)),$F$15)</f>
        <v>3.3000000000000002E-2</v>
      </c>
      <c r="L31" s="78">
        <f>IF($B31=$C31,(1-(1-INDEX('T&amp;DLoss projections'!$T$33:$AE$37,MATCH($B31,'T&amp;DLoss projections'!$S$33:$S$37,0),MATCH(L$24,'T&amp;DLoss projections'!$T$32:$AE$32,0)))/(1-INDEX($B$20:$F$20,1,MATCH($C31,$B$19:$F$19,0))*$F$15)),$F$15)</f>
        <v>3.3000000000000002E-2</v>
      </c>
      <c r="M31" s="78">
        <f>IF($B31=$C31,(1-(1-INDEX('T&amp;DLoss projections'!$T$33:$AE$37,MATCH($B31,'T&amp;DLoss projections'!$S$33:$S$37,0),MATCH(M$24,'T&amp;DLoss projections'!$T$32:$AE$32,0)))/(1-INDEX($B$20:$F$20,1,MATCH($C31,$B$19:$F$19,0))*$F$15)),$F$15)</f>
        <v>3.3000000000000002E-2</v>
      </c>
      <c r="N31" s="78">
        <f>IF($B31=$C31,(1-(1-INDEX('T&amp;DLoss projections'!$T$33:$AE$37,MATCH($B31,'T&amp;DLoss projections'!$S$33:$S$37,0),MATCH(N$24,'T&amp;DLoss projections'!$T$32:$AE$32,0)))/(1-INDEX($B$20:$F$20,1,MATCH($C31,$B$19:$F$19,0))*$F$15)),$F$15)</f>
        <v>3.3000000000000002E-2</v>
      </c>
      <c r="R31" s="70" t="s">
        <v>18</v>
      </c>
      <c r="S31" s="70" t="s">
        <v>25</v>
      </c>
      <c r="T31" s="78">
        <f t="shared" si="2"/>
        <v>3.3000000000000002E-2</v>
      </c>
      <c r="U31" s="78">
        <f t="shared" si="3"/>
        <v>3.3000000000000002E-2</v>
      </c>
      <c r="V31" s="78">
        <f t="shared" si="4"/>
        <v>3.3000000000000002E-2</v>
      </c>
      <c r="W31" s="78">
        <f t="shared" si="5"/>
        <v>3.3000000000000002E-2</v>
      </c>
      <c r="X31" s="78">
        <f t="shared" si="6"/>
        <v>3.3000000000000002E-2</v>
      </c>
      <c r="Y31" s="78">
        <f t="shared" si="7"/>
        <v>3.3000000000000002E-2</v>
      </c>
      <c r="Z31" s="78">
        <f t="shared" si="8"/>
        <v>3.3000000000000002E-2</v>
      </c>
      <c r="AA31" s="78">
        <f t="shared" si="9"/>
        <v>3.3000000000000002E-2</v>
      </c>
      <c r="AB31" s="78">
        <f t="shared" si="10"/>
        <v>3.3000000000000002E-2</v>
      </c>
      <c r="AC31" s="78">
        <f t="shared" si="11"/>
        <v>3.3000000000000002E-2</v>
      </c>
      <c r="AD31" s="78">
        <f t="shared" si="12"/>
        <v>3.3000000000000002E-2</v>
      </c>
      <c r="AH31" s="70" t="s">
        <v>18</v>
      </c>
      <c r="AI31" s="70" t="s">
        <v>25</v>
      </c>
      <c r="AJ31" s="78">
        <f t="shared" si="13"/>
        <v>3.3000000000000002E-2</v>
      </c>
      <c r="AK31" s="78">
        <f t="shared" si="14"/>
        <v>3.3000000000000002E-2</v>
      </c>
      <c r="AL31" s="78">
        <f t="shared" si="15"/>
        <v>3.3000000000000002E-2</v>
      </c>
      <c r="AM31" s="78">
        <f t="shared" si="16"/>
        <v>3.3000000000000002E-2</v>
      </c>
      <c r="AN31" s="78">
        <f t="shared" si="17"/>
        <v>3.3000000000000002E-2</v>
      </c>
      <c r="AO31" s="78">
        <f t="shared" si="18"/>
        <v>3.3000000000000002E-2</v>
      </c>
      <c r="AP31" s="78">
        <f t="shared" si="19"/>
        <v>3.3000000000000002E-2</v>
      </c>
      <c r="AQ31" s="78">
        <f t="shared" si="20"/>
        <v>3.3000000000000002E-2</v>
      </c>
      <c r="AR31" s="78">
        <f t="shared" si="21"/>
        <v>3.3000000000000002E-2</v>
      </c>
      <c r="AS31" s="78">
        <f t="shared" si="22"/>
        <v>3.3000000000000002E-2</v>
      </c>
      <c r="AT31" s="78">
        <f t="shared" si="23"/>
        <v>3.3000000000000002E-2</v>
      </c>
    </row>
    <row r="32" spans="1:46" x14ac:dyDescent="0.2">
      <c r="B32" s="70" t="s">
        <v>25</v>
      </c>
      <c r="C32" s="70" t="s">
        <v>11</v>
      </c>
      <c r="D32" s="78">
        <f>IF($B32=$C32,(1-(1-INDEX('T&amp;DLoss projections'!$T$33:$AE$37,MATCH($B32,'T&amp;DLoss projections'!$S$33:$S$37,0),MATCH(D$24,'T&amp;DLoss projections'!$T$32:$AE$32,0)))/(1-INDEX($B$20:$F$20,1,MATCH($C32,$B$19:$F$19,0))*$F$15)),$F$15)</f>
        <v>3.3000000000000002E-2</v>
      </c>
      <c r="E32" s="78">
        <f>IF($B32=$C32,(1-(1-INDEX('T&amp;DLoss projections'!$T$33:$AE$37,MATCH($B32,'T&amp;DLoss projections'!$S$33:$S$37,0),MATCH(E$24,'T&amp;DLoss projections'!$T$32:$AE$32,0)))/(1-INDEX($B$20:$F$20,1,MATCH($C32,$B$19:$F$19,0))*$F$15)),$F$15)</f>
        <v>3.3000000000000002E-2</v>
      </c>
      <c r="F32" s="78">
        <f>IF($B32=$C32,(1-(1-INDEX('T&amp;DLoss projections'!$T$33:$AE$37,MATCH($B32,'T&amp;DLoss projections'!$S$33:$S$37,0),MATCH(F$24,'T&amp;DLoss projections'!$T$32:$AE$32,0)))/(1-INDEX($B$20:$F$20,1,MATCH($C32,$B$19:$F$19,0))*$F$15)),$F$15)</f>
        <v>3.3000000000000002E-2</v>
      </c>
      <c r="G32" s="78">
        <f>IF($B32=$C32,(1-(1-INDEX('T&amp;DLoss projections'!$T$33:$AE$37,MATCH($B32,'T&amp;DLoss projections'!$S$33:$S$37,0),MATCH(G$24,'T&amp;DLoss projections'!$T$32:$AE$32,0)))/(1-INDEX($B$20:$F$20,1,MATCH($C32,$B$19:$F$19,0))*$F$15)),$F$15)</f>
        <v>3.3000000000000002E-2</v>
      </c>
      <c r="H32" s="78">
        <f>IF($B32=$C32,(1-(1-INDEX('T&amp;DLoss projections'!$T$33:$AE$37,MATCH($B32,'T&amp;DLoss projections'!$S$33:$S$37,0),MATCH(H$24,'T&amp;DLoss projections'!$T$32:$AE$32,0)))/(1-INDEX($B$20:$F$20,1,MATCH($C32,$B$19:$F$19,0))*$F$15)),$F$15)</f>
        <v>3.3000000000000002E-2</v>
      </c>
      <c r="I32" s="78">
        <f>IF($B32=$C32,(1-(1-INDEX('T&amp;DLoss projections'!$T$33:$AE$37,MATCH($B32,'T&amp;DLoss projections'!$S$33:$S$37,0),MATCH(I$24,'T&amp;DLoss projections'!$T$32:$AE$32,0)))/(1-INDEX($B$20:$F$20,1,MATCH($C32,$B$19:$F$19,0))*$F$15)),$F$15)</f>
        <v>3.3000000000000002E-2</v>
      </c>
      <c r="J32" s="78">
        <f>IF($B32=$C32,(1-(1-INDEX('T&amp;DLoss projections'!$T$33:$AE$37,MATCH($B32,'T&amp;DLoss projections'!$S$33:$S$37,0),MATCH(J$24,'T&amp;DLoss projections'!$T$32:$AE$32,0)))/(1-INDEX($B$20:$F$20,1,MATCH($C32,$B$19:$F$19,0))*$F$15)),$F$15)</f>
        <v>3.3000000000000002E-2</v>
      </c>
      <c r="K32" s="78">
        <f>IF($B32=$C32,(1-(1-INDEX('T&amp;DLoss projections'!$T$33:$AE$37,MATCH($B32,'T&amp;DLoss projections'!$S$33:$S$37,0),MATCH(K$24,'T&amp;DLoss projections'!$T$32:$AE$32,0)))/(1-INDEX($B$20:$F$20,1,MATCH($C32,$B$19:$F$19,0))*$F$15)),$F$15)</f>
        <v>3.3000000000000002E-2</v>
      </c>
      <c r="L32" s="78">
        <f>IF($B32=$C32,(1-(1-INDEX('T&amp;DLoss projections'!$T$33:$AE$37,MATCH($B32,'T&amp;DLoss projections'!$S$33:$S$37,0),MATCH(L$24,'T&amp;DLoss projections'!$T$32:$AE$32,0)))/(1-INDEX($B$20:$F$20,1,MATCH($C32,$B$19:$F$19,0))*$F$15)),$F$15)</f>
        <v>3.3000000000000002E-2</v>
      </c>
      <c r="M32" s="78">
        <f>IF($B32=$C32,(1-(1-INDEX('T&amp;DLoss projections'!$T$33:$AE$37,MATCH($B32,'T&amp;DLoss projections'!$S$33:$S$37,0),MATCH(M$24,'T&amp;DLoss projections'!$T$32:$AE$32,0)))/(1-INDEX($B$20:$F$20,1,MATCH($C32,$B$19:$F$19,0))*$F$15)),$F$15)</f>
        <v>3.3000000000000002E-2</v>
      </c>
      <c r="N32" s="78">
        <f>IF($B32=$C32,(1-(1-INDEX('T&amp;DLoss projections'!$T$33:$AE$37,MATCH($B32,'T&amp;DLoss projections'!$S$33:$S$37,0),MATCH(N$24,'T&amp;DLoss projections'!$T$32:$AE$32,0)))/(1-INDEX($B$20:$F$20,1,MATCH($C32,$B$19:$F$19,0))*$F$15)),$F$15)</f>
        <v>3.3000000000000002E-2</v>
      </c>
      <c r="R32" s="70" t="s">
        <v>25</v>
      </c>
      <c r="S32" s="70" t="s">
        <v>11</v>
      </c>
      <c r="T32" s="78">
        <f t="shared" si="2"/>
        <v>3.3000000000000002E-2</v>
      </c>
      <c r="U32" s="78">
        <f t="shared" si="3"/>
        <v>3.3000000000000002E-2</v>
      </c>
      <c r="V32" s="78">
        <f t="shared" si="4"/>
        <v>3.3000000000000002E-2</v>
      </c>
      <c r="W32" s="78">
        <f t="shared" si="5"/>
        <v>3.3000000000000002E-2</v>
      </c>
      <c r="X32" s="78">
        <f t="shared" si="6"/>
        <v>3.3000000000000002E-2</v>
      </c>
      <c r="Y32" s="78">
        <f t="shared" si="7"/>
        <v>3.3000000000000002E-2</v>
      </c>
      <c r="Z32" s="78">
        <f t="shared" si="8"/>
        <v>3.3000000000000002E-2</v>
      </c>
      <c r="AA32" s="78">
        <f t="shared" si="9"/>
        <v>3.3000000000000002E-2</v>
      </c>
      <c r="AB32" s="78">
        <f t="shared" si="10"/>
        <v>3.3000000000000002E-2</v>
      </c>
      <c r="AC32" s="78">
        <f t="shared" si="11"/>
        <v>3.3000000000000002E-2</v>
      </c>
      <c r="AD32" s="78">
        <f t="shared" si="12"/>
        <v>3.3000000000000002E-2</v>
      </c>
      <c r="AH32" s="70" t="s">
        <v>25</v>
      </c>
      <c r="AI32" s="70" t="s">
        <v>11</v>
      </c>
      <c r="AJ32" s="78">
        <f t="shared" si="13"/>
        <v>3.3000000000000002E-2</v>
      </c>
      <c r="AK32" s="78">
        <f t="shared" si="14"/>
        <v>3.3000000000000002E-2</v>
      </c>
      <c r="AL32" s="78">
        <f t="shared" si="15"/>
        <v>3.3000000000000002E-2</v>
      </c>
      <c r="AM32" s="78">
        <f t="shared" si="16"/>
        <v>3.3000000000000002E-2</v>
      </c>
      <c r="AN32" s="78">
        <f t="shared" si="17"/>
        <v>3.3000000000000002E-2</v>
      </c>
      <c r="AO32" s="78">
        <f t="shared" si="18"/>
        <v>3.3000000000000002E-2</v>
      </c>
      <c r="AP32" s="78">
        <f t="shared" si="19"/>
        <v>3.3000000000000002E-2</v>
      </c>
      <c r="AQ32" s="78">
        <f t="shared" si="20"/>
        <v>3.3000000000000002E-2</v>
      </c>
      <c r="AR32" s="78">
        <f t="shared" si="21"/>
        <v>3.3000000000000002E-2</v>
      </c>
      <c r="AS32" s="78">
        <f t="shared" si="22"/>
        <v>3.3000000000000002E-2</v>
      </c>
      <c r="AT32" s="78">
        <f t="shared" si="23"/>
        <v>3.3000000000000002E-2</v>
      </c>
    </row>
    <row r="33" spans="2:46" x14ac:dyDescent="0.2">
      <c r="B33" s="70" t="s">
        <v>11</v>
      </c>
      <c r="C33" s="70" t="s">
        <v>28</v>
      </c>
      <c r="D33" s="78">
        <f>IF($B33=$C33,(1-(1-INDEX('T&amp;DLoss projections'!$T$33:$AE$37,MATCH($B33,'T&amp;DLoss projections'!$S$33:$S$37,0),MATCH(D$24,'T&amp;DLoss projections'!$T$32:$AE$32,0)))/(1-INDEX($B$20:$F$20,1,MATCH($C33,$B$19:$F$19,0))*$F$15)),$F$15)</f>
        <v>3.3000000000000002E-2</v>
      </c>
      <c r="E33" s="78">
        <f>IF($B33=$C33,(1-(1-INDEX('T&amp;DLoss projections'!$T$33:$AE$37,MATCH($B33,'T&amp;DLoss projections'!$S$33:$S$37,0),MATCH(E$24,'T&amp;DLoss projections'!$T$32:$AE$32,0)))/(1-INDEX($B$20:$F$20,1,MATCH($C33,$B$19:$F$19,0))*$F$15)),$F$15)</f>
        <v>3.3000000000000002E-2</v>
      </c>
      <c r="F33" s="78">
        <f>IF($B33=$C33,(1-(1-INDEX('T&amp;DLoss projections'!$T$33:$AE$37,MATCH($B33,'T&amp;DLoss projections'!$S$33:$S$37,0),MATCH(F$24,'T&amp;DLoss projections'!$T$32:$AE$32,0)))/(1-INDEX($B$20:$F$20,1,MATCH($C33,$B$19:$F$19,0))*$F$15)),$F$15)</f>
        <v>3.3000000000000002E-2</v>
      </c>
      <c r="G33" s="78">
        <f>IF($B33=$C33,(1-(1-INDEX('T&amp;DLoss projections'!$T$33:$AE$37,MATCH($B33,'T&amp;DLoss projections'!$S$33:$S$37,0),MATCH(G$24,'T&amp;DLoss projections'!$T$32:$AE$32,0)))/(1-INDEX($B$20:$F$20,1,MATCH($C33,$B$19:$F$19,0))*$F$15)),$F$15)</f>
        <v>3.3000000000000002E-2</v>
      </c>
      <c r="H33" s="78">
        <f>IF($B33=$C33,(1-(1-INDEX('T&amp;DLoss projections'!$T$33:$AE$37,MATCH($B33,'T&amp;DLoss projections'!$S$33:$S$37,0),MATCH(H$24,'T&amp;DLoss projections'!$T$32:$AE$32,0)))/(1-INDEX($B$20:$F$20,1,MATCH($C33,$B$19:$F$19,0))*$F$15)),$F$15)</f>
        <v>3.3000000000000002E-2</v>
      </c>
      <c r="I33" s="78">
        <f>IF($B33=$C33,(1-(1-INDEX('T&amp;DLoss projections'!$T$33:$AE$37,MATCH($B33,'T&amp;DLoss projections'!$S$33:$S$37,0),MATCH(I$24,'T&amp;DLoss projections'!$T$32:$AE$32,0)))/(1-INDEX($B$20:$F$20,1,MATCH($C33,$B$19:$F$19,0))*$F$15)),$F$15)</f>
        <v>3.3000000000000002E-2</v>
      </c>
      <c r="J33" s="78">
        <f>IF($B33=$C33,(1-(1-INDEX('T&amp;DLoss projections'!$T$33:$AE$37,MATCH($B33,'T&amp;DLoss projections'!$S$33:$S$37,0),MATCH(J$24,'T&amp;DLoss projections'!$T$32:$AE$32,0)))/(1-INDEX($B$20:$F$20,1,MATCH($C33,$B$19:$F$19,0))*$F$15)),$F$15)</f>
        <v>3.3000000000000002E-2</v>
      </c>
      <c r="K33" s="78">
        <f>IF($B33=$C33,(1-(1-INDEX('T&amp;DLoss projections'!$T$33:$AE$37,MATCH($B33,'T&amp;DLoss projections'!$S$33:$S$37,0),MATCH(K$24,'T&amp;DLoss projections'!$T$32:$AE$32,0)))/(1-INDEX($B$20:$F$20,1,MATCH($C33,$B$19:$F$19,0))*$F$15)),$F$15)</f>
        <v>3.3000000000000002E-2</v>
      </c>
      <c r="L33" s="78">
        <f>IF($B33=$C33,(1-(1-INDEX('T&amp;DLoss projections'!$T$33:$AE$37,MATCH($B33,'T&amp;DLoss projections'!$S$33:$S$37,0),MATCH(L$24,'T&amp;DLoss projections'!$T$32:$AE$32,0)))/(1-INDEX($B$20:$F$20,1,MATCH($C33,$B$19:$F$19,0))*$F$15)),$F$15)</f>
        <v>3.3000000000000002E-2</v>
      </c>
      <c r="M33" s="78">
        <f>IF($B33=$C33,(1-(1-INDEX('T&amp;DLoss projections'!$T$33:$AE$37,MATCH($B33,'T&amp;DLoss projections'!$S$33:$S$37,0),MATCH(M$24,'T&amp;DLoss projections'!$T$32:$AE$32,0)))/(1-INDEX($B$20:$F$20,1,MATCH($C33,$B$19:$F$19,0))*$F$15)),$F$15)</f>
        <v>3.3000000000000002E-2</v>
      </c>
      <c r="N33" s="78">
        <f>IF($B33=$C33,(1-(1-INDEX('T&amp;DLoss projections'!$T$33:$AE$37,MATCH($B33,'T&amp;DLoss projections'!$S$33:$S$37,0),MATCH(N$24,'T&amp;DLoss projections'!$T$32:$AE$32,0)))/(1-INDEX($B$20:$F$20,1,MATCH($C33,$B$19:$F$19,0))*$F$15)),$F$15)</f>
        <v>3.3000000000000002E-2</v>
      </c>
      <c r="R33" s="70" t="s">
        <v>11</v>
      </c>
      <c r="S33" s="70" t="s">
        <v>28</v>
      </c>
      <c r="T33" s="78">
        <f t="shared" si="2"/>
        <v>3.3000000000000002E-2</v>
      </c>
      <c r="U33" s="78">
        <f t="shared" si="3"/>
        <v>3.3000000000000002E-2</v>
      </c>
      <c r="V33" s="78">
        <f t="shared" si="4"/>
        <v>3.3000000000000002E-2</v>
      </c>
      <c r="W33" s="78">
        <f t="shared" si="5"/>
        <v>3.3000000000000002E-2</v>
      </c>
      <c r="X33" s="78">
        <f t="shared" si="6"/>
        <v>3.3000000000000002E-2</v>
      </c>
      <c r="Y33" s="78">
        <f t="shared" si="7"/>
        <v>3.3000000000000002E-2</v>
      </c>
      <c r="Z33" s="78">
        <f t="shared" si="8"/>
        <v>3.3000000000000002E-2</v>
      </c>
      <c r="AA33" s="78">
        <f t="shared" si="9"/>
        <v>3.3000000000000002E-2</v>
      </c>
      <c r="AB33" s="78">
        <f t="shared" si="10"/>
        <v>3.3000000000000002E-2</v>
      </c>
      <c r="AC33" s="78">
        <f t="shared" si="11"/>
        <v>3.3000000000000002E-2</v>
      </c>
      <c r="AD33" s="78">
        <f t="shared" si="12"/>
        <v>3.3000000000000002E-2</v>
      </c>
      <c r="AH33" s="70" t="s">
        <v>11</v>
      </c>
      <c r="AI33" s="70" t="s">
        <v>28</v>
      </c>
      <c r="AJ33" s="78">
        <f t="shared" si="13"/>
        <v>3.3000000000000002E-2</v>
      </c>
      <c r="AK33" s="78">
        <f t="shared" si="14"/>
        <v>3.3000000000000002E-2</v>
      </c>
      <c r="AL33" s="78">
        <f t="shared" si="15"/>
        <v>3.3000000000000002E-2</v>
      </c>
      <c r="AM33" s="78">
        <f t="shared" si="16"/>
        <v>3.3000000000000002E-2</v>
      </c>
      <c r="AN33" s="78">
        <f t="shared" si="17"/>
        <v>3.3000000000000002E-2</v>
      </c>
      <c r="AO33" s="78">
        <f t="shared" si="18"/>
        <v>3.3000000000000002E-2</v>
      </c>
      <c r="AP33" s="78">
        <f t="shared" si="19"/>
        <v>3.3000000000000002E-2</v>
      </c>
      <c r="AQ33" s="78">
        <f t="shared" si="20"/>
        <v>3.3000000000000002E-2</v>
      </c>
      <c r="AR33" s="78">
        <f t="shared" si="21"/>
        <v>3.3000000000000002E-2</v>
      </c>
      <c r="AS33" s="78">
        <f t="shared" si="22"/>
        <v>3.3000000000000002E-2</v>
      </c>
      <c r="AT33" s="78">
        <f t="shared" si="23"/>
        <v>3.3000000000000002E-2</v>
      </c>
    </row>
    <row r="34" spans="2:46" x14ac:dyDescent="0.2">
      <c r="B34" s="70" t="s">
        <v>28</v>
      </c>
      <c r="C34" s="70" t="s">
        <v>22</v>
      </c>
      <c r="D34" s="78">
        <f>IF($B34=$C34,(1-(1-INDEX('T&amp;DLoss projections'!$T$33:$AE$37,MATCH($B34,'T&amp;DLoss projections'!$S$33:$S$37,0),MATCH(D$24,'T&amp;DLoss projections'!$T$32:$AE$32,0)))/(1-INDEX($B$20:$F$20,1,MATCH($C34,$B$19:$F$19,0))*$F$15)),$F$15)</f>
        <v>3.3000000000000002E-2</v>
      </c>
      <c r="E34" s="78">
        <f>IF($B34=$C34,(1-(1-INDEX('T&amp;DLoss projections'!$T$33:$AE$37,MATCH($B34,'T&amp;DLoss projections'!$S$33:$S$37,0),MATCH(E$24,'T&amp;DLoss projections'!$T$32:$AE$32,0)))/(1-INDEX($B$20:$F$20,1,MATCH($C34,$B$19:$F$19,0))*$F$15)),$F$15)</f>
        <v>3.3000000000000002E-2</v>
      </c>
      <c r="F34" s="78">
        <f>IF($B34=$C34,(1-(1-INDEX('T&amp;DLoss projections'!$T$33:$AE$37,MATCH($B34,'T&amp;DLoss projections'!$S$33:$S$37,0),MATCH(F$24,'T&amp;DLoss projections'!$T$32:$AE$32,0)))/(1-INDEX($B$20:$F$20,1,MATCH($C34,$B$19:$F$19,0))*$F$15)),$F$15)</f>
        <v>3.3000000000000002E-2</v>
      </c>
      <c r="G34" s="78">
        <f>IF($B34=$C34,(1-(1-INDEX('T&amp;DLoss projections'!$T$33:$AE$37,MATCH($B34,'T&amp;DLoss projections'!$S$33:$S$37,0),MATCH(G$24,'T&amp;DLoss projections'!$T$32:$AE$32,0)))/(1-INDEX($B$20:$F$20,1,MATCH($C34,$B$19:$F$19,0))*$F$15)),$F$15)</f>
        <v>3.3000000000000002E-2</v>
      </c>
      <c r="H34" s="78">
        <f>IF($B34=$C34,(1-(1-INDEX('T&amp;DLoss projections'!$T$33:$AE$37,MATCH($B34,'T&amp;DLoss projections'!$S$33:$S$37,0),MATCH(H$24,'T&amp;DLoss projections'!$T$32:$AE$32,0)))/(1-INDEX($B$20:$F$20,1,MATCH($C34,$B$19:$F$19,0))*$F$15)),$F$15)</f>
        <v>3.3000000000000002E-2</v>
      </c>
      <c r="I34" s="78">
        <f>IF($B34=$C34,(1-(1-INDEX('T&amp;DLoss projections'!$T$33:$AE$37,MATCH($B34,'T&amp;DLoss projections'!$S$33:$S$37,0),MATCH(I$24,'T&amp;DLoss projections'!$T$32:$AE$32,0)))/(1-INDEX($B$20:$F$20,1,MATCH($C34,$B$19:$F$19,0))*$F$15)),$F$15)</f>
        <v>3.3000000000000002E-2</v>
      </c>
      <c r="J34" s="78">
        <f>IF($B34=$C34,(1-(1-INDEX('T&amp;DLoss projections'!$T$33:$AE$37,MATCH($B34,'T&amp;DLoss projections'!$S$33:$S$37,0),MATCH(J$24,'T&amp;DLoss projections'!$T$32:$AE$32,0)))/(1-INDEX($B$20:$F$20,1,MATCH($C34,$B$19:$F$19,0))*$F$15)),$F$15)</f>
        <v>3.3000000000000002E-2</v>
      </c>
      <c r="K34" s="78">
        <f>IF($B34=$C34,(1-(1-INDEX('T&amp;DLoss projections'!$T$33:$AE$37,MATCH($B34,'T&amp;DLoss projections'!$S$33:$S$37,0),MATCH(K$24,'T&amp;DLoss projections'!$T$32:$AE$32,0)))/(1-INDEX($B$20:$F$20,1,MATCH($C34,$B$19:$F$19,0))*$F$15)),$F$15)</f>
        <v>3.3000000000000002E-2</v>
      </c>
      <c r="L34" s="78">
        <f>IF($B34=$C34,(1-(1-INDEX('T&amp;DLoss projections'!$T$33:$AE$37,MATCH($B34,'T&amp;DLoss projections'!$S$33:$S$37,0),MATCH(L$24,'T&amp;DLoss projections'!$T$32:$AE$32,0)))/(1-INDEX($B$20:$F$20,1,MATCH($C34,$B$19:$F$19,0))*$F$15)),$F$15)</f>
        <v>3.3000000000000002E-2</v>
      </c>
      <c r="M34" s="78">
        <f>IF($B34=$C34,(1-(1-INDEX('T&amp;DLoss projections'!$T$33:$AE$37,MATCH($B34,'T&amp;DLoss projections'!$S$33:$S$37,0),MATCH(M$24,'T&amp;DLoss projections'!$T$32:$AE$32,0)))/(1-INDEX($B$20:$F$20,1,MATCH($C34,$B$19:$F$19,0))*$F$15)),$F$15)</f>
        <v>3.3000000000000002E-2</v>
      </c>
      <c r="N34" s="78">
        <f>IF($B34=$C34,(1-(1-INDEX('T&amp;DLoss projections'!$T$33:$AE$37,MATCH($B34,'T&amp;DLoss projections'!$S$33:$S$37,0),MATCH(N$24,'T&amp;DLoss projections'!$T$32:$AE$32,0)))/(1-INDEX($B$20:$F$20,1,MATCH($C34,$B$19:$F$19,0))*$F$15)),$F$15)</f>
        <v>3.3000000000000002E-2</v>
      </c>
      <c r="R34" s="70" t="s">
        <v>28</v>
      </c>
      <c r="S34" s="70" t="s">
        <v>22</v>
      </c>
      <c r="T34" s="78">
        <f t="shared" si="2"/>
        <v>3.3000000000000002E-2</v>
      </c>
      <c r="U34" s="78">
        <f t="shared" si="3"/>
        <v>3.3000000000000002E-2</v>
      </c>
      <c r="V34" s="78">
        <f t="shared" si="4"/>
        <v>3.3000000000000002E-2</v>
      </c>
      <c r="W34" s="78">
        <f t="shared" si="5"/>
        <v>3.3000000000000002E-2</v>
      </c>
      <c r="X34" s="78">
        <f t="shared" si="6"/>
        <v>3.3000000000000002E-2</v>
      </c>
      <c r="Y34" s="78">
        <f t="shared" si="7"/>
        <v>3.3000000000000002E-2</v>
      </c>
      <c r="Z34" s="78">
        <f t="shared" si="8"/>
        <v>3.3000000000000002E-2</v>
      </c>
      <c r="AA34" s="78">
        <f t="shared" si="9"/>
        <v>3.3000000000000002E-2</v>
      </c>
      <c r="AB34" s="78">
        <f t="shared" si="10"/>
        <v>3.3000000000000002E-2</v>
      </c>
      <c r="AC34" s="78">
        <f t="shared" si="11"/>
        <v>3.3000000000000002E-2</v>
      </c>
      <c r="AD34" s="78">
        <f t="shared" si="12"/>
        <v>3.3000000000000002E-2</v>
      </c>
      <c r="AH34" s="70" t="s">
        <v>28</v>
      </c>
      <c r="AI34" s="70" t="s">
        <v>22</v>
      </c>
      <c r="AJ34" s="78">
        <f t="shared" si="13"/>
        <v>3.3000000000000002E-2</v>
      </c>
      <c r="AK34" s="78">
        <f t="shared" si="14"/>
        <v>3.3000000000000002E-2</v>
      </c>
      <c r="AL34" s="78">
        <f t="shared" si="15"/>
        <v>3.3000000000000002E-2</v>
      </c>
      <c r="AM34" s="78">
        <f t="shared" si="16"/>
        <v>3.3000000000000002E-2</v>
      </c>
      <c r="AN34" s="78">
        <f t="shared" si="17"/>
        <v>3.3000000000000002E-2</v>
      </c>
      <c r="AO34" s="78">
        <f t="shared" si="18"/>
        <v>3.3000000000000002E-2</v>
      </c>
      <c r="AP34" s="78">
        <f t="shared" si="19"/>
        <v>3.3000000000000002E-2</v>
      </c>
      <c r="AQ34" s="78">
        <f t="shared" si="20"/>
        <v>3.3000000000000002E-2</v>
      </c>
      <c r="AR34" s="78">
        <f t="shared" si="21"/>
        <v>3.3000000000000002E-2</v>
      </c>
      <c r="AS34" s="78">
        <f t="shared" si="22"/>
        <v>3.3000000000000002E-2</v>
      </c>
      <c r="AT34" s="78">
        <f t="shared" si="23"/>
        <v>3.3000000000000002E-2</v>
      </c>
    </row>
    <row r="35" spans="2:46" x14ac:dyDescent="0.2">
      <c r="B35" s="70" t="s">
        <v>22</v>
      </c>
      <c r="C35" s="70" t="s">
        <v>25</v>
      </c>
      <c r="D35" s="78">
        <f>IF($B35=$C35,(1-(1-INDEX('T&amp;DLoss projections'!$T$33:$AE$37,MATCH($B35,'T&amp;DLoss projections'!$S$33:$S$37,0),MATCH(D$24,'T&amp;DLoss projections'!$T$32:$AE$32,0)))/(1-INDEX($B$20:$F$20,1,MATCH($C35,$B$19:$F$19,0))*$F$15)),$F$15)</f>
        <v>3.3000000000000002E-2</v>
      </c>
      <c r="E35" s="78">
        <f>IF($B35=$C35,(1-(1-INDEX('T&amp;DLoss projections'!$T$33:$AE$37,MATCH($B35,'T&amp;DLoss projections'!$S$33:$S$37,0),MATCH(E$24,'T&amp;DLoss projections'!$T$32:$AE$32,0)))/(1-INDEX($B$20:$F$20,1,MATCH($C35,$B$19:$F$19,0))*$F$15)),$F$15)</f>
        <v>3.3000000000000002E-2</v>
      </c>
      <c r="F35" s="78">
        <f>IF($B35=$C35,(1-(1-INDEX('T&amp;DLoss projections'!$T$33:$AE$37,MATCH($B35,'T&amp;DLoss projections'!$S$33:$S$37,0),MATCH(F$24,'T&amp;DLoss projections'!$T$32:$AE$32,0)))/(1-INDEX($B$20:$F$20,1,MATCH($C35,$B$19:$F$19,0))*$F$15)),$F$15)</f>
        <v>3.3000000000000002E-2</v>
      </c>
      <c r="G35" s="78">
        <f>IF($B35=$C35,(1-(1-INDEX('T&amp;DLoss projections'!$T$33:$AE$37,MATCH($B35,'T&amp;DLoss projections'!$S$33:$S$37,0),MATCH(G$24,'T&amp;DLoss projections'!$T$32:$AE$32,0)))/(1-INDEX($B$20:$F$20,1,MATCH($C35,$B$19:$F$19,0))*$F$15)),$F$15)</f>
        <v>3.3000000000000002E-2</v>
      </c>
      <c r="H35" s="78">
        <f>IF($B35=$C35,(1-(1-INDEX('T&amp;DLoss projections'!$T$33:$AE$37,MATCH($B35,'T&amp;DLoss projections'!$S$33:$S$37,0),MATCH(H$24,'T&amp;DLoss projections'!$T$32:$AE$32,0)))/(1-INDEX($B$20:$F$20,1,MATCH($C35,$B$19:$F$19,0))*$F$15)),$F$15)</f>
        <v>3.3000000000000002E-2</v>
      </c>
      <c r="I35" s="78">
        <f>IF($B35=$C35,(1-(1-INDEX('T&amp;DLoss projections'!$T$33:$AE$37,MATCH($B35,'T&amp;DLoss projections'!$S$33:$S$37,0),MATCH(I$24,'T&amp;DLoss projections'!$T$32:$AE$32,0)))/(1-INDEX($B$20:$F$20,1,MATCH($C35,$B$19:$F$19,0))*$F$15)),$F$15)</f>
        <v>3.3000000000000002E-2</v>
      </c>
      <c r="J35" s="78">
        <f>IF($B35=$C35,(1-(1-INDEX('T&amp;DLoss projections'!$T$33:$AE$37,MATCH($B35,'T&amp;DLoss projections'!$S$33:$S$37,0),MATCH(J$24,'T&amp;DLoss projections'!$T$32:$AE$32,0)))/(1-INDEX($B$20:$F$20,1,MATCH($C35,$B$19:$F$19,0))*$F$15)),$F$15)</f>
        <v>3.3000000000000002E-2</v>
      </c>
      <c r="K35" s="78">
        <f>IF($B35=$C35,(1-(1-INDEX('T&amp;DLoss projections'!$T$33:$AE$37,MATCH($B35,'T&amp;DLoss projections'!$S$33:$S$37,0),MATCH(K$24,'T&amp;DLoss projections'!$T$32:$AE$32,0)))/(1-INDEX($B$20:$F$20,1,MATCH($C35,$B$19:$F$19,0))*$F$15)),$F$15)</f>
        <v>3.3000000000000002E-2</v>
      </c>
      <c r="L35" s="78">
        <f>IF($B35=$C35,(1-(1-INDEX('T&amp;DLoss projections'!$T$33:$AE$37,MATCH($B35,'T&amp;DLoss projections'!$S$33:$S$37,0),MATCH(L$24,'T&amp;DLoss projections'!$T$32:$AE$32,0)))/(1-INDEX($B$20:$F$20,1,MATCH($C35,$B$19:$F$19,0))*$F$15)),$F$15)</f>
        <v>3.3000000000000002E-2</v>
      </c>
      <c r="M35" s="78">
        <f>IF($B35=$C35,(1-(1-INDEX('T&amp;DLoss projections'!$T$33:$AE$37,MATCH($B35,'T&amp;DLoss projections'!$S$33:$S$37,0),MATCH(M$24,'T&amp;DLoss projections'!$T$32:$AE$32,0)))/(1-INDEX($B$20:$F$20,1,MATCH($C35,$B$19:$F$19,0))*$F$15)),$F$15)</f>
        <v>3.3000000000000002E-2</v>
      </c>
      <c r="N35" s="78">
        <f>IF($B35=$C35,(1-(1-INDEX('T&amp;DLoss projections'!$T$33:$AE$37,MATCH($B35,'T&amp;DLoss projections'!$S$33:$S$37,0),MATCH(N$24,'T&amp;DLoss projections'!$T$32:$AE$32,0)))/(1-INDEX($B$20:$F$20,1,MATCH($C35,$B$19:$F$19,0))*$F$15)),$F$15)</f>
        <v>3.3000000000000002E-2</v>
      </c>
      <c r="R35" s="70" t="s">
        <v>22</v>
      </c>
      <c r="S35" s="70" t="s">
        <v>25</v>
      </c>
      <c r="T35" s="78">
        <f t="shared" si="2"/>
        <v>3.3000000000000002E-2</v>
      </c>
      <c r="U35" s="78">
        <f t="shared" si="3"/>
        <v>3.3000000000000002E-2</v>
      </c>
      <c r="V35" s="78">
        <f t="shared" si="4"/>
        <v>3.3000000000000002E-2</v>
      </c>
      <c r="W35" s="78">
        <f t="shared" si="5"/>
        <v>3.3000000000000002E-2</v>
      </c>
      <c r="X35" s="78">
        <f t="shared" si="6"/>
        <v>3.3000000000000002E-2</v>
      </c>
      <c r="Y35" s="78">
        <f t="shared" si="7"/>
        <v>3.3000000000000002E-2</v>
      </c>
      <c r="Z35" s="78">
        <f t="shared" si="8"/>
        <v>3.3000000000000002E-2</v>
      </c>
      <c r="AA35" s="78">
        <f t="shared" si="9"/>
        <v>3.3000000000000002E-2</v>
      </c>
      <c r="AB35" s="78">
        <f t="shared" si="10"/>
        <v>3.3000000000000002E-2</v>
      </c>
      <c r="AC35" s="78">
        <f t="shared" si="11"/>
        <v>3.3000000000000002E-2</v>
      </c>
      <c r="AD35" s="78">
        <f t="shared" si="12"/>
        <v>3.3000000000000002E-2</v>
      </c>
      <c r="AH35" s="70" t="s">
        <v>22</v>
      </c>
      <c r="AI35" s="70" t="s">
        <v>25</v>
      </c>
      <c r="AJ35" s="78">
        <f t="shared" si="13"/>
        <v>3.3000000000000002E-2</v>
      </c>
      <c r="AK35" s="78">
        <f t="shared" si="14"/>
        <v>3.3000000000000002E-2</v>
      </c>
      <c r="AL35" s="78">
        <f t="shared" si="15"/>
        <v>3.3000000000000002E-2</v>
      </c>
      <c r="AM35" s="78">
        <f t="shared" si="16"/>
        <v>3.3000000000000002E-2</v>
      </c>
      <c r="AN35" s="78">
        <f t="shared" si="17"/>
        <v>3.3000000000000002E-2</v>
      </c>
      <c r="AO35" s="78">
        <f t="shared" si="18"/>
        <v>3.3000000000000002E-2</v>
      </c>
      <c r="AP35" s="78">
        <f t="shared" si="19"/>
        <v>3.3000000000000002E-2</v>
      </c>
      <c r="AQ35" s="78">
        <f t="shared" si="20"/>
        <v>3.3000000000000002E-2</v>
      </c>
      <c r="AR35" s="78">
        <f t="shared" si="21"/>
        <v>3.3000000000000002E-2</v>
      </c>
      <c r="AS35" s="78">
        <f t="shared" si="22"/>
        <v>3.3000000000000002E-2</v>
      </c>
      <c r="AT35" s="78">
        <f t="shared" si="23"/>
        <v>3.3000000000000002E-2</v>
      </c>
    </row>
    <row r="36" spans="2:46" x14ac:dyDescent="0.2">
      <c r="B36" s="70" t="s">
        <v>18</v>
      </c>
      <c r="C36" s="70" t="s">
        <v>11</v>
      </c>
      <c r="D36" s="78">
        <f>IF($B36=$C36,(1-(1-INDEX('T&amp;DLoss projections'!$T$33:$AE$37,MATCH($B36,'T&amp;DLoss projections'!$S$33:$S$37,0),MATCH(D$24,'T&amp;DLoss projections'!$T$32:$AE$32,0)))/(1-INDEX($B$20:$F$20,1,MATCH($C36,$B$19:$F$19,0))*$F$15)),$F$15)</f>
        <v>3.3000000000000002E-2</v>
      </c>
      <c r="E36" s="78">
        <f>IF($B36=$C36,(1-(1-INDEX('T&amp;DLoss projections'!$T$33:$AE$37,MATCH($B36,'T&amp;DLoss projections'!$S$33:$S$37,0),MATCH(E$24,'T&amp;DLoss projections'!$T$32:$AE$32,0)))/(1-INDEX($B$20:$F$20,1,MATCH($C36,$B$19:$F$19,0))*$F$15)),$F$15)</f>
        <v>3.3000000000000002E-2</v>
      </c>
      <c r="F36" s="78">
        <f>IF($B36=$C36,(1-(1-INDEX('T&amp;DLoss projections'!$T$33:$AE$37,MATCH($B36,'T&amp;DLoss projections'!$S$33:$S$37,0),MATCH(F$24,'T&amp;DLoss projections'!$T$32:$AE$32,0)))/(1-INDEX($B$20:$F$20,1,MATCH($C36,$B$19:$F$19,0))*$F$15)),$F$15)</f>
        <v>3.3000000000000002E-2</v>
      </c>
      <c r="G36" s="78">
        <f>IF($B36=$C36,(1-(1-INDEX('T&amp;DLoss projections'!$T$33:$AE$37,MATCH($B36,'T&amp;DLoss projections'!$S$33:$S$37,0),MATCH(G$24,'T&amp;DLoss projections'!$T$32:$AE$32,0)))/(1-INDEX($B$20:$F$20,1,MATCH($C36,$B$19:$F$19,0))*$F$15)),$F$15)</f>
        <v>3.3000000000000002E-2</v>
      </c>
      <c r="H36" s="78">
        <f>IF($B36=$C36,(1-(1-INDEX('T&amp;DLoss projections'!$T$33:$AE$37,MATCH($B36,'T&amp;DLoss projections'!$S$33:$S$37,0),MATCH(H$24,'T&amp;DLoss projections'!$T$32:$AE$32,0)))/(1-INDEX($B$20:$F$20,1,MATCH($C36,$B$19:$F$19,0))*$F$15)),$F$15)</f>
        <v>3.3000000000000002E-2</v>
      </c>
      <c r="I36" s="78">
        <f>IF($B36=$C36,(1-(1-INDEX('T&amp;DLoss projections'!$T$33:$AE$37,MATCH($B36,'T&amp;DLoss projections'!$S$33:$S$37,0),MATCH(I$24,'T&amp;DLoss projections'!$T$32:$AE$32,0)))/(1-INDEX($B$20:$F$20,1,MATCH($C36,$B$19:$F$19,0))*$F$15)),$F$15)</f>
        <v>3.3000000000000002E-2</v>
      </c>
      <c r="J36" s="78">
        <f>IF($B36=$C36,(1-(1-INDEX('T&amp;DLoss projections'!$T$33:$AE$37,MATCH($B36,'T&amp;DLoss projections'!$S$33:$S$37,0),MATCH(J$24,'T&amp;DLoss projections'!$T$32:$AE$32,0)))/(1-INDEX($B$20:$F$20,1,MATCH($C36,$B$19:$F$19,0))*$F$15)),$F$15)</f>
        <v>3.3000000000000002E-2</v>
      </c>
      <c r="K36" s="78">
        <f>IF($B36=$C36,(1-(1-INDEX('T&amp;DLoss projections'!$T$33:$AE$37,MATCH($B36,'T&amp;DLoss projections'!$S$33:$S$37,0),MATCH(K$24,'T&amp;DLoss projections'!$T$32:$AE$32,0)))/(1-INDEX($B$20:$F$20,1,MATCH($C36,$B$19:$F$19,0))*$F$15)),$F$15)</f>
        <v>3.3000000000000002E-2</v>
      </c>
      <c r="L36" s="78">
        <f>IF($B36=$C36,(1-(1-INDEX('T&amp;DLoss projections'!$T$33:$AE$37,MATCH($B36,'T&amp;DLoss projections'!$S$33:$S$37,0),MATCH(L$24,'T&amp;DLoss projections'!$T$32:$AE$32,0)))/(1-INDEX($B$20:$F$20,1,MATCH($C36,$B$19:$F$19,0))*$F$15)),$F$15)</f>
        <v>3.3000000000000002E-2</v>
      </c>
      <c r="M36" s="78">
        <f>IF($B36=$C36,(1-(1-INDEX('T&amp;DLoss projections'!$T$33:$AE$37,MATCH($B36,'T&amp;DLoss projections'!$S$33:$S$37,0),MATCH(M$24,'T&amp;DLoss projections'!$T$32:$AE$32,0)))/(1-INDEX($B$20:$F$20,1,MATCH($C36,$B$19:$F$19,0))*$F$15)),$F$15)</f>
        <v>3.3000000000000002E-2</v>
      </c>
      <c r="N36" s="78">
        <f>IF($B36=$C36,(1-(1-INDEX('T&amp;DLoss projections'!$T$33:$AE$37,MATCH($B36,'T&amp;DLoss projections'!$S$33:$S$37,0),MATCH(N$24,'T&amp;DLoss projections'!$T$32:$AE$32,0)))/(1-INDEX($B$20:$F$20,1,MATCH($C36,$B$19:$F$19,0))*$F$15)),$F$15)</f>
        <v>3.3000000000000002E-2</v>
      </c>
      <c r="R36" s="70" t="s">
        <v>18</v>
      </c>
      <c r="S36" s="70" t="s">
        <v>11</v>
      </c>
      <c r="T36" s="78">
        <f t="shared" si="2"/>
        <v>3.3000000000000002E-2</v>
      </c>
      <c r="U36" s="78">
        <f t="shared" si="3"/>
        <v>3.3000000000000002E-2</v>
      </c>
      <c r="V36" s="78">
        <f t="shared" si="4"/>
        <v>3.3000000000000002E-2</v>
      </c>
      <c r="W36" s="78">
        <f t="shared" si="5"/>
        <v>3.3000000000000002E-2</v>
      </c>
      <c r="X36" s="78">
        <f t="shared" si="6"/>
        <v>3.3000000000000002E-2</v>
      </c>
      <c r="Y36" s="78">
        <f t="shared" si="7"/>
        <v>3.3000000000000002E-2</v>
      </c>
      <c r="Z36" s="78">
        <f t="shared" si="8"/>
        <v>3.3000000000000002E-2</v>
      </c>
      <c r="AA36" s="78">
        <f t="shared" si="9"/>
        <v>3.3000000000000002E-2</v>
      </c>
      <c r="AB36" s="78">
        <f t="shared" si="10"/>
        <v>3.3000000000000002E-2</v>
      </c>
      <c r="AC36" s="78">
        <f t="shared" si="11"/>
        <v>3.3000000000000002E-2</v>
      </c>
      <c r="AD36" s="78">
        <f t="shared" si="12"/>
        <v>3.3000000000000002E-2</v>
      </c>
      <c r="AH36" s="70" t="s">
        <v>18</v>
      </c>
      <c r="AI36" s="70" t="s">
        <v>11</v>
      </c>
      <c r="AJ36" s="78">
        <f t="shared" si="13"/>
        <v>3.3000000000000002E-2</v>
      </c>
      <c r="AK36" s="78">
        <f t="shared" si="14"/>
        <v>3.3000000000000002E-2</v>
      </c>
      <c r="AL36" s="78">
        <f t="shared" si="15"/>
        <v>3.3000000000000002E-2</v>
      </c>
      <c r="AM36" s="78">
        <f t="shared" si="16"/>
        <v>3.3000000000000002E-2</v>
      </c>
      <c r="AN36" s="78">
        <f t="shared" si="17"/>
        <v>3.3000000000000002E-2</v>
      </c>
      <c r="AO36" s="78">
        <f t="shared" si="18"/>
        <v>3.3000000000000002E-2</v>
      </c>
      <c r="AP36" s="78">
        <f t="shared" si="19"/>
        <v>3.3000000000000002E-2</v>
      </c>
      <c r="AQ36" s="78">
        <f t="shared" si="20"/>
        <v>3.3000000000000002E-2</v>
      </c>
      <c r="AR36" s="78">
        <f t="shared" si="21"/>
        <v>3.3000000000000002E-2</v>
      </c>
      <c r="AS36" s="78">
        <f t="shared" si="22"/>
        <v>3.3000000000000002E-2</v>
      </c>
      <c r="AT36" s="78">
        <f t="shared" si="23"/>
        <v>3.3000000000000002E-2</v>
      </c>
    </row>
    <row r="37" spans="2:46" x14ac:dyDescent="0.2">
      <c r="B37" s="70" t="s">
        <v>25</v>
      </c>
      <c r="C37" s="70" t="s">
        <v>28</v>
      </c>
      <c r="D37" s="78">
        <f>IF($B37=$C37,(1-(1-INDEX('T&amp;DLoss projections'!$T$33:$AE$37,MATCH($B37,'T&amp;DLoss projections'!$S$33:$S$37,0),MATCH(D$24,'T&amp;DLoss projections'!$T$32:$AE$32,0)))/(1-INDEX($B$20:$F$20,1,MATCH($C37,$B$19:$F$19,0))*$F$15)),$F$15)</f>
        <v>3.3000000000000002E-2</v>
      </c>
      <c r="E37" s="78">
        <f>IF($B37=$C37,(1-(1-INDEX('T&amp;DLoss projections'!$T$33:$AE$37,MATCH($B37,'T&amp;DLoss projections'!$S$33:$S$37,0),MATCH(E$24,'T&amp;DLoss projections'!$T$32:$AE$32,0)))/(1-INDEX($B$20:$F$20,1,MATCH($C37,$B$19:$F$19,0))*$F$15)),$F$15)</f>
        <v>3.3000000000000002E-2</v>
      </c>
      <c r="F37" s="78">
        <f>IF($B37=$C37,(1-(1-INDEX('T&amp;DLoss projections'!$T$33:$AE$37,MATCH($B37,'T&amp;DLoss projections'!$S$33:$S$37,0),MATCH(F$24,'T&amp;DLoss projections'!$T$32:$AE$32,0)))/(1-INDEX($B$20:$F$20,1,MATCH($C37,$B$19:$F$19,0))*$F$15)),$F$15)</f>
        <v>3.3000000000000002E-2</v>
      </c>
      <c r="G37" s="78">
        <f>IF($B37=$C37,(1-(1-INDEX('T&amp;DLoss projections'!$T$33:$AE$37,MATCH($B37,'T&amp;DLoss projections'!$S$33:$S$37,0),MATCH(G$24,'T&amp;DLoss projections'!$T$32:$AE$32,0)))/(1-INDEX($B$20:$F$20,1,MATCH($C37,$B$19:$F$19,0))*$F$15)),$F$15)</f>
        <v>3.3000000000000002E-2</v>
      </c>
      <c r="H37" s="78">
        <f>IF($B37=$C37,(1-(1-INDEX('T&amp;DLoss projections'!$T$33:$AE$37,MATCH($B37,'T&amp;DLoss projections'!$S$33:$S$37,0),MATCH(H$24,'T&amp;DLoss projections'!$T$32:$AE$32,0)))/(1-INDEX($B$20:$F$20,1,MATCH($C37,$B$19:$F$19,0))*$F$15)),$F$15)</f>
        <v>3.3000000000000002E-2</v>
      </c>
      <c r="I37" s="78">
        <f>IF($B37=$C37,(1-(1-INDEX('T&amp;DLoss projections'!$T$33:$AE$37,MATCH($B37,'T&amp;DLoss projections'!$S$33:$S$37,0),MATCH(I$24,'T&amp;DLoss projections'!$T$32:$AE$32,0)))/(1-INDEX($B$20:$F$20,1,MATCH($C37,$B$19:$F$19,0))*$F$15)),$F$15)</f>
        <v>3.3000000000000002E-2</v>
      </c>
      <c r="J37" s="78">
        <f>IF($B37=$C37,(1-(1-INDEX('T&amp;DLoss projections'!$T$33:$AE$37,MATCH($B37,'T&amp;DLoss projections'!$S$33:$S$37,0),MATCH(J$24,'T&amp;DLoss projections'!$T$32:$AE$32,0)))/(1-INDEX($B$20:$F$20,1,MATCH($C37,$B$19:$F$19,0))*$F$15)),$F$15)</f>
        <v>3.3000000000000002E-2</v>
      </c>
      <c r="K37" s="78">
        <f>IF($B37=$C37,(1-(1-INDEX('T&amp;DLoss projections'!$T$33:$AE$37,MATCH($B37,'T&amp;DLoss projections'!$S$33:$S$37,0),MATCH(K$24,'T&amp;DLoss projections'!$T$32:$AE$32,0)))/(1-INDEX($B$20:$F$20,1,MATCH($C37,$B$19:$F$19,0))*$F$15)),$F$15)</f>
        <v>3.3000000000000002E-2</v>
      </c>
      <c r="L37" s="78">
        <f>IF($B37=$C37,(1-(1-INDEX('T&amp;DLoss projections'!$T$33:$AE$37,MATCH($B37,'T&amp;DLoss projections'!$S$33:$S$37,0),MATCH(L$24,'T&amp;DLoss projections'!$T$32:$AE$32,0)))/(1-INDEX($B$20:$F$20,1,MATCH($C37,$B$19:$F$19,0))*$F$15)),$F$15)</f>
        <v>3.3000000000000002E-2</v>
      </c>
      <c r="M37" s="78">
        <f>IF($B37=$C37,(1-(1-INDEX('T&amp;DLoss projections'!$T$33:$AE$37,MATCH($B37,'T&amp;DLoss projections'!$S$33:$S$37,0),MATCH(M$24,'T&amp;DLoss projections'!$T$32:$AE$32,0)))/(1-INDEX($B$20:$F$20,1,MATCH($C37,$B$19:$F$19,0))*$F$15)),$F$15)</f>
        <v>3.3000000000000002E-2</v>
      </c>
      <c r="N37" s="78">
        <f>IF($B37=$C37,(1-(1-INDEX('T&amp;DLoss projections'!$T$33:$AE$37,MATCH($B37,'T&amp;DLoss projections'!$S$33:$S$37,0),MATCH(N$24,'T&amp;DLoss projections'!$T$32:$AE$32,0)))/(1-INDEX($B$20:$F$20,1,MATCH($C37,$B$19:$F$19,0))*$F$15)),$F$15)</f>
        <v>3.3000000000000002E-2</v>
      </c>
      <c r="R37" s="70" t="s">
        <v>25</v>
      </c>
      <c r="S37" s="70" t="s">
        <v>28</v>
      </c>
      <c r="T37" s="78">
        <f t="shared" si="2"/>
        <v>3.3000000000000002E-2</v>
      </c>
      <c r="U37" s="78">
        <f t="shared" si="3"/>
        <v>3.3000000000000002E-2</v>
      </c>
      <c r="V37" s="78">
        <f t="shared" si="4"/>
        <v>3.3000000000000002E-2</v>
      </c>
      <c r="W37" s="78">
        <f t="shared" si="5"/>
        <v>3.3000000000000002E-2</v>
      </c>
      <c r="X37" s="78">
        <f t="shared" si="6"/>
        <v>3.3000000000000002E-2</v>
      </c>
      <c r="Y37" s="78">
        <f t="shared" si="7"/>
        <v>3.3000000000000002E-2</v>
      </c>
      <c r="Z37" s="78">
        <f t="shared" si="8"/>
        <v>3.3000000000000002E-2</v>
      </c>
      <c r="AA37" s="78">
        <f t="shared" si="9"/>
        <v>3.3000000000000002E-2</v>
      </c>
      <c r="AB37" s="78">
        <f t="shared" si="10"/>
        <v>3.3000000000000002E-2</v>
      </c>
      <c r="AC37" s="78">
        <f t="shared" si="11"/>
        <v>3.3000000000000002E-2</v>
      </c>
      <c r="AD37" s="78">
        <f t="shared" si="12"/>
        <v>3.3000000000000002E-2</v>
      </c>
      <c r="AH37" s="70" t="s">
        <v>25</v>
      </c>
      <c r="AI37" s="70" t="s">
        <v>28</v>
      </c>
      <c r="AJ37" s="78">
        <f t="shared" si="13"/>
        <v>3.3000000000000002E-2</v>
      </c>
      <c r="AK37" s="78">
        <f t="shared" si="14"/>
        <v>3.3000000000000002E-2</v>
      </c>
      <c r="AL37" s="78">
        <f t="shared" si="15"/>
        <v>3.3000000000000002E-2</v>
      </c>
      <c r="AM37" s="78">
        <f t="shared" si="16"/>
        <v>3.3000000000000002E-2</v>
      </c>
      <c r="AN37" s="78">
        <f t="shared" si="17"/>
        <v>3.3000000000000002E-2</v>
      </c>
      <c r="AO37" s="78">
        <f t="shared" si="18"/>
        <v>3.3000000000000002E-2</v>
      </c>
      <c r="AP37" s="78">
        <f t="shared" si="19"/>
        <v>3.3000000000000002E-2</v>
      </c>
      <c r="AQ37" s="78">
        <f t="shared" si="20"/>
        <v>3.3000000000000002E-2</v>
      </c>
      <c r="AR37" s="78">
        <f t="shared" si="21"/>
        <v>3.3000000000000002E-2</v>
      </c>
      <c r="AS37" s="78">
        <f t="shared" si="22"/>
        <v>3.3000000000000002E-2</v>
      </c>
      <c r="AT37" s="78">
        <f t="shared" si="23"/>
        <v>3.3000000000000002E-2</v>
      </c>
    </row>
    <row r="38" spans="2:46" x14ac:dyDescent="0.2">
      <c r="B38" s="70" t="s">
        <v>11</v>
      </c>
      <c r="C38" s="70" t="s">
        <v>22</v>
      </c>
      <c r="D38" s="78">
        <f>IF($B38=$C38,(1-(1-INDEX('T&amp;DLoss projections'!$T$33:$AE$37,MATCH($B38,'T&amp;DLoss projections'!$S$33:$S$37,0),MATCH(D$24,'T&amp;DLoss projections'!$T$32:$AE$32,0)))/(1-INDEX($B$20:$F$20,1,MATCH($C38,$B$19:$F$19,0))*$F$15)),$F$15)</f>
        <v>3.3000000000000002E-2</v>
      </c>
      <c r="E38" s="78">
        <f>IF($B38=$C38,(1-(1-INDEX('T&amp;DLoss projections'!$T$33:$AE$37,MATCH($B38,'T&amp;DLoss projections'!$S$33:$S$37,0),MATCH(E$24,'T&amp;DLoss projections'!$T$32:$AE$32,0)))/(1-INDEX($B$20:$F$20,1,MATCH($C38,$B$19:$F$19,0))*$F$15)),$F$15)</f>
        <v>3.3000000000000002E-2</v>
      </c>
      <c r="F38" s="78">
        <f>IF($B38=$C38,(1-(1-INDEX('T&amp;DLoss projections'!$T$33:$AE$37,MATCH($B38,'T&amp;DLoss projections'!$S$33:$S$37,0),MATCH(F$24,'T&amp;DLoss projections'!$T$32:$AE$32,0)))/(1-INDEX($B$20:$F$20,1,MATCH($C38,$B$19:$F$19,0))*$F$15)),$F$15)</f>
        <v>3.3000000000000002E-2</v>
      </c>
      <c r="G38" s="78">
        <f>IF($B38=$C38,(1-(1-INDEX('T&amp;DLoss projections'!$T$33:$AE$37,MATCH($B38,'T&amp;DLoss projections'!$S$33:$S$37,0),MATCH(G$24,'T&amp;DLoss projections'!$T$32:$AE$32,0)))/(1-INDEX($B$20:$F$20,1,MATCH($C38,$B$19:$F$19,0))*$F$15)),$F$15)</f>
        <v>3.3000000000000002E-2</v>
      </c>
      <c r="H38" s="78">
        <f>IF($B38=$C38,(1-(1-INDEX('T&amp;DLoss projections'!$T$33:$AE$37,MATCH($B38,'T&amp;DLoss projections'!$S$33:$S$37,0),MATCH(H$24,'T&amp;DLoss projections'!$T$32:$AE$32,0)))/(1-INDEX($B$20:$F$20,1,MATCH($C38,$B$19:$F$19,0))*$F$15)),$F$15)</f>
        <v>3.3000000000000002E-2</v>
      </c>
      <c r="I38" s="78">
        <f>IF($B38=$C38,(1-(1-INDEX('T&amp;DLoss projections'!$T$33:$AE$37,MATCH($B38,'T&amp;DLoss projections'!$S$33:$S$37,0),MATCH(I$24,'T&amp;DLoss projections'!$T$32:$AE$32,0)))/(1-INDEX($B$20:$F$20,1,MATCH($C38,$B$19:$F$19,0))*$F$15)),$F$15)</f>
        <v>3.3000000000000002E-2</v>
      </c>
      <c r="J38" s="78">
        <f>IF($B38=$C38,(1-(1-INDEX('T&amp;DLoss projections'!$T$33:$AE$37,MATCH($B38,'T&amp;DLoss projections'!$S$33:$S$37,0),MATCH(J$24,'T&amp;DLoss projections'!$T$32:$AE$32,0)))/(1-INDEX($B$20:$F$20,1,MATCH($C38,$B$19:$F$19,0))*$F$15)),$F$15)</f>
        <v>3.3000000000000002E-2</v>
      </c>
      <c r="K38" s="78">
        <f>IF($B38=$C38,(1-(1-INDEX('T&amp;DLoss projections'!$T$33:$AE$37,MATCH($B38,'T&amp;DLoss projections'!$S$33:$S$37,0),MATCH(K$24,'T&amp;DLoss projections'!$T$32:$AE$32,0)))/(1-INDEX($B$20:$F$20,1,MATCH($C38,$B$19:$F$19,0))*$F$15)),$F$15)</f>
        <v>3.3000000000000002E-2</v>
      </c>
      <c r="L38" s="78">
        <f>IF($B38=$C38,(1-(1-INDEX('T&amp;DLoss projections'!$T$33:$AE$37,MATCH($B38,'T&amp;DLoss projections'!$S$33:$S$37,0),MATCH(L$24,'T&amp;DLoss projections'!$T$32:$AE$32,0)))/(1-INDEX($B$20:$F$20,1,MATCH($C38,$B$19:$F$19,0))*$F$15)),$F$15)</f>
        <v>3.3000000000000002E-2</v>
      </c>
      <c r="M38" s="78">
        <f>IF($B38=$C38,(1-(1-INDEX('T&amp;DLoss projections'!$T$33:$AE$37,MATCH($B38,'T&amp;DLoss projections'!$S$33:$S$37,0),MATCH(M$24,'T&amp;DLoss projections'!$T$32:$AE$32,0)))/(1-INDEX($B$20:$F$20,1,MATCH($C38,$B$19:$F$19,0))*$F$15)),$F$15)</f>
        <v>3.3000000000000002E-2</v>
      </c>
      <c r="N38" s="78">
        <f>IF($B38=$C38,(1-(1-INDEX('T&amp;DLoss projections'!$T$33:$AE$37,MATCH($B38,'T&amp;DLoss projections'!$S$33:$S$37,0),MATCH(N$24,'T&amp;DLoss projections'!$T$32:$AE$32,0)))/(1-INDEX($B$20:$F$20,1,MATCH($C38,$B$19:$F$19,0))*$F$15)),$F$15)</f>
        <v>3.3000000000000002E-2</v>
      </c>
      <c r="R38" s="70" t="s">
        <v>11</v>
      </c>
      <c r="S38" s="70" t="s">
        <v>22</v>
      </c>
      <c r="T38" s="78">
        <f t="shared" si="2"/>
        <v>3.3000000000000002E-2</v>
      </c>
      <c r="U38" s="78">
        <f t="shared" si="3"/>
        <v>3.3000000000000002E-2</v>
      </c>
      <c r="V38" s="78">
        <f t="shared" si="4"/>
        <v>3.3000000000000002E-2</v>
      </c>
      <c r="W38" s="78">
        <f t="shared" si="5"/>
        <v>3.3000000000000002E-2</v>
      </c>
      <c r="X38" s="78">
        <f t="shared" si="6"/>
        <v>3.3000000000000002E-2</v>
      </c>
      <c r="Y38" s="78">
        <f t="shared" si="7"/>
        <v>3.3000000000000002E-2</v>
      </c>
      <c r="Z38" s="78">
        <f t="shared" si="8"/>
        <v>3.3000000000000002E-2</v>
      </c>
      <c r="AA38" s="78">
        <f t="shared" si="9"/>
        <v>3.3000000000000002E-2</v>
      </c>
      <c r="AB38" s="78">
        <f t="shared" si="10"/>
        <v>3.3000000000000002E-2</v>
      </c>
      <c r="AC38" s="78">
        <f t="shared" si="11"/>
        <v>3.3000000000000002E-2</v>
      </c>
      <c r="AD38" s="78">
        <f t="shared" si="12"/>
        <v>3.3000000000000002E-2</v>
      </c>
      <c r="AH38" s="70" t="s">
        <v>11</v>
      </c>
      <c r="AI38" s="70" t="s">
        <v>22</v>
      </c>
      <c r="AJ38" s="78">
        <f t="shared" si="13"/>
        <v>3.3000000000000002E-2</v>
      </c>
      <c r="AK38" s="78">
        <f t="shared" si="14"/>
        <v>3.3000000000000002E-2</v>
      </c>
      <c r="AL38" s="78">
        <f t="shared" si="15"/>
        <v>3.3000000000000002E-2</v>
      </c>
      <c r="AM38" s="78">
        <f t="shared" si="16"/>
        <v>3.3000000000000002E-2</v>
      </c>
      <c r="AN38" s="78">
        <f t="shared" si="17"/>
        <v>3.3000000000000002E-2</v>
      </c>
      <c r="AO38" s="78">
        <f t="shared" si="18"/>
        <v>3.3000000000000002E-2</v>
      </c>
      <c r="AP38" s="78">
        <f t="shared" si="19"/>
        <v>3.3000000000000002E-2</v>
      </c>
      <c r="AQ38" s="78">
        <f t="shared" si="20"/>
        <v>3.3000000000000002E-2</v>
      </c>
      <c r="AR38" s="78">
        <f t="shared" si="21"/>
        <v>3.3000000000000002E-2</v>
      </c>
      <c r="AS38" s="78">
        <f t="shared" si="22"/>
        <v>3.3000000000000002E-2</v>
      </c>
      <c r="AT38" s="78">
        <f t="shared" si="23"/>
        <v>3.3000000000000002E-2</v>
      </c>
    </row>
    <row r="39" spans="2:46" x14ac:dyDescent="0.2">
      <c r="B39" s="70" t="s">
        <v>28</v>
      </c>
      <c r="C39" s="70" t="s">
        <v>18</v>
      </c>
      <c r="D39" s="78">
        <f>IF($B39=$C39,(1-(1-INDEX('T&amp;DLoss projections'!$T$33:$AE$37,MATCH($B39,'T&amp;DLoss projections'!$S$33:$S$37,0),MATCH(D$24,'T&amp;DLoss projections'!$T$32:$AE$32,0)))/(1-INDEX($B$20:$F$20,1,MATCH($C39,$B$19:$F$19,0))*$F$15)),$F$15)</f>
        <v>3.3000000000000002E-2</v>
      </c>
      <c r="E39" s="78">
        <f>IF($B39=$C39,(1-(1-INDEX('T&amp;DLoss projections'!$T$33:$AE$37,MATCH($B39,'T&amp;DLoss projections'!$S$33:$S$37,0),MATCH(E$24,'T&amp;DLoss projections'!$T$32:$AE$32,0)))/(1-INDEX($B$20:$F$20,1,MATCH($C39,$B$19:$F$19,0))*$F$15)),$F$15)</f>
        <v>3.3000000000000002E-2</v>
      </c>
      <c r="F39" s="78">
        <f>IF($B39=$C39,(1-(1-INDEX('T&amp;DLoss projections'!$T$33:$AE$37,MATCH($B39,'T&amp;DLoss projections'!$S$33:$S$37,0),MATCH(F$24,'T&amp;DLoss projections'!$T$32:$AE$32,0)))/(1-INDEX($B$20:$F$20,1,MATCH($C39,$B$19:$F$19,0))*$F$15)),$F$15)</f>
        <v>3.3000000000000002E-2</v>
      </c>
      <c r="G39" s="78">
        <f>IF($B39=$C39,(1-(1-INDEX('T&amp;DLoss projections'!$T$33:$AE$37,MATCH($B39,'T&amp;DLoss projections'!$S$33:$S$37,0),MATCH(G$24,'T&amp;DLoss projections'!$T$32:$AE$32,0)))/(1-INDEX($B$20:$F$20,1,MATCH($C39,$B$19:$F$19,0))*$F$15)),$F$15)</f>
        <v>3.3000000000000002E-2</v>
      </c>
      <c r="H39" s="78">
        <f>IF($B39=$C39,(1-(1-INDEX('T&amp;DLoss projections'!$T$33:$AE$37,MATCH($B39,'T&amp;DLoss projections'!$S$33:$S$37,0),MATCH(H$24,'T&amp;DLoss projections'!$T$32:$AE$32,0)))/(1-INDEX($B$20:$F$20,1,MATCH($C39,$B$19:$F$19,0))*$F$15)),$F$15)</f>
        <v>3.3000000000000002E-2</v>
      </c>
      <c r="I39" s="78">
        <f>IF($B39=$C39,(1-(1-INDEX('T&amp;DLoss projections'!$T$33:$AE$37,MATCH($B39,'T&amp;DLoss projections'!$S$33:$S$37,0),MATCH(I$24,'T&amp;DLoss projections'!$T$32:$AE$32,0)))/(1-INDEX($B$20:$F$20,1,MATCH($C39,$B$19:$F$19,0))*$F$15)),$F$15)</f>
        <v>3.3000000000000002E-2</v>
      </c>
      <c r="J39" s="78">
        <f>IF($B39=$C39,(1-(1-INDEX('T&amp;DLoss projections'!$T$33:$AE$37,MATCH($B39,'T&amp;DLoss projections'!$S$33:$S$37,0),MATCH(J$24,'T&amp;DLoss projections'!$T$32:$AE$32,0)))/(1-INDEX($B$20:$F$20,1,MATCH($C39,$B$19:$F$19,0))*$F$15)),$F$15)</f>
        <v>3.3000000000000002E-2</v>
      </c>
      <c r="K39" s="78">
        <f>IF($B39=$C39,(1-(1-INDEX('T&amp;DLoss projections'!$T$33:$AE$37,MATCH($B39,'T&amp;DLoss projections'!$S$33:$S$37,0),MATCH(K$24,'T&amp;DLoss projections'!$T$32:$AE$32,0)))/(1-INDEX($B$20:$F$20,1,MATCH($C39,$B$19:$F$19,0))*$F$15)),$F$15)</f>
        <v>3.3000000000000002E-2</v>
      </c>
      <c r="L39" s="78">
        <f>IF($B39=$C39,(1-(1-INDEX('T&amp;DLoss projections'!$T$33:$AE$37,MATCH($B39,'T&amp;DLoss projections'!$S$33:$S$37,0),MATCH(L$24,'T&amp;DLoss projections'!$T$32:$AE$32,0)))/(1-INDEX($B$20:$F$20,1,MATCH($C39,$B$19:$F$19,0))*$F$15)),$F$15)</f>
        <v>3.3000000000000002E-2</v>
      </c>
      <c r="M39" s="78">
        <f>IF($B39=$C39,(1-(1-INDEX('T&amp;DLoss projections'!$T$33:$AE$37,MATCH($B39,'T&amp;DLoss projections'!$S$33:$S$37,0),MATCH(M$24,'T&amp;DLoss projections'!$T$32:$AE$32,0)))/(1-INDEX($B$20:$F$20,1,MATCH($C39,$B$19:$F$19,0))*$F$15)),$F$15)</f>
        <v>3.3000000000000002E-2</v>
      </c>
      <c r="N39" s="78">
        <f>IF($B39=$C39,(1-(1-INDEX('T&amp;DLoss projections'!$T$33:$AE$37,MATCH($B39,'T&amp;DLoss projections'!$S$33:$S$37,0),MATCH(N$24,'T&amp;DLoss projections'!$T$32:$AE$32,0)))/(1-INDEX($B$20:$F$20,1,MATCH($C39,$B$19:$F$19,0))*$F$15)),$F$15)</f>
        <v>3.3000000000000002E-2</v>
      </c>
      <c r="R39" s="70" t="s">
        <v>28</v>
      </c>
      <c r="S39" s="70" t="s">
        <v>18</v>
      </c>
      <c r="T39" s="78">
        <f t="shared" si="2"/>
        <v>3.3000000000000002E-2</v>
      </c>
      <c r="U39" s="78">
        <f t="shared" si="3"/>
        <v>3.3000000000000002E-2</v>
      </c>
      <c r="V39" s="78">
        <f t="shared" si="4"/>
        <v>3.3000000000000002E-2</v>
      </c>
      <c r="W39" s="78">
        <f t="shared" si="5"/>
        <v>3.3000000000000002E-2</v>
      </c>
      <c r="X39" s="78">
        <f t="shared" si="6"/>
        <v>3.3000000000000002E-2</v>
      </c>
      <c r="Y39" s="78">
        <f t="shared" si="7"/>
        <v>3.3000000000000002E-2</v>
      </c>
      <c r="Z39" s="78">
        <f t="shared" si="8"/>
        <v>3.3000000000000002E-2</v>
      </c>
      <c r="AA39" s="78">
        <f t="shared" si="9"/>
        <v>3.3000000000000002E-2</v>
      </c>
      <c r="AB39" s="78">
        <f t="shared" si="10"/>
        <v>3.3000000000000002E-2</v>
      </c>
      <c r="AC39" s="78">
        <f t="shared" si="11"/>
        <v>3.3000000000000002E-2</v>
      </c>
      <c r="AD39" s="78">
        <f t="shared" si="12"/>
        <v>3.3000000000000002E-2</v>
      </c>
      <c r="AH39" s="70" t="s">
        <v>28</v>
      </c>
      <c r="AI39" s="70" t="s">
        <v>18</v>
      </c>
      <c r="AJ39" s="78">
        <f t="shared" si="13"/>
        <v>3.3000000000000002E-2</v>
      </c>
      <c r="AK39" s="78">
        <f t="shared" si="14"/>
        <v>3.3000000000000002E-2</v>
      </c>
      <c r="AL39" s="78">
        <f t="shared" si="15"/>
        <v>3.3000000000000002E-2</v>
      </c>
      <c r="AM39" s="78">
        <f t="shared" si="16"/>
        <v>3.3000000000000002E-2</v>
      </c>
      <c r="AN39" s="78">
        <f t="shared" si="17"/>
        <v>3.3000000000000002E-2</v>
      </c>
      <c r="AO39" s="78">
        <f t="shared" si="18"/>
        <v>3.3000000000000002E-2</v>
      </c>
      <c r="AP39" s="78">
        <f t="shared" si="19"/>
        <v>3.3000000000000002E-2</v>
      </c>
      <c r="AQ39" s="78">
        <f t="shared" si="20"/>
        <v>3.3000000000000002E-2</v>
      </c>
      <c r="AR39" s="78">
        <f t="shared" si="21"/>
        <v>3.3000000000000002E-2</v>
      </c>
      <c r="AS39" s="78">
        <f t="shared" si="22"/>
        <v>3.3000000000000002E-2</v>
      </c>
      <c r="AT39" s="78">
        <f t="shared" si="23"/>
        <v>3.3000000000000002E-2</v>
      </c>
    </row>
    <row r="40" spans="2:46" x14ac:dyDescent="0.2">
      <c r="B40" s="70" t="s">
        <v>22</v>
      </c>
      <c r="C40" s="70" t="s">
        <v>11</v>
      </c>
      <c r="D40" s="78">
        <f>IF($B40=$C40,(1-(1-INDEX('T&amp;DLoss projections'!$T$33:$AE$37,MATCH($B40,'T&amp;DLoss projections'!$S$33:$S$37,0),MATCH(D$24,'T&amp;DLoss projections'!$T$32:$AE$32,0)))/(1-INDEX($B$20:$F$20,1,MATCH($C40,$B$19:$F$19,0))*$F$15)),$F$15)</f>
        <v>3.3000000000000002E-2</v>
      </c>
      <c r="E40" s="78">
        <f>IF($B40=$C40,(1-(1-INDEX('T&amp;DLoss projections'!$T$33:$AE$37,MATCH($B40,'T&amp;DLoss projections'!$S$33:$S$37,0),MATCH(E$24,'T&amp;DLoss projections'!$T$32:$AE$32,0)))/(1-INDEX($B$20:$F$20,1,MATCH($C40,$B$19:$F$19,0))*$F$15)),$F$15)</f>
        <v>3.3000000000000002E-2</v>
      </c>
      <c r="F40" s="78">
        <f>IF($B40=$C40,(1-(1-INDEX('T&amp;DLoss projections'!$T$33:$AE$37,MATCH($B40,'T&amp;DLoss projections'!$S$33:$S$37,0),MATCH(F$24,'T&amp;DLoss projections'!$T$32:$AE$32,0)))/(1-INDEX($B$20:$F$20,1,MATCH($C40,$B$19:$F$19,0))*$F$15)),$F$15)</f>
        <v>3.3000000000000002E-2</v>
      </c>
      <c r="G40" s="78">
        <f>IF($B40=$C40,(1-(1-INDEX('T&amp;DLoss projections'!$T$33:$AE$37,MATCH($B40,'T&amp;DLoss projections'!$S$33:$S$37,0),MATCH(G$24,'T&amp;DLoss projections'!$T$32:$AE$32,0)))/(1-INDEX($B$20:$F$20,1,MATCH($C40,$B$19:$F$19,0))*$F$15)),$F$15)</f>
        <v>3.3000000000000002E-2</v>
      </c>
      <c r="H40" s="78">
        <f>IF($B40=$C40,(1-(1-INDEX('T&amp;DLoss projections'!$T$33:$AE$37,MATCH($B40,'T&amp;DLoss projections'!$S$33:$S$37,0),MATCH(H$24,'T&amp;DLoss projections'!$T$32:$AE$32,0)))/(1-INDEX($B$20:$F$20,1,MATCH($C40,$B$19:$F$19,0))*$F$15)),$F$15)</f>
        <v>3.3000000000000002E-2</v>
      </c>
      <c r="I40" s="78">
        <f>IF($B40=$C40,(1-(1-INDEX('T&amp;DLoss projections'!$T$33:$AE$37,MATCH($B40,'T&amp;DLoss projections'!$S$33:$S$37,0),MATCH(I$24,'T&amp;DLoss projections'!$T$32:$AE$32,0)))/(1-INDEX($B$20:$F$20,1,MATCH($C40,$B$19:$F$19,0))*$F$15)),$F$15)</f>
        <v>3.3000000000000002E-2</v>
      </c>
      <c r="J40" s="78">
        <f>IF($B40=$C40,(1-(1-INDEX('T&amp;DLoss projections'!$T$33:$AE$37,MATCH($B40,'T&amp;DLoss projections'!$S$33:$S$37,0),MATCH(J$24,'T&amp;DLoss projections'!$T$32:$AE$32,0)))/(1-INDEX($B$20:$F$20,1,MATCH($C40,$B$19:$F$19,0))*$F$15)),$F$15)</f>
        <v>3.3000000000000002E-2</v>
      </c>
      <c r="K40" s="78">
        <f>IF($B40=$C40,(1-(1-INDEX('T&amp;DLoss projections'!$T$33:$AE$37,MATCH($B40,'T&amp;DLoss projections'!$S$33:$S$37,0),MATCH(K$24,'T&amp;DLoss projections'!$T$32:$AE$32,0)))/(1-INDEX($B$20:$F$20,1,MATCH($C40,$B$19:$F$19,0))*$F$15)),$F$15)</f>
        <v>3.3000000000000002E-2</v>
      </c>
      <c r="L40" s="78">
        <f>IF($B40=$C40,(1-(1-INDEX('T&amp;DLoss projections'!$T$33:$AE$37,MATCH($B40,'T&amp;DLoss projections'!$S$33:$S$37,0),MATCH(L$24,'T&amp;DLoss projections'!$T$32:$AE$32,0)))/(1-INDEX($B$20:$F$20,1,MATCH($C40,$B$19:$F$19,0))*$F$15)),$F$15)</f>
        <v>3.3000000000000002E-2</v>
      </c>
      <c r="M40" s="78">
        <f>IF($B40=$C40,(1-(1-INDEX('T&amp;DLoss projections'!$T$33:$AE$37,MATCH($B40,'T&amp;DLoss projections'!$S$33:$S$37,0),MATCH(M$24,'T&amp;DLoss projections'!$T$32:$AE$32,0)))/(1-INDEX($B$20:$F$20,1,MATCH($C40,$B$19:$F$19,0))*$F$15)),$F$15)</f>
        <v>3.3000000000000002E-2</v>
      </c>
      <c r="N40" s="78">
        <f>IF($B40=$C40,(1-(1-INDEX('T&amp;DLoss projections'!$T$33:$AE$37,MATCH($B40,'T&amp;DLoss projections'!$S$33:$S$37,0),MATCH(N$24,'T&amp;DLoss projections'!$T$32:$AE$32,0)))/(1-INDEX($B$20:$F$20,1,MATCH($C40,$B$19:$F$19,0))*$F$15)),$F$15)</f>
        <v>3.3000000000000002E-2</v>
      </c>
      <c r="R40" s="70" t="s">
        <v>22</v>
      </c>
      <c r="S40" s="70" t="s">
        <v>11</v>
      </c>
      <c r="T40" s="78">
        <f t="shared" si="2"/>
        <v>3.3000000000000002E-2</v>
      </c>
      <c r="U40" s="78">
        <f t="shared" si="3"/>
        <v>3.3000000000000002E-2</v>
      </c>
      <c r="V40" s="78">
        <f t="shared" si="4"/>
        <v>3.3000000000000002E-2</v>
      </c>
      <c r="W40" s="78">
        <f t="shared" si="5"/>
        <v>3.3000000000000002E-2</v>
      </c>
      <c r="X40" s="78">
        <f t="shared" si="6"/>
        <v>3.3000000000000002E-2</v>
      </c>
      <c r="Y40" s="78">
        <f t="shared" si="7"/>
        <v>3.3000000000000002E-2</v>
      </c>
      <c r="Z40" s="78">
        <f t="shared" si="8"/>
        <v>3.3000000000000002E-2</v>
      </c>
      <c r="AA40" s="78">
        <f t="shared" si="9"/>
        <v>3.3000000000000002E-2</v>
      </c>
      <c r="AB40" s="78">
        <f t="shared" si="10"/>
        <v>3.3000000000000002E-2</v>
      </c>
      <c r="AC40" s="78">
        <f t="shared" si="11"/>
        <v>3.3000000000000002E-2</v>
      </c>
      <c r="AD40" s="78">
        <f t="shared" si="12"/>
        <v>3.3000000000000002E-2</v>
      </c>
      <c r="AH40" s="70" t="s">
        <v>22</v>
      </c>
      <c r="AI40" s="70" t="s">
        <v>11</v>
      </c>
      <c r="AJ40" s="78">
        <f t="shared" si="13"/>
        <v>3.3000000000000002E-2</v>
      </c>
      <c r="AK40" s="78">
        <f t="shared" si="14"/>
        <v>3.3000000000000002E-2</v>
      </c>
      <c r="AL40" s="78">
        <f t="shared" si="15"/>
        <v>3.3000000000000002E-2</v>
      </c>
      <c r="AM40" s="78">
        <f t="shared" si="16"/>
        <v>3.3000000000000002E-2</v>
      </c>
      <c r="AN40" s="78">
        <f t="shared" si="17"/>
        <v>3.3000000000000002E-2</v>
      </c>
      <c r="AO40" s="78">
        <f t="shared" si="18"/>
        <v>3.3000000000000002E-2</v>
      </c>
      <c r="AP40" s="78">
        <f t="shared" si="19"/>
        <v>3.3000000000000002E-2</v>
      </c>
      <c r="AQ40" s="78">
        <f t="shared" si="20"/>
        <v>3.3000000000000002E-2</v>
      </c>
      <c r="AR40" s="78">
        <f t="shared" si="21"/>
        <v>3.3000000000000002E-2</v>
      </c>
      <c r="AS40" s="78">
        <f t="shared" si="22"/>
        <v>3.3000000000000002E-2</v>
      </c>
      <c r="AT40" s="78">
        <f t="shared" si="23"/>
        <v>3.3000000000000002E-2</v>
      </c>
    </row>
    <row r="41" spans="2:46" x14ac:dyDescent="0.2">
      <c r="B41" s="70" t="s">
        <v>18</v>
      </c>
      <c r="C41" s="70" t="s">
        <v>28</v>
      </c>
      <c r="D41" s="78">
        <f>IF($B41=$C41,(1-(1-INDEX('T&amp;DLoss projections'!$T$33:$AE$37,MATCH($B41,'T&amp;DLoss projections'!$S$33:$S$37,0),MATCH(D$24,'T&amp;DLoss projections'!$T$32:$AE$32,0)))/(1-INDEX($B$20:$F$20,1,MATCH($C41,$B$19:$F$19,0))*$F$15)),$F$15)</f>
        <v>3.3000000000000002E-2</v>
      </c>
      <c r="E41" s="78">
        <f>IF($B41=$C41,(1-(1-INDEX('T&amp;DLoss projections'!$T$33:$AE$37,MATCH($B41,'T&amp;DLoss projections'!$S$33:$S$37,0),MATCH(E$24,'T&amp;DLoss projections'!$T$32:$AE$32,0)))/(1-INDEX($B$20:$F$20,1,MATCH($C41,$B$19:$F$19,0))*$F$15)),$F$15)</f>
        <v>3.3000000000000002E-2</v>
      </c>
      <c r="F41" s="78">
        <f>IF($B41=$C41,(1-(1-INDEX('T&amp;DLoss projections'!$T$33:$AE$37,MATCH($B41,'T&amp;DLoss projections'!$S$33:$S$37,0),MATCH(F$24,'T&amp;DLoss projections'!$T$32:$AE$32,0)))/(1-INDEX($B$20:$F$20,1,MATCH($C41,$B$19:$F$19,0))*$F$15)),$F$15)</f>
        <v>3.3000000000000002E-2</v>
      </c>
      <c r="G41" s="78">
        <f>IF($B41=$C41,(1-(1-INDEX('T&amp;DLoss projections'!$T$33:$AE$37,MATCH($B41,'T&amp;DLoss projections'!$S$33:$S$37,0),MATCH(G$24,'T&amp;DLoss projections'!$T$32:$AE$32,0)))/(1-INDEX($B$20:$F$20,1,MATCH($C41,$B$19:$F$19,0))*$F$15)),$F$15)</f>
        <v>3.3000000000000002E-2</v>
      </c>
      <c r="H41" s="78">
        <f>IF($B41=$C41,(1-(1-INDEX('T&amp;DLoss projections'!$T$33:$AE$37,MATCH($B41,'T&amp;DLoss projections'!$S$33:$S$37,0),MATCH(H$24,'T&amp;DLoss projections'!$T$32:$AE$32,0)))/(1-INDEX($B$20:$F$20,1,MATCH($C41,$B$19:$F$19,0))*$F$15)),$F$15)</f>
        <v>3.3000000000000002E-2</v>
      </c>
      <c r="I41" s="78">
        <f>IF($B41=$C41,(1-(1-INDEX('T&amp;DLoss projections'!$T$33:$AE$37,MATCH($B41,'T&amp;DLoss projections'!$S$33:$S$37,0),MATCH(I$24,'T&amp;DLoss projections'!$T$32:$AE$32,0)))/(1-INDEX($B$20:$F$20,1,MATCH($C41,$B$19:$F$19,0))*$F$15)),$F$15)</f>
        <v>3.3000000000000002E-2</v>
      </c>
      <c r="J41" s="78">
        <f>IF($B41=$C41,(1-(1-INDEX('T&amp;DLoss projections'!$T$33:$AE$37,MATCH($B41,'T&amp;DLoss projections'!$S$33:$S$37,0),MATCH(J$24,'T&amp;DLoss projections'!$T$32:$AE$32,0)))/(1-INDEX($B$20:$F$20,1,MATCH($C41,$B$19:$F$19,0))*$F$15)),$F$15)</f>
        <v>3.3000000000000002E-2</v>
      </c>
      <c r="K41" s="78">
        <f>IF($B41=$C41,(1-(1-INDEX('T&amp;DLoss projections'!$T$33:$AE$37,MATCH($B41,'T&amp;DLoss projections'!$S$33:$S$37,0),MATCH(K$24,'T&amp;DLoss projections'!$T$32:$AE$32,0)))/(1-INDEX($B$20:$F$20,1,MATCH($C41,$B$19:$F$19,0))*$F$15)),$F$15)</f>
        <v>3.3000000000000002E-2</v>
      </c>
      <c r="L41" s="78">
        <f>IF($B41=$C41,(1-(1-INDEX('T&amp;DLoss projections'!$T$33:$AE$37,MATCH($B41,'T&amp;DLoss projections'!$S$33:$S$37,0),MATCH(L$24,'T&amp;DLoss projections'!$T$32:$AE$32,0)))/(1-INDEX($B$20:$F$20,1,MATCH($C41,$B$19:$F$19,0))*$F$15)),$F$15)</f>
        <v>3.3000000000000002E-2</v>
      </c>
      <c r="M41" s="78">
        <f>IF($B41=$C41,(1-(1-INDEX('T&amp;DLoss projections'!$T$33:$AE$37,MATCH($B41,'T&amp;DLoss projections'!$S$33:$S$37,0),MATCH(M$24,'T&amp;DLoss projections'!$T$32:$AE$32,0)))/(1-INDEX($B$20:$F$20,1,MATCH($C41,$B$19:$F$19,0))*$F$15)),$F$15)</f>
        <v>3.3000000000000002E-2</v>
      </c>
      <c r="N41" s="78">
        <f>IF($B41=$C41,(1-(1-INDEX('T&amp;DLoss projections'!$T$33:$AE$37,MATCH($B41,'T&amp;DLoss projections'!$S$33:$S$37,0),MATCH(N$24,'T&amp;DLoss projections'!$T$32:$AE$32,0)))/(1-INDEX($B$20:$F$20,1,MATCH($C41,$B$19:$F$19,0))*$F$15)),$F$15)</f>
        <v>3.3000000000000002E-2</v>
      </c>
      <c r="R41" s="70" t="s">
        <v>18</v>
      </c>
      <c r="S41" s="70" t="s">
        <v>28</v>
      </c>
      <c r="T41" s="78">
        <f t="shared" si="2"/>
        <v>3.3000000000000002E-2</v>
      </c>
      <c r="U41" s="78">
        <f t="shared" si="3"/>
        <v>3.3000000000000002E-2</v>
      </c>
      <c r="V41" s="78">
        <f t="shared" si="4"/>
        <v>3.3000000000000002E-2</v>
      </c>
      <c r="W41" s="78">
        <f t="shared" si="5"/>
        <v>3.3000000000000002E-2</v>
      </c>
      <c r="X41" s="78">
        <f t="shared" si="6"/>
        <v>3.3000000000000002E-2</v>
      </c>
      <c r="Y41" s="78">
        <f t="shared" si="7"/>
        <v>3.3000000000000002E-2</v>
      </c>
      <c r="Z41" s="78">
        <f t="shared" si="8"/>
        <v>3.3000000000000002E-2</v>
      </c>
      <c r="AA41" s="78">
        <f t="shared" si="9"/>
        <v>3.3000000000000002E-2</v>
      </c>
      <c r="AB41" s="78">
        <f t="shared" si="10"/>
        <v>3.3000000000000002E-2</v>
      </c>
      <c r="AC41" s="78">
        <f t="shared" si="11"/>
        <v>3.3000000000000002E-2</v>
      </c>
      <c r="AD41" s="78">
        <f t="shared" si="12"/>
        <v>3.3000000000000002E-2</v>
      </c>
      <c r="AH41" s="70" t="s">
        <v>18</v>
      </c>
      <c r="AI41" s="70" t="s">
        <v>28</v>
      </c>
      <c r="AJ41" s="78">
        <f t="shared" si="13"/>
        <v>3.3000000000000002E-2</v>
      </c>
      <c r="AK41" s="78">
        <f t="shared" si="14"/>
        <v>3.3000000000000002E-2</v>
      </c>
      <c r="AL41" s="78">
        <f t="shared" si="15"/>
        <v>3.3000000000000002E-2</v>
      </c>
      <c r="AM41" s="78">
        <f t="shared" si="16"/>
        <v>3.3000000000000002E-2</v>
      </c>
      <c r="AN41" s="78">
        <f t="shared" si="17"/>
        <v>3.3000000000000002E-2</v>
      </c>
      <c r="AO41" s="78">
        <f t="shared" si="18"/>
        <v>3.3000000000000002E-2</v>
      </c>
      <c r="AP41" s="78">
        <f t="shared" si="19"/>
        <v>3.3000000000000002E-2</v>
      </c>
      <c r="AQ41" s="78">
        <f t="shared" si="20"/>
        <v>3.3000000000000002E-2</v>
      </c>
      <c r="AR41" s="78">
        <f t="shared" si="21"/>
        <v>3.3000000000000002E-2</v>
      </c>
      <c r="AS41" s="78">
        <f t="shared" si="22"/>
        <v>3.3000000000000002E-2</v>
      </c>
      <c r="AT41" s="78">
        <f t="shared" si="23"/>
        <v>3.3000000000000002E-2</v>
      </c>
    </row>
    <row r="42" spans="2:46" x14ac:dyDescent="0.2">
      <c r="B42" s="70" t="s">
        <v>25</v>
      </c>
      <c r="C42" s="70" t="s">
        <v>22</v>
      </c>
      <c r="D42" s="78">
        <f>IF($B42=$C42,(1-(1-INDEX('T&amp;DLoss projections'!$T$33:$AE$37,MATCH($B42,'T&amp;DLoss projections'!$S$33:$S$37,0),MATCH(D$24,'T&amp;DLoss projections'!$T$32:$AE$32,0)))/(1-INDEX($B$20:$F$20,1,MATCH($C42,$B$19:$F$19,0))*$F$15)),$F$15)</f>
        <v>3.3000000000000002E-2</v>
      </c>
      <c r="E42" s="78">
        <f>IF($B42=$C42,(1-(1-INDEX('T&amp;DLoss projections'!$T$33:$AE$37,MATCH($B42,'T&amp;DLoss projections'!$S$33:$S$37,0),MATCH(E$24,'T&amp;DLoss projections'!$T$32:$AE$32,0)))/(1-INDEX($B$20:$F$20,1,MATCH($C42,$B$19:$F$19,0))*$F$15)),$F$15)</f>
        <v>3.3000000000000002E-2</v>
      </c>
      <c r="F42" s="78">
        <f>IF($B42=$C42,(1-(1-INDEX('T&amp;DLoss projections'!$T$33:$AE$37,MATCH($B42,'T&amp;DLoss projections'!$S$33:$S$37,0),MATCH(F$24,'T&amp;DLoss projections'!$T$32:$AE$32,0)))/(1-INDEX($B$20:$F$20,1,MATCH($C42,$B$19:$F$19,0))*$F$15)),$F$15)</f>
        <v>3.3000000000000002E-2</v>
      </c>
      <c r="G42" s="78">
        <f>IF($B42=$C42,(1-(1-INDEX('T&amp;DLoss projections'!$T$33:$AE$37,MATCH($B42,'T&amp;DLoss projections'!$S$33:$S$37,0),MATCH(G$24,'T&amp;DLoss projections'!$T$32:$AE$32,0)))/(1-INDEX($B$20:$F$20,1,MATCH($C42,$B$19:$F$19,0))*$F$15)),$F$15)</f>
        <v>3.3000000000000002E-2</v>
      </c>
      <c r="H42" s="78">
        <f>IF($B42=$C42,(1-(1-INDEX('T&amp;DLoss projections'!$T$33:$AE$37,MATCH($B42,'T&amp;DLoss projections'!$S$33:$S$37,0),MATCH(H$24,'T&amp;DLoss projections'!$T$32:$AE$32,0)))/(1-INDEX($B$20:$F$20,1,MATCH($C42,$B$19:$F$19,0))*$F$15)),$F$15)</f>
        <v>3.3000000000000002E-2</v>
      </c>
      <c r="I42" s="78">
        <f>IF($B42=$C42,(1-(1-INDEX('T&amp;DLoss projections'!$T$33:$AE$37,MATCH($B42,'T&amp;DLoss projections'!$S$33:$S$37,0),MATCH(I$24,'T&amp;DLoss projections'!$T$32:$AE$32,0)))/(1-INDEX($B$20:$F$20,1,MATCH($C42,$B$19:$F$19,0))*$F$15)),$F$15)</f>
        <v>3.3000000000000002E-2</v>
      </c>
      <c r="J42" s="78">
        <f>IF($B42=$C42,(1-(1-INDEX('T&amp;DLoss projections'!$T$33:$AE$37,MATCH($B42,'T&amp;DLoss projections'!$S$33:$S$37,0),MATCH(J$24,'T&amp;DLoss projections'!$T$32:$AE$32,0)))/(1-INDEX($B$20:$F$20,1,MATCH($C42,$B$19:$F$19,0))*$F$15)),$F$15)</f>
        <v>3.3000000000000002E-2</v>
      </c>
      <c r="K42" s="78">
        <f>IF($B42=$C42,(1-(1-INDEX('T&amp;DLoss projections'!$T$33:$AE$37,MATCH($B42,'T&amp;DLoss projections'!$S$33:$S$37,0),MATCH(K$24,'T&amp;DLoss projections'!$T$32:$AE$32,0)))/(1-INDEX($B$20:$F$20,1,MATCH($C42,$B$19:$F$19,0))*$F$15)),$F$15)</f>
        <v>3.3000000000000002E-2</v>
      </c>
      <c r="L42" s="78">
        <f>IF($B42=$C42,(1-(1-INDEX('T&amp;DLoss projections'!$T$33:$AE$37,MATCH($B42,'T&amp;DLoss projections'!$S$33:$S$37,0),MATCH(L$24,'T&amp;DLoss projections'!$T$32:$AE$32,0)))/(1-INDEX($B$20:$F$20,1,MATCH($C42,$B$19:$F$19,0))*$F$15)),$F$15)</f>
        <v>3.3000000000000002E-2</v>
      </c>
      <c r="M42" s="78">
        <f>IF($B42=$C42,(1-(1-INDEX('T&amp;DLoss projections'!$T$33:$AE$37,MATCH($B42,'T&amp;DLoss projections'!$S$33:$S$37,0),MATCH(M$24,'T&amp;DLoss projections'!$T$32:$AE$32,0)))/(1-INDEX($B$20:$F$20,1,MATCH($C42,$B$19:$F$19,0))*$F$15)),$F$15)</f>
        <v>3.3000000000000002E-2</v>
      </c>
      <c r="N42" s="78">
        <f>IF($B42=$C42,(1-(1-INDEX('T&amp;DLoss projections'!$T$33:$AE$37,MATCH($B42,'T&amp;DLoss projections'!$S$33:$S$37,0),MATCH(N$24,'T&amp;DLoss projections'!$T$32:$AE$32,0)))/(1-INDEX($B$20:$F$20,1,MATCH($C42,$B$19:$F$19,0))*$F$15)),$F$15)</f>
        <v>3.3000000000000002E-2</v>
      </c>
      <c r="R42" s="70" t="s">
        <v>25</v>
      </c>
      <c r="S42" s="70" t="s">
        <v>22</v>
      </c>
      <c r="T42" s="78">
        <f t="shared" si="2"/>
        <v>3.3000000000000002E-2</v>
      </c>
      <c r="U42" s="78">
        <f t="shared" si="3"/>
        <v>3.3000000000000002E-2</v>
      </c>
      <c r="V42" s="78">
        <f t="shared" si="4"/>
        <v>3.3000000000000002E-2</v>
      </c>
      <c r="W42" s="78">
        <f t="shared" si="5"/>
        <v>3.3000000000000002E-2</v>
      </c>
      <c r="X42" s="78">
        <f t="shared" si="6"/>
        <v>3.3000000000000002E-2</v>
      </c>
      <c r="Y42" s="78">
        <f t="shared" si="7"/>
        <v>3.3000000000000002E-2</v>
      </c>
      <c r="Z42" s="78">
        <f t="shared" si="8"/>
        <v>3.3000000000000002E-2</v>
      </c>
      <c r="AA42" s="78">
        <f t="shared" si="9"/>
        <v>3.3000000000000002E-2</v>
      </c>
      <c r="AB42" s="78">
        <f t="shared" si="10"/>
        <v>3.3000000000000002E-2</v>
      </c>
      <c r="AC42" s="78">
        <f t="shared" si="11"/>
        <v>3.3000000000000002E-2</v>
      </c>
      <c r="AD42" s="78">
        <f t="shared" si="12"/>
        <v>3.3000000000000002E-2</v>
      </c>
      <c r="AH42" s="70" t="s">
        <v>25</v>
      </c>
      <c r="AI42" s="70" t="s">
        <v>22</v>
      </c>
      <c r="AJ42" s="78">
        <f t="shared" si="13"/>
        <v>3.3000000000000002E-2</v>
      </c>
      <c r="AK42" s="78">
        <f t="shared" si="14"/>
        <v>3.3000000000000002E-2</v>
      </c>
      <c r="AL42" s="78">
        <f t="shared" si="15"/>
        <v>3.3000000000000002E-2</v>
      </c>
      <c r="AM42" s="78">
        <f t="shared" si="16"/>
        <v>3.3000000000000002E-2</v>
      </c>
      <c r="AN42" s="78">
        <f t="shared" si="17"/>
        <v>3.3000000000000002E-2</v>
      </c>
      <c r="AO42" s="78">
        <f t="shared" si="18"/>
        <v>3.3000000000000002E-2</v>
      </c>
      <c r="AP42" s="78">
        <f t="shared" si="19"/>
        <v>3.3000000000000002E-2</v>
      </c>
      <c r="AQ42" s="78">
        <f t="shared" si="20"/>
        <v>3.3000000000000002E-2</v>
      </c>
      <c r="AR42" s="78">
        <f t="shared" si="21"/>
        <v>3.3000000000000002E-2</v>
      </c>
      <c r="AS42" s="78">
        <f t="shared" si="22"/>
        <v>3.3000000000000002E-2</v>
      </c>
      <c r="AT42" s="78">
        <f t="shared" si="23"/>
        <v>3.3000000000000002E-2</v>
      </c>
    </row>
    <row r="43" spans="2:46" x14ac:dyDescent="0.2">
      <c r="B43" s="70" t="s">
        <v>11</v>
      </c>
      <c r="C43" s="70" t="s">
        <v>18</v>
      </c>
      <c r="D43" s="78">
        <f>IF($B43=$C43,(1-(1-INDEX('T&amp;DLoss projections'!$T$33:$AE$37,MATCH($B43,'T&amp;DLoss projections'!$S$33:$S$37,0),MATCH(D$24,'T&amp;DLoss projections'!$T$32:$AE$32,0)))/(1-INDEX($B$20:$F$20,1,MATCH($C43,$B$19:$F$19,0))*$F$15)),$F$15)</f>
        <v>3.3000000000000002E-2</v>
      </c>
      <c r="E43" s="78">
        <f>IF($B43=$C43,(1-(1-INDEX('T&amp;DLoss projections'!$T$33:$AE$37,MATCH($B43,'T&amp;DLoss projections'!$S$33:$S$37,0),MATCH(E$24,'T&amp;DLoss projections'!$T$32:$AE$32,0)))/(1-INDEX($B$20:$F$20,1,MATCH($C43,$B$19:$F$19,0))*$F$15)),$F$15)</f>
        <v>3.3000000000000002E-2</v>
      </c>
      <c r="F43" s="78">
        <f>IF($B43=$C43,(1-(1-INDEX('T&amp;DLoss projections'!$T$33:$AE$37,MATCH($B43,'T&amp;DLoss projections'!$S$33:$S$37,0),MATCH(F$24,'T&amp;DLoss projections'!$T$32:$AE$32,0)))/(1-INDEX($B$20:$F$20,1,MATCH($C43,$B$19:$F$19,0))*$F$15)),$F$15)</f>
        <v>3.3000000000000002E-2</v>
      </c>
      <c r="G43" s="78">
        <f>IF($B43=$C43,(1-(1-INDEX('T&amp;DLoss projections'!$T$33:$AE$37,MATCH($B43,'T&amp;DLoss projections'!$S$33:$S$37,0),MATCH(G$24,'T&amp;DLoss projections'!$T$32:$AE$32,0)))/(1-INDEX($B$20:$F$20,1,MATCH($C43,$B$19:$F$19,0))*$F$15)),$F$15)</f>
        <v>3.3000000000000002E-2</v>
      </c>
      <c r="H43" s="78">
        <f>IF($B43=$C43,(1-(1-INDEX('T&amp;DLoss projections'!$T$33:$AE$37,MATCH($B43,'T&amp;DLoss projections'!$S$33:$S$37,0),MATCH(H$24,'T&amp;DLoss projections'!$T$32:$AE$32,0)))/(1-INDEX($B$20:$F$20,1,MATCH($C43,$B$19:$F$19,0))*$F$15)),$F$15)</f>
        <v>3.3000000000000002E-2</v>
      </c>
      <c r="I43" s="78">
        <f>IF($B43=$C43,(1-(1-INDEX('T&amp;DLoss projections'!$T$33:$AE$37,MATCH($B43,'T&amp;DLoss projections'!$S$33:$S$37,0),MATCH(I$24,'T&amp;DLoss projections'!$T$32:$AE$32,0)))/(1-INDEX($B$20:$F$20,1,MATCH($C43,$B$19:$F$19,0))*$F$15)),$F$15)</f>
        <v>3.3000000000000002E-2</v>
      </c>
      <c r="J43" s="78">
        <f>IF($B43=$C43,(1-(1-INDEX('T&amp;DLoss projections'!$T$33:$AE$37,MATCH($B43,'T&amp;DLoss projections'!$S$33:$S$37,0),MATCH(J$24,'T&amp;DLoss projections'!$T$32:$AE$32,0)))/(1-INDEX($B$20:$F$20,1,MATCH($C43,$B$19:$F$19,0))*$F$15)),$F$15)</f>
        <v>3.3000000000000002E-2</v>
      </c>
      <c r="K43" s="78">
        <f>IF($B43=$C43,(1-(1-INDEX('T&amp;DLoss projections'!$T$33:$AE$37,MATCH($B43,'T&amp;DLoss projections'!$S$33:$S$37,0),MATCH(K$24,'T&amp;DLoss projections'!$T$32:$AE$32,0)))/(1-INDEX($B$20:$F$20,1,MATCH($C43,$B$19:$F$19,0))*$F$15)),$F$15)</f>
        <v>3.3000000000000002E-2</v>
      </c>
      <c r="L43" s="78">
        <f>IF($B43=$C43,(1-(1-INDEX('T&amp;DLoss projections'!$T$33:$AE$37,MATCH($B43,'T&amp;DLoss projections'!$S$33:$S$37,0),MATCH(L$24,'T&amp;DLoss projections'!$T$32:$AE$32,0)))/(1-INDEX($B$20:$F$20,1,MATCH($C43,$B$19:$F$19,0))*$F$15)),$F$15)</f>
        <v>3.3000000000000002E-2</v>
      </c>
      <c r="M43" s="78">
        <f>IF($B43=$C43,(1-(1-INDEX('T&amp;DLoss projections'!$T$33:$AE$37,MATCH($B43,'T&amp;DLoss projections'!$S$33:$S$37,0),MATCH(M$24,'T&amp;DLoss projections'!$T$32:$AE$32,0)))/(1-INDEX($B$20:$F$20,1,MATCH($C43,$B$19:$F$19,0))*$F$15)),$F$15)</f>
        <v>3.3000000000000002E-2</v>
      </c>
      <c r="N43" s="78">
        <f>IF($B43=$C43,(1-(1-INDEX('T&amp;DLoss projections'!$T$33:$AE$37,MATCH($B43,'T&amp;DLoss projections'!$S$33:$S$37,0),MATCH(N$24,'T&amp;DLoss projections'!$T$32:$AE$32,0)))/(1-INDEX($B$20:$F$20,1,MATCH($C43,$B$19:$F$19,0))*$F$15)),$F$15)</f>
        <v>3.3000000000000002E-2</v>
      </c>
      <c r="R43" s="70" t="s">
        <v>11</v>
      </c>
      <c r="S43" s="70" t="s">
        <v>18</v>
      </c>
      <c r="T43" s="78">
        <f t="shared" si="2"/>
        <v>3.3000000000000002E-2</v>
      </c>
      <c r="U43" s="78">
        <f t="shared" si="3"/>
        <v>3.3000000000000002E-2</v>
      </c>
      <c r="V43" s="78">
        <f t="shared" si="4"/>
        <v>3.3000000000000002E-2</v>
      </c>
      <c r="W43" s="78">
        <f t="shared" si="5"/>
        <v>3.3000000000000002E-2</v>
      </c>
      <c r="X43" s="78">
        <f t="shared" si="6"/>
        <v>3.3000000000000002E-2</v>
      </c>
      <c r="Y43" s="78">
        <f t="shared" si="7"/>
        <v>3.3000000000000002E-2</v>
      </c>
      <c r="Z43" s="78">
        <f t="shared" si="8"/>
        <v>3.3000000000000002E-2</v>
      </c>
      <c r="AA43" s="78">
        <f t="shared" si="9"/>
        <v>3.3000000000000002E-2</v>
      </c>
      <c r="AB43" s="78">
        <f t="shared" si="10"/>
        <v>3.3000000000000002E-2</v>
      </c>
      <c r="AC43" s="78">
        <f t="shared" si="11"/>
        <v>3.3000000000000002E-2</v>
      </c>
      <c r="AD43" s="78">
        <f t="shared" si="12"/>
        <v>3.3000000000000002E-2</v>
      </c>
      <c r="AH43" s="70" t="s">
        <v>11</v>
      </c>
      <c r="AI43" s="70" t="s">
        <v>18</v>
      </c>
      <c r="AJ43" s="78">
        <f t="shared" si="13"/>
        <v>3.3000000000000002E-2</v>
      </c>
      <c r="AK43" s="78">
        <f t="shared" si="14"/>
        <v>3.3000000000000002E-2</v>
      </c>
      <c r="AL43" s="78">
        <f t="shared" si="15"/>
        <v>3.3000000000000002E-2</v>
      </c>
      <c r="AM43" s="78">
        <f t="shared" si="16"/>
        <v>3.3000000000000002E-2</v>
      </c>
      <c r="AN43" s="78">
        <f t="shared" si="17"/>
        <v>3.3000000000000002E-2</v>
      </c>
      <c r="AO43" s="78">
        <f t="shared" si="18"/>
        <v>3.3000000000000002E-2</v>
      </c>
      <c r="AP43" s="78">
        <f t="shared" si="19"/>
        <v>3.3000000000000002E-2</v>
      </c>
      <c r="AQ43" s="78">
        <f t="shared" si="20"/>
        <v>3.3000000000000002E-2</v>
      </c>
      <c r="AR43" s="78">
        <f t="shared" si="21"/>
        <v>3.3000000000000002E-2</v>
      </c>
      <c r="AS43" s="78">
        <f t="shared" si="22"/>
        <v>3.3000000000000002E-2</v>
      </c>
      <c r="AT43" s="78">
        <f t="shared" si="23"/>
        <v>3.3000000000000002E-2</v>
      </c>
    </row>
    <row r="44" spans="2:46" x14ac:dyDescent="0.2">
      <c r="B44" s="70" t="s">
        <v>28</v>
      </c>
      <c r="C44" s="70" t="s">
        <v>25</v>
      </c>
      <c r="D44" s="78">
        <f>IF($B44=$C44,(1-(1-INDEX('T&amp;DLoss projections'!$T$33:$AE$37,MATCH($B44,'T&amp;DLoss projections'!$S$33:$S$37,0),MATCH(D$24,'T&amp;DLoss projections'!$T$32:$AE$32,0)))/(1-INDEX($B$20:$F$20,1,MATCH($C44,$B$19:$F$19,0))*$F$15)),$F$15)</f>
        <v>3.3000000000000002E-2</v>
      </c>
      <c r="E44" s="78">
        <f>IF($B44=$C44,(1-(1-INDEX('T&amp;DLoss projections'!$T$33:$AE$37,MATCH($B44,'T&amp;DLoss projections'!$S$33:$S$37,0),MATCH(E$24,'T&amp;DLoss projections'!$T$32:$AE$32,0)))/(1-INDEX($B$20:$F$20,1,MATCH($C44,$B$19:$F$19,0))*$F$15)),$F$15)</f>
        <v>3.3000000000000002E-2</v>
      </c>
      <c r="F44" s="78">
        <f>IF($B44=$C44,(1-(1-INDEX('T&amp;DLoss projections'!$T$33:$AE$37,MATCH($B44,'T&amp;DLoss projections'!$S$33:$S$37,0),MATCH(F$24,'T&amp;DLoss projections'!$T$32:$AE$32,0)))/(1-INDEX($B$20:$F$20,1,MATCH($C44,$B$19:$F$19,0))*$F$15)),$F$15)</f>
        <v>3.3000000000000002E-2</v>
      </c>
      <c r="G44" s="78">
        <f>IF($B44=$C44,(1-(1-INDEX('T&amp;DLoss projections'!$T$33:$AE$37,MATCH($B44,'T&amp;DLoss projections'!$S$33:$S$37,0),MATCH(G$24,'T&amp;DLoss projections'!$T$32:$AE$32,0)))/(1-INDEX($B$20:$F$20,1,MATCH($C44,$B$19:$F$19,0))*$F$15)),$F$15)</f>
        <v>3.3000000000000002E-2</v>
      </c>
      <c r="H44" s="78">
        <f>IF($B44=$C44,(1-(1-INDEX('T&amp;DLoss projections'!$T$33:$AE$37,MATCH($B44,'T&amp;DLoss projections'!$S$33:$S$37,0),MATCH(H$24,'T&amp;DLoss projections'!$T$32:$AE$32,0)))/(1-INDEX($B$20:$F$20,1,MATCH($C44,$B$19:$F$19,0))*$F$15)),$F$15)</f>
        <v>3.3000000000000002E-2</v>
      </c>
      <c r="I44" s="78">
        <f>IF($B44=$C44,(1-(1-INDEX('T&amp;DLoss projections'!$T$33:$AE$37,MATCH($B44,'T&amp;DLoss projections'!$S$33:$S$37,0),MATCH(I$24,'T&amp;DLoss projections'!$T$32:$AE$32,0)))/(1-INDEX($B$20:$F$20,1,MATCH($C44,$B$19:$F$19,0))*$F$15)),$F$15)</f>
        <v>3.3000000000000002E-2</v>
      </c>
      <c r="J44" s="78">
        <f>IF($B44=$C44,(1-(1-INDEX('T&amp;DLoss projections'!$T$33:$AE$37,MATCH($B44,'T&amp;DLoss projections'!$S$33:$S$37,0),MATCH(J$24,'T&amp;DLoss projections'!$T$32:$AE$32,0)))/(1-INDEX($B$20:$F$20,1,MATCH($C44,$B$19:$F$19,0))*$F$15)),$F$15)</f>
        <v>3.3000000000000002E-2</v>
      </c>
      <c r="K44" s="78">
        <f>IF($B44=$C44,(1-(1-INDEX('T&amp;DLoss projections'!$T$33:$AE$37,MATCH($B44,'T&amp;DLoss projections'!$S$33:$S$37,0),MATCH(K$24,'T&amp;DLoss projections'!$T$32:$AE$32,0)))/(1-INDEX($B$20:$F$20,1,MATCH($C44,$B$19:$F$19,0))*$F$15)),$F$15)</f>
        <v>3.3000000000000002E-2</v>
      </c>
      <c r="L44" s="78">
        <f>IF($B44=$C44,(1-(1-INDEX('T&amp;DLoss projections'!$T$33:$AE$37,MATCH($B44,'T&amp;DLoss projections'!$S$33:$S$37,0),MATCH(L$24,'T&amp;DLoss projections'!$T$32:$AE$32,0)))/(1-INDEX($B$20:$F$20,1,MATCH($C44,$B$19:$F$19,0))*$F$15)),$F$15)</f>
        <v>3.3000000000000002E-2</v>
      </c>
      <c r="M44" s="78">
        <f>IF($B44=$C44,(1-(1-INDEX('T&amp;DLoss projections'!$T$33:$AE$37,MATCH($B44,'T&amp;DLoss projections'!$S$33:$S$37,0),MATCH(M$24,'T&amp;DLoss projections'!$T$32:$AE$32,0)))/(1-INDEX($B$20:$F$20,1,MATCH($C44,$B$19:$F$19,0))*$F$15)),$F$15)</f>
        <v>3.3000000000000002E-2</v>
      </c>
      <c r="N44" s="78">
        <f>IF($B44=$C44,(1-(1-INDEX('T&amp;DLoss projections'!$T$33:$AE$37,MATCH($B44,'T&amp;DLoss projections'!$S$33:$S$37,0),MATCH(N$24,'T&amp;DLoss projections'!$T$32:$AE$32,0)))/(1-INDEX($B$20:$F$20,1,MATCH($C44,$B$19:$F$19,0))*$F$15)),$F$15)</f>
        <v>3.3000000000000002E-2</v>
      </c>
      <c r="R44" s="70" t="s">
        <v>28</v>
      </c>
      <c r="S44" s="70" t="s">
        <v>25</v>
      </c>
      <c r="T44" s="78">
        <f t="shared" si="2"/>
        <v>3.3000000000000002E-2</v>
      </c>
      <c r="U44" s="78">
        <f t="shared" si="3"/>
        <v>3.3000000000000002E-2</v>
      </c>
      <c r="V44" s="78">
        <f t="shared" si="4"/>
        <v>3.3000000000000002E-2</v>
      </c>
      <c r="W44" s="78">
        <f t="shared" si="5"/>
        <v>3.3000000000000002E-2</v>
      </c>
      <c r="X44" s="78">
        <f t="shared" si="6"/>
        <v>3.3000000000000002E-2</v>
      </c>
      <c r="Y44" s="78">
        <f t="shared" si="7"/>
        <v>3.3000000000000002E-2</v>
      </c>
      <c r="Z44" s="78">
        <f t="shared" si="8"/>
        <v>3.3000000000000002E-2</v>
      </c>
      <c r="AA44" s="78">
        <f t="shared" si="9"/>
        <v>3.3000000000000002E-2</v>
      </c>
      <c r="AB44" s="78">
        <f t="shared" si="10"/>
        <v>3.3000000000000002E-2</v>
      </c>
      <c r="AC44" s="78">
        <f t="shared" si="11"/>
        <v>3.3000000000000002E-2</v>
      </c>
      <c r="AD44" s="78">
        <f t="shared" si="12"/>
        <v>3.3000000000000002E-2</v>
      </c>
      <c r="AH44" s="70" t="s">
        <v>28</v>
      </c>
      <c r="AI44" s="70" t="s">
        <v>25</v>
      </c>
      <c r="AJ44" s="78">
        <f t="shared" si="13"/>
        <v>3.3000000000000002E-2</v>
      </c>
      <c r="AK44" s="78">
        <f t="shared" si="14"/>
        <v>3.3000000000000002E-2</v>
      </c>
      <c r="AL44" s="78">
        <f t="shared" si="15"/>
        <v>3.3000000000000002E-2</v>
      </c>
      <c r="AM44" s="78">
        <f t="shared" si="16"/>
        <v>3.3000000000000002E-2</v>
      </c>
      <c r="AN44" s="78">
        <f t="shared" si="17"/>
        <v>3.3000000000000002E-2</v>
      </c>
      <c r="AO44" s="78">
        <f t="shared" si="18"/>
        <v>3.3000000000000002E-2</v>
      </c>
      <c r="AP44" s="78">
        <f t="shared" si="19"/>
        <v>3.3000000000000002E-2</v>
      </c>
      <c r="AQ44" s="78">
        <f t="shared" si="20"/>
        <v>3.3000000000000002E-2</v>
      </c>
      <c r="AR44" s="78">
        <f t="shared" si="21"/>
        <v>3.3000000000000002E-2</v>
      </c>
      <c r="AS44" s="78">
        <f t="shared" si="22"/>
        <v>3.3000000000000002E-2</v>
      </c>
      <c r="AT44" s="78">
        <f t="shared" si="23"/>
        <v>3.3000000000000002E-2</v>
      </c>
    </row>
    <row r="45" spans="2:46" x14ac:dyDescent="0.2">
      <c r="B45" s="70" t="s">
        <v>22</v>
      </c>
      <c r="C45" s="70" t="s">
        <v>28</v>
      </c>
      <c r="D45" s="78">
        <f>IF($B45=$C45,(1-(1-INDEX('T&amp;DLoss projections'!$T$33:$AE$37,MATCH($B45,'T&amp;DLoss projections'!$S$33:$S$37,0),MATCH(D$24,'T&amp;DLoss projections'!$T$32:$AE$32,0)))/(1-INDEX($B$20:$F$20,1,MATCH($C45,$B$19:$F$19,0))*$F$15)),$F$15)</f>
        <v>3.3000000000000002E-2</v>
      </c>
      <c r="E45" s="78">
        <f>IF($B45=$C45,(1-(1-INDEX('T&amp;DLoss projections'!$T$33:$AE$37,MATCH($B45,'T&amp;DLoss projections'!$S$33:$S$37,0),MATCH(E$24,'T&amp;DLoss projections'!$T$32:$AE$32,0)))/(1-INDEX($B$20:$F$20,1,MATCH($C45,$B$19:$F$19,0))*$F$15)),$F$15)</f>
        <v>3.3000000000000002E-2</v>
      </c>
      <c r="F45" s="78">
        <f>IF($B45=$C45,(1-(1-INDEX('T&amp;DLoss projections'!$T$33:$AE$37,MATCH($B45,'T&amp;DLoss projections'!$S$33:$S$37,0),MATCH(F$24,'T&amp;DLoss projections'!$T$32:$AE$32,0)))/(1-INDEX($B$20:$F$20,1,MATCH($C45,$B$19:$F$19,0))*$F$15)),$F$15)</f>
        <v>3.3000000000000002E-2</v>
      </c>
      <c r="G45" s="78">
        <f>IF($B45=$C45,(1-(1-INDEX('T&amp;DLoss projections'!$T$33:$AE$37,MATCH($B45,'T&amp;DLoss projections'!$S$33:$S$37,0),MATCH(G$24,'T&amp;DLoss projections'!$T$32:$AE$32,0)))/(1-INDEX($B$20:$F$20,1,MATCH($C45,$B$19:$F$19,0))*$F$15)),$F$15)</f>
        <v>3.3000000000000002E-2</v>
      </c>
      <c r="H45" s="78">
        <f>IF($B45=$C45,(1-(1-INDEX('T&amp;DLoss projections'!$T$33:$AE$37,MATCH($B45,'T&amp;DLoss projections'!$S$33:$S$37,0),MATCH(H$24,'T&amp;DLoss projections'!$T$32:$AE$32,0)))/(1-INDEX($B$20:$F$20,1,MATCH($C45,$B$19:$F$19,0))*$F$15)),$F$15)</f>
        <v>3.3000000000000002E-2</v>
      </c>
      <c r="I45" s="78">
        <f>IF($B45=$C45,(1-(1-INDEX('T&amp;DLoss projections'!$T$33:$AE$37,MATCH($B45,'T&amp;DLoss projections'!$S$33:$S$37,0),MATCH(I$24,'T&amp;DLoss projections'!$T$32:$AE$32,0)))/(1-INDEX($B$20:$F$20,1,MATCH($C45,$B$19:$F$19,0))*$F$15)),$F$15)</f>
        <v>3.3000000000000002E-2</v>
      </c>
      <c r="J45" s="78">
        <f>IF($B45=$C45,(1-(1-INDEX('T&amp;DLoss projections'!$T$33:$AE$37,MATCH($B45,'T&amp;DLoss projections'!$S$33:$S$37,0),MATCH(J$24,'T&amp;DLoss projections'!$T$32:$AE$32,0)))/(1-INDEX($B$20:$F$20,1,MATCH($C45,$B$19:$F$19,0))*$F$15)),$F$15)</f>
        <v>3.3000000000000002E-2</v>
      </c>
      <c r="K45" s="78">
        <f>IF($B45=$C45,(1-(1-INDEX('T&amp;DLoss projections'!$T$33:$AE$37,MATCH($B45,'T&amp;DLoss projections'!$S$33:$S$37,0),MATCH(K$24,'T&amp;DLoss projections'!$T$32:$AE$32,0)))/(1-INDEX($B$20:$F$20,1,MATCH($C45,$B$19:$F$19,0))*$F$15)),$F$15)</f>
        <v>3.3000000000000002E-2</v>
      </c>
      <c r="L45" s="78">
        <f>IF($B45=$C45,(1-(1-INDEX('T&amp;DLoss projections'!$T$33:$AE$37,MATCH($B45,'T&amp;DLoss projections'!$S$33:$S$37,0),MATCH(L$24,'T&amp;DLoss projections'!$T$32:$AE$32,0)))/(1-INDEX($B$20:$F$20,1,MATCH($C45,$B$19:$F$19,0))*$F$15)),$F$15)</f>
        <v>3.3000000000000002E-2</v>
      </c>
      <c r="M45" s="78">
        <f>IF($B45=$C45,(1-(1-INDEX('T&amp;DLoss projections'!$T$33:$AE$37,MATCH($B45,'T&amp;DLoss projections'!$S$33:$S$37,0),MATCH(M$24,'T&amp;DLoss projections'!$T$32:$AE$32,0)))/(1-INDEX($B$20:$F$20,1,MATCH($C45,$B$19:$F$19,0))*$F$15)),$F$15)</f>
        <v>3.3000000000000002E-2</v>
      </c>
      <c r="N45" s="78">
        <f>IF($B45=$C45,(1-(1-INDEX('T&amp;DLoss projections'!$T$33:$AE$37,MATCH($B45,'T&amp;DLoss projections'!$S$33:$S$37,0),MATCH(N$24,'T&amp;DLoss projections'!$T$32:$AE$32,0)))/(1-INDEX($B$20:$F$20,1,MATCH($C45,$B$19:$F$19,0))*$F$15)),$F$15)</f>
        <v>3.3000000000000002E-2</v>
      </c>
      <c r="R45" s="70" t="s">
        <v>22</v>
      </c>
      <c r="S45" s="70" t="s">
        <v>28</v>
      </c>
      <c r="T45" s="78">
        <f t="shared" si="2"/>
        <v>3.3000000000000002E-2</v>
      </c>
      <c r="U45" s="78">
        <f t="shared" si="3"/>
        <v>3.3000000000000002E-2</v>
      </c>
      <c r="V45" s="78">
        <f t="shared" si="4"/>
        <v>3.3000000000000002E-2</v>
      </c>
      <c r="W45" s="78">
        <f t="shared" si="5"/>
        <v>3.3000000000000002E-2</v>
      </c>
      <c r="X45" s="78">
        <f t="shared" si="6"/>
        <v>3.3000000000000002E-2</v>
      </c>
      <c r="Y45" s="78">
        <f t="shared" si="7"/>
        <v>3.3000000000000002E-2</v>
      </c>
      <c r="Z45" s="78">
        <f t="shared" si="8"/>
        <v>3.3000000000000002E-2</v>
      </c>
      <c r="AA45" s="78">
        <f t="shared" si="9"/>
        <v>3.3000000000000002E-2</v>
      </c>
      <c r="AB45" s="78">
        <f t="shared" si="10"/>
        <v>3.3000000000000002E-2</v>
      </c>
      <c r="AC45" s="78">
        <f t="shared" si="11"/>
        <v>3.3000000000000002E-2</v>
      </c>
      <c r="AD45" s="78">
        <f t="shared" si="12"/>
        <v>3.3000000000000002E-2</v>
      </c>
      <c r="AH45" s="70" t="s">
        <v>22</v>
      </c>
      <c r="AI45" s="70" t="s">
        <v>28</v>
      </c>
      <c r="AJ45" s="78">
        <f t="shared" si="13"/>
        <v>3.3000000000000002E-2</v>
      </c>
      <c r="AK45" s="78">
        <f t="shared" si="14"/>
        <v>3.3000000000000002E-2</v>
      </c>
      <c r="AL45" s="78">
        <f t="shared" si="15"/>
        <v>3.3000000000000002E-2</v>
      </c>
      <c r="AM45" s="78">
        <f t="shared" si="16"/>
        <v>3.3000000000000002E-2</v>
      </c>
      <c r="AN45" s="78">
        <f t="shared" si="17"/>
        <v>3.3000000000000002E-2</v>
      </c>
      <c r="AO45" s="78">
        <f t="shared" si="18"/>
        <v>3.3000000000000002E-2</v>
      </c>
      <c r="AP45" s="78">
        <f t="shared" si="19"/>
        <v>3.3000000000000002E-2</v>
      </c>
      <c r="AQ45" s="78">
        <f t="shared" si="20"/>
        <v>3.3000000000000002E-2</v>
      </c>
      <c r="AR45" s="78">
        <f t="shared" si="21"/>
        <v>3.3000000000000002E-2</v>
      </c>
      <c r="AS45" s="78">
        <f t="shared" si="22"/>
        <v>3.3000000000000002E-2</v>
      </c>
      <c r="AT45" s="78">
        <f t="shared" si="23"/>
        <v>3.3000000000000002E-2</v>
      </c>
    </row>
    <row r="46" spans="2:46" x14ac:dyDescent="0.2">
      <c r="B46" s="70" t="s">
        <v>18</v>
      </c>
      <c r="C46" s="70" t="s">
        <v>22</v>
      </c>
      <c r="D46" s="78">
        <f>IF($B46=$C46,(1-(1-INDEX('T&amp;DLoss projections'!$T$33:$AE$37,MATCH($B46,'T&amp;DLoss projections'!$S$33:$S$37,0),MATCH(D$24,'T&amp;DLoss projections'!$T$32:$AE$32,0)))/(1-INDEX($B$20:$F$20,1,MATCH($C46,$B$19:$F$19,0))*$F$15)),$F$15)</f>
        <v>3.3000000000000002E-2</v>
      </c>
      <c r="E46" s="78">
        <f>IF($B46=$C46,(1-(1-INDEX('T&amp;DLoss projections'!$T$33:$AE$37,MATCH($B46,'T&amp;DLoss projections'!$S$33:$S$37,0),MATCH(E$24,'T&amp;DLoss projections'!$T$32:$AE$32,0)))/(1-INDEX($B$20:$F$20,1,MATCH($C46,$B$19:$F$19,0))*$F$15)),$F$15)</f>
        <v>3.3000000000000002E-2</v>
      </c>
      <c r="F46" s="78">
        <f>IF($B46=$C46,(1-(1-INDEX('T&amp;DLoss projections'!$T$33:$AE$37,MATCH($B46,'T&amp;DLoss projections'!$S$33:$S$37,0),MATCH(F$24,'T&amp;DLoss projections'!$T$32:$AE$32,0)))/(1-INDEX($B$20:$F$20,1,MATCH($C46,$B$19:$F$19,0))*$F$15)),$F$15)</f>
        <v>3.3000000000000002E-2</v>
      </c>
      <c r="G46" s="78">
        <f>IF($B46=$C46,(1-(1-INDEX('T&amp;DLoss projections'!$T$33:$AE$37,MATCH($B46,'T&amp;DLoss projections'!$S$33:$S$37,0),MATCH(G$24,'T&amp;DLoss projections'!$T$32:$AE$32,0)))/(1-INDEX($B$20:$F$20,1,MATCH($C46,$B$19:$F$19,0))*$F$15)),$F$15)</f>
        <v>3.3000000000000002E-2</v>
      </c>
      <c r="H46" s="78">
        <f>IF($B46=$C46,(1-(1-INDEX('T&amp;DLoss projections'!$T$33:$AE$37,MATCH($B46,'T&amp;DLoss projections'!$S$33:$S$37,0),MATCH(H$24,'T&amp;DLoss projections'!$T$32:$AE$32,0)))/(1-INDEX($B$20:$F$20,1,MATCH($C46,$B$19:$F$19,0))*$F$15)),$F$15)</f>
        <v>3.3000000000000002E-2</v>
      </c>
      <c r="I46" s="78">
        <f>IF($B46=$C46,(1-(1-INDEX('T&amp;DLoss projections'!$T$33:$AE$37,MATCH($B46,'T&amp;DLoss projections'!$S$33:$S$37,0),MATCH(I$24,'T&amp;DLoss projections'!$T$32:$AE$32,0)))/(1-INDEX($B$20:$F$20,1,MATCH($C46,$B$19:$F$19,0))*$F$15)),$F$15)</f>
        <v>3.3000000000000002E-2</v>
      </c>
      <c r="J46" s="78">
        <f>IF($B46=$C46,(1-(1-INDEX('T&amp;DLoss projections'!$T$33:$AE$37,MATCH($B46,'T&amp;DLoss projections'!$S$33:$S$37,0),MATCH(J$24,'T&amp;DLoss projections'!$T$32:$AE$32,0)))/(1-INDEX($B$20:$F$20,1,MATCH($C46,$B$19:$F$19,0))*$F$15)),$F$15)</f>
        <v>3.3000000000000002E-2</v>
      </c>
      <c r="K46" s="78">
        <f>IF($B46=$C46,(1-(1-INDEX('T&amp;DLoss projections'!$T$33:$AE$37,MATCH($B46,'T&amp;DLoss projections'!$S$33:$S$37,0),MATCH(K$24,'T&amp;DLoss projections'!$T$32:$AE$32,0)))/(1-INDEX($B$20:$F$20,1,MATCH($C46,$B$19:$F$19,0))*$F$15)),$F$15)</f>
        <v>3.3000000000000002E-2</v>
      </c>
      <c r="L46" s="78">
        <f>IF($B46=$C46,(1-(1-INDEX('T&amp;DLoss projections'!$T$33:$AE$37,MATCH($B46,'T&amp;DLoss projections'!$S$33:$S$37,0),MATCH(L$24,'T&amp;DLoss projections'!$T$32:$AE$32,0)))/(1-INDEX($B$20:$F$20,1,MATCH($C46,$B$19:$F$19,0))*$F$15)),$F$15)</f>
        <v>3.3000000000000002E-2</v>
      </c>
      <c r="M46" s="78">
        <f>IF($B46=$C46,(1-(1-INDEX('T&amp;DLoss projections'!$T$33:$AE$37,MATCH($B46,'T&amp;DLoss projections'!$S$33:$S$37,0),MATCH(M$24,'T&amp;DLoss projections'!$T$32:$AE$32,0)))/(1-INDEX($B$20:$F$20,1,MATCH($C46,$B$19:$F$19,0))*$F$15)),$F$15)</f>
        <v>3.3000000000000002E-2</v>
      </c>
      <c r="N46" s="78">
        <f>IF($B46=$C46,(1-(1-INDEX('T&amp;DLoss projections'!$T$33:$AE$37,MATCH($B46,'T&amp;DLoss projections'!$S$33:$S$37,0),MATCH(N$24,'T&amp;DLoss projections'!$T$32:$AE$32,0)))/(1-INDEX($B$20:$F$20,1,MATCH($C46,$B$19:$F$19,0))*$F$15)),$F$15)</f>
        <v>3.3000000000000002E-2</v>
      </c>
      <c r="R46" s="70" t="s">
        <v>18</v>
      </c>
      <c r="S46" s="70" t="s">
        <v>22</v>
      </c>
      <c r="T46" s="78">
        <f t="shared" si="2"/>
        <v>3.3000000000000002E-2</v>
      </c>
      <c r="U46" s="78">
        <f t="shared" si="3"/>
        <v>3.3000000000000002E-2</v>
      </c>
      <c r="V46" s="78">
        <f t="shared" si="4"/>
        <v>3.3000000000000002E-2</v>
      </c>
      <c r="W46" s="78">
        <f t="shared" si="5"/>
        <v>3.3000000000000002E-2</v>
      </c>
      <c r="X46" s="78">
        <f t="shared" si="6"/>
        <v>3.3000000000000002E-2</v>
      </c>
      <c r="Y46" s="78">
        <f t="shared" si="7"/>
        <v>3.3000000000000002E-2</v>
      </c>
      <c r="Z46" s="78">
        <f t="shared" si="8"/>
        <v>3.3000000000000002E-2</v>
      </c>
      <c r="AA46" s="78">
        <f t="shared" si="9"/>
        <v>3.3000000000000002E-2</v>
      </c>
      <c r="AB46" s="78">
        <f t="shared" si="10"/>
        <v>3.3000000000000002E-2</v>
      </c>
      <c r="AC46" s="78">
        <f t="shared" si="11"/>
        <v>3.3000000000000002E-2</v>
      </c>
      <c r="AD46" s="78">
        <f t="shared" si="12"/>
        <v>3.3000000000000002E-2</v>
      </c>
      <c r="AH46" s="70" t="s">
        <v>18</v>
      </c>
      <c r="AI46" s="70" t="s">
        <v>22</v>
      </c>
      <c r="AJ46" s="78">
        <f t="shared" si="13"/>
        <v>3.3000000000000002E-2</v>
      </c>
      <c r="AK46" s="78">
        <f t="shared" si="14"/>
        <v>3.3000000000000002E-2</v>
      </c>
      <c r="AL46" s="78">
        <f t="shared" si="15"/>
        <v>3.3000000000000002E-2</v>
      </c>
      <c r="AM46" s="78">
        <f t="shared" si="16"/>
        <v>3.3000000000000002E-2</v>
      </c>
      <c r="AN46" s="78">
        <f t="shared" si="17"/>
        <v>3.3000000000000002E-2</v>
      </c>
      <c r="AO46" s="78">
        <f t="shared" si="18"/>
        <v>3.3000000000000002E-2</v>
      </c>
      <c r="AP46" s="78">
        <f t="shared" si="19"/>
        <v>3.3000000000000002E-2</v>
      </c>
      <c r="AQ46" s="78">
        <f t="shared" si="20"/>
        <v>3.3000000000000002E-2</v>
      </c>
      <c r="AR46" s="78">
        <f t="shared" si="21"/>
        <v>3.3000000000000002E-2</v>
      </c>
      <c r="AS46" s="78">
        <f t="shared" si="22"/>
        <v>3.3000000000000002E-2</v>
      </c>
      <c r="AT46" s="78">
        <f t="shared" si="23"/>
        <v>3.3000000000000002E-2</v>
      </c>
    </row>
    <row r="47" spans="2:46" x14ac:dyDescent="0.2">
      <c r="B47" s="70" t="s">
        <v>25</v>
      </c>
      <c r="C47" s="70" t="s">
        <v>18</v>
      </c>
      <c r="D47" s="78">
        <f>IF($B47=$C47,(1-(1-INDEX('T&amp;DLoss projections'!$T$33:$AE$37,MATCH($B47,'T&amp;DLoss projections'!$S$33:$S$37,0),MATCH(D$24,'T&amp;DLoss projections'!$T$32:$AE$32,0)))/(1-INDEX($B$20:$F$20,1,MATCH($C47,$B$19:$F$19,0))*$F$15)),$F$15)</f>
        <v>3.3000000000000002E-2</v>
      </c>
      <c r="E47" s="78">
        <f>IF($B47=$C47,(1-(1-INDEX('T&amp;DLoss projections'!$T$33:$AE$37,MATCH($B47,'T&amp;DLoss projections'!$S$33:$S$37,0),MATCH(E$24,'T&amp;DLoss projections'!$T$32:$AE$32,0)))/(1-INDEX($B$20:$F$20,1,MATCH($C47,$B$19:$F$19,0))*$F$15)),$F$15)</f>
        <v>3.3000000000000002E-2</v>
      </c>
      <c r="F47" s="78">
        <f>IF($B47=$C47,(1-(1-INDEX('T&amp;DLoss projections'!$T$33:$AE$37,MATCH($B47,'T&amp;DLoss projections'!$S$33:$S$37,0),MATCH(F$24,'T&amp;DLoss projections'!$T$32:$AE$32,0)))/(1-INDEX($B$20:$F$20,1,MATCH($C47,$B$19:$F$19,0))*$F$15)),$F$15)</f>
        <v>3.3000000000000002E-2</v>
      </c>
      <c r="G47" s="78">
        <f>IF($B47=$C47,(1-(1-INDEX('T&amp;DLoss projections'!$T$33:$AE$37,MATCH($B47,'T&amp;DLoss projections'!$S$33:$S$37,0),MATCH(G$24,'T&amp;DLoss projections'!$T$32:$AE$32,0)))/(1-INDEX($B$20:$F$20,1,MATCH($C47,$B$19:$F$19,0))*$F$15)),$F$15)</f>
        <v>3.3000000000000002E-2</v>
      </c>
      <c r="H47" s="78">
        <f>IF($B47=$C47,(1-(1-INDEX('T&amp;DLoss projections'!$T$33:$AE$37,MATCH($B47,'T&amp;DLoss projections'!$S$33:$S$37,0),MATCH(H$24,'T&amp;DLoss projections'!$T$32:$AE$32,0)))/(1-INDEX($B$20:$F$20,1,MATCH($C47,$B$19:$F$19,0))*$F$15)),$F$15)</f>
        <v>3.3000000000000002E-2</v>
      </c>
      <c r="I47" s="78">
        <f>IF($B47=$C47,(1-(1-INDEX('T&amp;DLoss projections'!$T$33:$AE$37,MATCH($B47,'T&amp;DLoss projections'!$S$33:$S$37,0),MATCH(I$24,'T&amp;DLoss projections'!$T$32:$AE$32,0)))/(1-INDEX($B$20:$F$20,1,MATCH($C47,$B$19:$F$19,0))*$F$15)),$F$15)</f>
        <v>3.3000000000000002E-2</v>
      </c>
      <c r="J47" s="78">
        <f>IF($B47=$C47,(1-(1-INDEX('T&amp;DLoss projections'!$T$33:$AE$37,MATCH($B47,'T&amp;DLoss projections'!$S$33:$S$37,0),MATCH(J$24,'T&amp;DLoss projections'!$T$32:$AE$32,0)))/(1-INDEX($B$20:$F$20,1,MATCH($C47,$B$19:$F$19,0))*$F$15)),$F$15)</f>
        <v>3.3000000000000002E-2</v>
      </c>
      <c r="K47" s="78">
        <f>IF($B47=$C47,(1-(1-INDEX('T&amp;DLoss projections'!$T$33:$AE$37,MATCH($B47,'T&amp;DLoss projections'!$S$33:$S$37,0),MATCH(K$24,'T&amp;DLoss projections'!$T$32:$AE$32,0)))/(1-INDEX($B$20:$F$20,1,MATCH($C47,$B$19:$F$19,0))*$F$15)),$F$15)</f>
        <v>3.3000000000000002E-2</v>
      </c>
      <c r="L47" s="78">
        <f>IF($B47=$C47,(1-(1-INDEX('T&amp;DLoss projections'!$T$33:$AE$37,MATCH($B47,'T&amp;DLoss projections'!$S$33:$S$37,0),MATCH(L$24,'T&amp;DLoss projections'!$T$32:$AE$32,0)))/(1-INDEX($B$20:$F$20,1,MATCH($C47,$B$19:$F$19,0))*$F$15)),$F$15)</f>
        <v>3.3000000000000002E-2</v>
      </c>
      <c r="M47" s="78">
        <f>IF($B47=$C47,(1-(1-INDEX('T&amp;DLoss projections'!$T$33:$AE$37,MATCH($B47,'T&amp;DLoss projections'!$S$33:$S$37,0),MATCH(M$24,'T&amp;DLoss projections'!$T$32:$AE$32,0)))/(1-INDEX($B$20:$F$20,1,MATCH($C47,$B$19:$F$19,0))*$F$15)),$F$15)</f>
        <v>3.3000000000000002E-2</v>
      </c>
      <c r="N47" s="78">
        <f>IF($B47=$C47,(1-(1-INDEX('T&amp;DLoss projections'!$T$33:$AE$37,MATCH($B47,'T&amp;DLoss projections'!$S$33:$S$37,0),MATCH(N$24,'T&amp;DLoss projections'!$T$32:$AE$32,0)))/(1-INDEX($B$20:$F$20,1,MATCH($C47,$B$19:$F$19,0))*$F$15)),$F$15)</f>
        <v>3.3000000000000002E-2</v>
      </c>
      <c r="R47" s="70" t="s">
        <v>25</v>
      </c>
      <c r="S47" s="70" t="s">
        <v>18</v>
      </c>
      <c r="T47" s="78">
        <f t="shared" si="2"/>
        <v>3.3000000000000002E-2</v>
      </c>
      <c r="U47" s="78">
        <f t="shared" si="3"/>
        <v>3.3000000000000002E-2</v>
      </c>
      <c r="V47" s="78">
        <f t="shared" si="4"/>
        <v>3.3000000000000002E-2</v>
      </c>
      <c r="W47" s="78">
        <f t="shared" si="5"/>
        <v>3.3000000000000002E-2</v>
      </c>
      <c r="X47" s="78">
        <f t="shared" si="6"/>
        <v>3.3000000000000002E-2</v>
      </c>
      <c r="Y47" s="78">
        <f t="shared" si="7"/>
        <v>3.3000000000000002E-2</v>
      </c>
      <c r="Z47" s="78">
        <f t="shared" si="8"/>
        <v>3.3000000000000002E-2</v>
      </c>
      <c r="AA47" s="78">
        <f t="shared" si="9"/>
        <v>3.3000000000000002E-2</v>
      </c>
      <c r="AB47" s="78">
        <f t="shared" si="10"/>
        <v>3.3000000000000002E-2</v>
      </c>
      <c r="AC47" s="78">
        <f t="shared" si="11"/>
        <v>3.3000000000000002E-2</v>
      </c>
      <c r="AD47" s="78">
        <f t="shared" si="12"/>
        <v>3.3000000000000002E-2</v>
      </c>
      <c r="AH47" s="70" t="s">
        <v>25</v>
      </c>
      <c r="AI47" s="70" t="s">
        <v>18</v>
      </c>
      <c r="AJ47" s="78">
        <f t="shared" si="13"/>
        <v>3.3000000000000002E-2</v>
      </c>
      <c r="AK47" s="78">
        <f t="shared" si="14"/>
        <v>3.3000000000000002E-2</v>
      </c>
      <c r="AL47" s="78">
        <f t="shared" si="15"/>
        <v>3.3000000000000002E-2</v>
      </c>
      <c r="AM47" s="78">
        <f t="shared" si="16"/>
        <v>3.3000000000000002E-2</v>
      </c>
      <c r="AN47" s="78">
        <f t="shared" si="17"/>
        <v>3.3000000000000002E-2</v>
      </c>
      <c r="AO47" s="78">
        <f t="shared" si="18"/>
        <v>3.3000000000000002E-2</v>
      </c>
      <c r="AP47" s="78">
        <f t="shared" si="19"/>
        <v>3.3000000000000002E-2</v>
      </c>
      <c r="AQ47" s="78">
        <f t="shared" si="20"/>
        <v>3.3000000000000002E-2</v>
      </c>
      <c r="AR47" s="78">
        <f t="shared" si="21"/>
        <v>3.3000000000000002E-2</v>
      </c>
      <c r="AS47" s="78">
        <f t="shared" si="22"/>
        <v>3.3000000000000002E-2</v>
      </c>
      <c r="AT47" s="78">
        <f t="shared" si="23"/>
        <v>3.3000000000000002E-2</v>
      </c>
    </row>
    <row r="48" spans="2:46" x14ac:dyDescent="0.2">
      <c r="B48" s="70" t="s">
        <v>11</v>
      </c>
      <c r="C48" s="70" t="s">
        <v>25</v>
      </c>
      <c r="D48" s="78">
        <f>IF($B48=$C48,(1-(1-INDEX('T&amp;DLoss projections'!$T$33:$AE$37,MATCH($B48,'T&amp;DLoss projections'!$S$33:$S$37,0),MATCH(D$24,'T&amp;DLoss projections'!$T$32:$AE$32,0)))/(1-INDEX($B$20:$F$20,1,MATCH($C48,$B$19:$F$19,0))*$F$15)),$F$15)</f>
        <v>3.3000000000000002E-2</v>
      </c>
      <c r="E48" s="78">
        <f>IF($B48=$C48,(1-(1-INDEX('T&amp;DLoss projections'!$T$33:$AE$37,MATCH($B48,'T&amp;DLoss projections'!$S$33:$S$37,0),MATCH(E$24,'T&amp;DLoss projections'!$T$32:$AE$32,0)))/(1-INDEX($B$20:$F$20,1,MATCH($C48,$B$19:$F$19,0))*$F$15)),$F$15)</f>
        <v>3.3000000000000002E-2</v>
      </c>
      <c r="F48" s="78">
        <f>IF($B48=$C48,(1-(1-INDEX('T&amp;DLoss projections'!$T$33:$AE$37,MATCH($B48,'T&amp;DLoss projections'!$S$33:$S$37,0),MATCH(F$24,'T&amp;DLoss projections'!$T$32:$AE$32,0)))/(1-INDEX($B$20:$F$20,1,MATCH($C48,$B$19:$F$19,0))*$F$15)),$F$15)</f>
        <v>3.3000000000000002E-2</v>
      </c>
      <c r="G48" s="78">
        <f>IF($B48=$C48,(1-(1-INDEX('T&amp;DLoss projections'!$T$33:$AE$37,MATCH($B48,'T&amp;DLoss projections'!$S$33:$S$37,0),MATCH(G$24,'T&amp;DLoss projections'!$T$32:$AE$32,0)))/(1-INDEX($B$20:$F$20,1,MATCH($C48,$B$19:$F$19,0))*$F$15)),$F$15)</f>
        <v>3.3000000000000002E-2</v>
      </c>
      <c r="H48" s="78">
        <f>IF($B48=$C48,(1-(1-INDEX('T&amp;DLoss projections'!$T$33:$AE$37,MATCH($B48,'T&amp;DLoss projections'!$S$33:$S$37,0),MATCH(H$24,'T&amp;DLoss projections'!$T$32:$AE$32,0)))/(1-INDEX($B$20:$F$20,1,MATCH($C48,$B$19:$F$19,0))*$F$15)),$F$15)</f>
        <v>3.3000000000000002E-2</v>
      </c>
      <c r="I48" s="78">
        <f>IF($B48=$C48,(1-(1-INDEX('T&amp;DLoss projections'!$T$33:$AE$37,MATCH($B48,'T&amp;DLoss projections'!$S$33:$S$37,0),MATCH(I$24,'T&amp;DLoss projections'!$T$32:$AE$32,0)))/(1-INDEX($B$20:$F$20,1,MATCH($C48,$B$19:$F$19,0))*$F$15)),$F$15)</f>
        <v>3.3000000000000002E-2</v>
      </c>
      <c r="J48" s="78">
        <f>IF($B48=$C48,(1-(1-INDEX('T&amp;DLoss projections'!$T$33:$AE$37,MATCH($B48,'T&amp;DLoss projections'!$S$33:$S$37,0),MATCH(J$24,'T&amp;DLoss projections'!$T$32:$AE$32,0)))/(1-INDEX($B$20:$F$20,1,MATCH($C48,$B$19:$F$19,0))*$F$15)),$F$15)</f>
        <v>3.3000000000000002E-2</v>
      </c>
      <c r="K48" s="78">
        <f>IF($B48=$C48,(1-(1-INDEX('T&amp;DLoss projections'!$T$33:$AE$37,MATCH($B48,'T&amp;DLoss projections'!$S$33:$S$37,0),MATCH(K$24,'T&amp;DLoss projections'!$T$32:$AE$32,0)))/(1-INDEX($B$20:$F$20,1,MATCH($C48,$B$19:$F$19,0))*$F$15)),$F$15)</f>
        <v>3.3000000000000002E-2</v>
      </c>
      <c r="L48" s="78">
        <f>IF($B48=$C48,(1-(1-INDEX('T&amp;DLoss projections'!$T$33:$AE$37,MATCH($B48,'T&amp;DLoss projections'!$S$33:$S$37,0),MATCH(L$24,'T&amp;DLoss projections'!$T$32:$AE$32,0)))/(1-INDEX($B$20:$F$20,1,MATCH($C48,$B$19:$F$19,0))*$F$15)),$F$15)</f>
        <v>3.3000000000000002E-2</v>
      </c>
      <c r="M48" s="78">
        <f>IF($B48=$C48,(1-(1-INDEX('T&amp;DLoss projections'!$T$33:$AE$37,MATCH($B48,'T&amp;DLoss projections'!$S$33:$S$37,0),MATCH(M$24,'T&amp;DLoss projections'!$T$32:$AE$32,0)))/(1-INDEX($B$20:$F$20,1,MATCH($C48,$B$19:$F$19,0))*$F$15)),$F$15)</f>
        <v>3.3000000000000002E-2</v>
      </c>
      <c r="N48" s="78">
        <f>IF($B48=$C48,(1-(1-INDEX('T&amp;DLoss projections'!$T$33:$AE$37,MATCH($B48,'T&amp;DLoss projections'!$S$33:$S$37,0),MATCH(N$24,'T&amp;DLoss projections'!$T$32:$AE$32,0)))/(1-INDEX($B$20:$F$20,1,MATCH($C48,$B$19:$F$19,0))*$F$15)),$F$15)</f>
        <v>3.3000000000000002E-2</v>
      </c>
      <c r="R48" s="70" t="s">
        <v>11</v>
      </c>
      <c r="S48" s="70" t="s">
        <v>25</v>
      </c>
      <c r="T48" s="78">
        <f t="shared" si="2"/>
        <v>3.3000000000000002E-2</v>
      </c>
      <c r="U48" s="78">
        <f t="shared" si="3"/>
        <v>3.3000000000000002E-2</v>
      </c>
      <c r="V48" s="78">
        <f t="shared" si="4"/>
        <v>3.3000000000000002E-2</v>
      </c>
      <c r="W48" s="78">
        <f t="shared" si="5"/>
        <v>3.3000000000000002E-2</v>
      </c>
      <c r="X48" s="78">
        <f t="shared" si="6"/>
        <v>3.3000000000000002E-2</v>
      </c>
      <c r="Y48" s="78">
        <f t="shared" si="7"/>
        <v>3.3000000000000002E-2</v>
      </c>
      <c r="Z48" s="78">
        <f t="shared" si="8"/>
        <v>3.3000000000000002E-2</v>
      </c>
      <c r="AA48" s="78">
        <f t="shared" si="9"/>
        <v>3.3000000000000002E-2</v>
      </c>
      <c r="AB48" s="78">
        <f t="shared" si="10"/>
        <v>3.3000000000000002E-2</v>
      </c>
      <c r="AC48" s="78">
        <f t="shared" si="11"/>
        <v>3.3000000000000002E-2</v>
      </c>
      <c r="AD48" s="78">
        <f t="shared" si="12"/>
        <v>3.3000000000000002E-2</v>
      </c>
      <c r="AH48" s="70" t="s">
        <v>11</v>
      </c>
      <c r="AI48" s="70" t="s">
        <v>25</v>
      </c>
      <c r="AJ48" s="78">
        <f t="shared" si="13"/>
        <v>3.3000000000000002E-2</v>
      </c>
      <c r="AK48" s="78">
        <f t="shared" si="14"/>
        <v>3.3000000000000002E-2</v>
      </c>
      <c r="AL48" s="78">
        <f t="shared" si="15"/>
        <v>3.3000000000000002E-2</v>
      </c>
      <c r="AM48" s="78">
        <f t="shared" si="16"/>
        <v>3.3000000000000002E-2</v>
      </c>
      <c r="AN48" s="78">
        <f t="shared" si="17"/>
        <v>3.3000000000000002E-2</v>
      </c>
      <c r="AO48" s="78">
        <f t="shared" si="18"/>
        <v>3.3000000000000002E-2</v>
      </c>
      <c r="AP48" s="78">
        <f t="shared" si="19"/>
        <v>3.3000000000000002E-2</v>
      </c>
      <c r="AQ48" s="78">
        <f t="shared" si="20"/>
        <v>3.3000000000000002E-2</v>
      </c>
      <c r="AR48" s="78">
        <f t="shared" si="21"/>
        <v>3.3000000000000002E-2</v>
      </c>
      <c r="AS48" s="78">
        <f t="shared" si="22"/>
        <v>3.3000000000000002E-2</v>
      </c>
      <c r="AT48" s="78">
        <f t="shared" si="23"/>
        <v>3.3000000000000002E-2</v>
      </c>
    </row>
    <row r="49" spans="1:46" x14ac:dyDescent="0.2">
      <c r="B49" s="70" t="s">
        <v>28</v>
      </c>
      <c r="C49" s="70" t="s">
        <v>11</v>
      </c>
      <c r="D49" s="78">
        <f>IF($B49=$C49,(1-(1-INDEX('T&amp;DLoss projections'!$T$33:$AE$37,MATCH($B49,'T&amp;DLoss projections'!$S$33:$S$37,0),MATCH(D$24,'T&amp;DLoss projections'!$T$32:$AE$32,0)))/(1-INDEX($B$20:$F$20,1,MATCH($C49,$B$19:$F$19,0))*$F$15)),$F$15)</f>
        <v>3.3000000000000002E-2</v>
      </c>
      <c r="E49" s="78">
        <f>IF($B49=$C49,(1-(1-INDEX('T&amp;DLoss projections'!$T$33:$AE$37,MATCH($B49,'T&amp;DLoss projections'!$S$33:$S$37,0),MATCH(E$24,'T&amp;DLoss projections'!$T$32:$AE$32,0)))/(1-INDEX($B$20:$F$20,1,MATCH($C49,$B$19:$F$19,0))*$F$15)),$F$15)</f>
        <v>3.3000000000000002E-2</v>
      </c>
      <c r="F49" s="78">
        <f>IF($B49=$C49,(1-(1-INDEX('T&amp;DLoss projections'!$T$33:$AE$37,MATCH($B49,'T&amp;DLoss projections'!$S$33:$S$37,0),MATCH(F$24,'T&amp;DLoss projections'!$T$32:$AE$32,0)))/(1-INDEX($B$20:$F$20,1,MATCH($C49,$B$19:$F$19,0))*$F$15)),$F$15)</f>
        <v>3.3000000000000002E-2</v>
      </c>
      <c r="G49" s="78">
        <f>IF($B49=$C49,(1-(1-INDEX('T&amp;DLoss projections'!$T$33:$AE$37,MATCH($B49,'T&amp;DLoss projections'!$S$33:$S$37,0),MATCH(G$24,'T&amp;DLoss projections'!$T$32:$AE$32,0)))/(1-INDEX($B$20:$F$20,1,MATCH($C49,$B$19:$F$19,0))*$F$15)),$F$15)</f>
        <v>3.3000000000000002E-2</v>
      </c>
      <c r="H49" s="78">
        <f>IF($B49=$C49,(1-(1-INDEX('T&amp;DLoss projections'!$T$33:$AE$37,MATCH($B49,'T&amp;DLoss projections'!$S$33:$S$37,0),MATCH(H$24,'T&amp;DLoss projections'!$T$32:$AE$32,0)))/(1-INDEX($B$20:$F$20,1,MATCH($C49,$B$19:$F$19,0))*$F$15)),$F$15)</f>
        <v>3.3000000000000002E-2</v>
      </c>
      <c r="I49" s="78">
        <f>IF($B49=$C49,(1-(1-INDEX('T&amp;DLoss projections'!$T$33:$AE$37,MATCH($B49,'T&amp;DLoss projections'!$S$33:$S$37,0),MATCH(I$24,'T&amp;DLoss projections'!$T$32:$AE$32,0)))/(1-INDEX($B$20:$F$20,1,MATCH($C49,$B$19:$F$19,0))*$F$15)),$F$15)</f>
        <v>3.3000000000000002E-2</v>
      </c>
      <c r="J49" s="78">
        <f>IF($B49=$C49,(1-(1-INDEX('T&amp;DLoss projections'!$T$33:$AE$37,MATCH($B49,'T&amp;DLoss projections'!$S$33:$S$37,0),MATCH(J$24,'T&amp;DLoss projections'!$T$32:$AE$32,0)))/(1-INDEX($B$20:$F$20,1,MATCH($C49,$B$19:$F$19,0))*$F$15)),$F$15)</f>
        <v>3.3000000000000002E-2</v>
      </c>
      <c r="K49" s="78">
        <f>IF($B49=$C49,(1-(1-INDEX('T&amp;DLoss projections'!$T$33:$AE$37,MATCH($B49,'T&amp;DLoss projections'!$S$33:$S$37,0),MATCH(K$24,'T&amp;DLoss projections'!$T$32:$AE$32,0)))/(1-INDEX($B$20:$F$20,1,MATCH($C49,$B$19:$F$19,0))*$F$15)),$F$15)</f>
        <v>3.3000000000000002E-2</v>
      </c>
      <c r="L49" s="78">
        <f>IF($B49=$C49,(1-(1-INDEX('T&amp;DLoss projections'!$T$33:$AE$37,MATCH($B49,'T&amp;DLoss projections'!$S$33:$S$37,0),MATCH(L$24,'T&amp;DLoss projections'!$T$32:$AE$32,0)))/(1-INDEX($B$20:$F$20,1,MATCH($C49,$B$19:$F$19,0))*$F$15)),$F$15)</f>
        <v>3.3000000000000002E-2</v>
      </c>
      <c r="M49" s="78">
        <f>IF($B49=$C49,(1-(1-INDEX('T&amp;DLoss projections'!$T$33:$AE$37,MATCH($B49,'T&amp;DLoss projections'!$S$33:$S$37,0),MATCH(M$24,'T&amp;DLoss projections'!$T$32:$AE$32,0)))/(1-INDEX($B$20:$F$20,1,MATCH($C49,$B$19:$F$19,0))*$F$15)),$F$15)</f>
        <v>3.3000000000000002E-2</v>
      </c>
      <c r="N49" s="78">
        <f>IF($B49=$C49,(1-(1-INDEX('T&amp;DLoss projections'!$T$33:$AE$37,MATCH($B49,'T&amp;DLoss projections'!$S$33:$S$37,0),MATCH(N$24,'T&amp;DLoss projections'!$T$32:$AE$32,0)))/(1-INDEX($B$20:$F$20,1,MATCH($C49,$B$19:$F$19,0))*$F$15)),$F$15)</f>
        <v>3.3000000000000002E-2</v>
      </c>
      <c r="R49" s="70" t="s">
        <v>28</v>
      </c>
      <c r="S49" s="70" t="s">
        <v>11</v>
      </c>
      <c r="T49" s="78">
        <f t="shared" si="2"/>
        <v>3.3000000000000002E-2</v>
      </c>
      <c r="U49" s="78">
        <f t="shared" si="3"/>
        <v>3.3000000000000002E-2</v>
      </c>
      <c r="V49" s="78">
        <f t="shared" si="4"/>
        <v>3.3000000000000002E-2</v>
      </c>
      <c r="W49" s="78">
        <f t="shared" si="5"/>
        <v>3.3000000000000002E-2</v>
      </c>
      <c r="X49" s="78">
        <f t="shared" si="6"/>
        <v>3.3000000000000002E-2</v>
      </c>
      <c r="Y49" s="78">
        <f t="shared" si="7"/>
        <v>3.3000000000000002E-2</v>
      </c>
      <c r="Z49" s="78">
        <f t="shared" si="8"/>
        <v>3.3000000000000002E-2</v>
      </c>
      <c r="AA49" s="78">
        <f t="shared" si="9"/>
        <v>3.3000000000000002E-2</v>
      </c>
      <c r="AB49" s="78">
        <f t="shared" si="10"/>
        <v>3.3000000000000002E-2</v>
      </c>
      <c r="AC49" s="78">
        <f t="shared" si="11"/>
        <v>3.3000000000000002E-2</v>
      </c>
      <c r="AD49" s="78">
        <f t="shared" si="12"/>
        <v>3.3000000000000002E-2</v>
      </c>
      <c r="AH49" s="70" t="s">
        <v>28</v>
      </c>
      <c r="AI49" s="70" t="s">
        <v>11</v>
      </c>
      <c r="AJ49" s="78">
        <f t="shared" si="13"/>
        <v>3.3000000000000002E-2</v>
      </c>
      <c r="AK49" s="78">
        <f t="shared" si="14"/>
        <v>3.3000000000000002E-2</v>
      </c>
      <c r="AL49" s="78">
        <f t="shared" si="15"/>
        <v>3.3000000000000002E-2</v>
      </c>
      <c r="AM49" s="78">
        <f t="shared" si="16"/>
        <v>3.3000000000000002E-2</v>
      </c>
      <c r="AN49" s="78">
        <f t="shared" si="17"/>
        <v>3.3000000000000002E-2</v>
      </c>
      <c r="AO49" s="78">
        <f t="shared" si="18"/>
        <v>3.3000000000000002E-2</v>
      </c>
      <c r="AP49" s="78">
        <f t="shared" si="19"/>
        <v>3.3000000000000002E-2</v>
      </c>
      <c r="AQ49" s="78">
        <f t="shared" si="20"/>
        <v>3.3000000000000002E-2</v>
      </c>
      <c r="AR49" s="78">
        <f t="shared" si="21"/>
        <v>3.3000000000000002E-2</v>
      </c>
      <c r="AS49" s="78">
        <f t="shared" si="22"/>
        <v>3.3000000000000002E-2</v>
      </c>
      <c r="AT49" s="78">
        <f t="shared" si="23"/>
        <v>3.3000000000000002E-2</v>
      </c>
    </row>
    <row r="51" spans="1:46" x14ac:dyDescent="0.2">
      <c r="A51" s="72" t="s">
        <v>266</v>
      </c>
    </row>
    <row r="52" spans="1:46" x14ac:dyDescent="0.2">
      <c r="A52" s="70" t="s">
        <v>392</v>
      </c>
    </row>
    <row r="54" spans="1:46" x14ac:dyDescent="0.2">
      <c r="A54" s="70" t="s">
        <v>393</v>
      </c>
      <c r="D54" s="80">
        <f>Transmission!$D$5*2.5%</f>
        <v>1.0000000000000002E-2</v>
      </c>
    </row>
    <row r="55" spans="1:46" x14ac:dyDescent="0.2">
      <c r="D55" s="80"/>
    </row>
    <row r="56" spans="1:46" x14ac:dyDescent="0.2">
      <c r="A56" s="70" t="s">
        <v>394</v>
      </c>
      <c r="B56" s="72">
        <v>2021</v>
      </c>
      <c r="C56" s="72">
        <v>2022</v>
      </c>
      <c r="D56" s="72">
        <v>2023</v>
      </c>
      <c r="E56" s="72">
        <v>2024</v>
      </c>
      <c r="F56" s="72">
        <v>2025</v>
      </c>
      <c r="G56" s="72">
        <v>2026</v>
      </c>
      <c r="H56" s="72">
        <v>2027</v>
      </c>
      <c r="I56" s="72">
        <v>2028</v>
      </c>
      <c r="J56" s="72">
        <v>2029</v>
      </c>
      <c r="K56" s="72">
        <v>2030</v>
      </c>
      <c r="L56" s="72">
        <v>2031</v>
      </c>
    </row>
    <row r="57" spans="1:46" x14ac:dyDescent="0.2">
      <c r="A57" s="70" t="s">
        <v>391</v>
      </c>
      <c r="B57" s="70">
        <f>Transmission!$D$5</f>
        <v>0.4</v>
      </c>
      <c r="C57" s="80">
        <f t="shared" ref="C57:L57" si="24">B57+$D$54</f>
        <v>0.41000000000000003</v>
      </c>
      <c r="D57" s="80">
        <f t="shared" si="24"/>
        <v>0.42000000000000004</v>
      </c>
      <c r="E57" s="80">
        <f t="shared" si="24"/>
        <v>0.43000000000000005</v>
      </c>
      <c r="F57" s="80">
        <f t="shared" si="24"/>
        <v>0.44000000000000006</v>
      </c>
      <c r="G57" s="80">
        <f t="shared" si="24"/>
        <v>0.45000000000000007</v>
      </c>
      <c r="H57" s="80">
        <f t="shared" si="24"/>
        <v>0.46000000000000008</v>
      </c>
      <c r="I57" s="80">
        <f t="shared" si="24"/>
        <v>0.47000000000000008</v>
      </c>
      <c r="J57" s="80">
        <f t="shared" si="24"/>
        <v>0.48000000000000009</v>
      </c>
      <c r="K57" s="80">
        <f t="shared" si="24"/>
        <v>0.4900000000000001</v>
      </c>
      <c r="L57" s="80">
        <f t="shared" si="24"/>
        <v>0.50000000000000011</v>
      </c>
    </row>
    <row r="59" spans="1:46" x14ac:dyDescent="0.2">
      <c r="A59" s="70" t="s">
        <v>314</v>
      </c>
      <c r="B59" s="81"/>
      <c r="C59" s="81"/>
      <c r="D59" s="81"/>
      <c r="E59" s="81"/>
      <c r="F59" s="81"/>
      <c r="G59" s="81"/>
    </row>
    <row r="60" spans="1:46" x14ac:dyDescent="0.2">
      <c r="B60" s="81"/>
      <c r="C60" s="81"/>
      <c r="D60" s="81"/>
      <c r="E60" s="81"/>
      <c r="F60" s="81"/>
      <c r="G60" s="81"/>
    </row>
    <row r="61" spans="1:46" x14ac:dyDescent="0.2">
      <c r="B61" s="72" t="s">
        <v>264</v>
      </c>
      <c r="C61" s="72" t="s">
        <v>265</v>
      </c>
      <c r="D61" s="72">
        <v>2021</v>
      </c>
      <c r="E61" s="72">
        <v>2022</v>
      </c>
      <c r="F61" s="72">
        <v>2023</v>
      </c>
      <c r="G61" s="72">
        <v>2024</v>
      </c>
      <c r="H61" s="72">
        <v>2025</v>
      </c>
      <c r="I61" s="72">
        <v>2026</v>
      </c>
      <c r="J61" s="72">
        <v>2027</v>
      </c>
      <c r="K61" s="72">
        <v>2028</v>
      </c>
      <c r="L61" s="72">
        <v>2029</v>
      </c>
      <c r="M61" s="72">
        <v>2030</v>
      </c>
      <c r="N61" s="72">
        <v>2031</v>
      </c>
    </row>
    <row r="62" spans="1:46" x14ac:dyDescent="0.2">
      <c r="B62" s="70" t="s">
        <v>22</v>
      </c>
      <c r="C62" s="70" t="s">
        <v>22</v>
      </c>
      <c r="D62" s="82">
        <f>IF($B62=$C62,INDEX('Distr cost projns'!$C$34:$N$38,MATCH($B62,'Distr cost projns'!$B$34:$B$38,0),MATCH('ELECTRICITY-Input'!D$61,'Distr cost projns'!$C$33:$N$33,0)),INDEX($B$57:$L$57,1,MATCH(D$61,$B$56:$L$56,0)))</f>
        <v>2.3514526193787004</v>
      </c>
      <c r="E62" s="82">
        <f>IF($B62=$C62,INDEX('Distr cost projns'!$C$34:$N$38,MATCH($B62,'Distr cost projns'!$B$34:$B$38,0),MATCH('ELECTRICITY-Input'!E$61,'Distr cost projns'!$C$33:$N$33,0)),INDEX($B$57:$L$57,1,MATCH(E$61,$B$56:$L$56,0)))</f>
        <v>2.3843186321663383</v>
      </c>
      <c r="F62" s="82">
        <f>IF($B62=$C62,INDEX('Distr cost projns'!$C$34:$N$38,MATCH($B62,'Distr cost projns'!$B$34:$B$38,0),MATCH('ELECTRICITY-Input'!F$61,'Distr cost projns'!$C$33:$N$33,0)),INDEX($B$57:$L$57,1,MATCH(F$61,$B$56:$L$56,0)))</f>
        <v>2.4177370707347841</v>
      </c>
      <c r="G62" s="82">
        <f>IF($B62=$C62,INDEX('Distr cost projns'!$C$34:$N$38,MATCH($B62,'Distr cost projns'!$B$34:$B$38,0),MATCH('ELECTRICITY-Input'!G$61,'Distr cost projns'!$C$33:$N$33,0)),INDEX($B$57:$L$57,1,MATCH(G$61,$B$56:$L$56,0)))</f>
        <v>2.4517172204891526</v>
      </c>
      <c r="H62" s="82">
        <f>IF($B62=$C62,INDEX('Distr cost projns'!$C$34:$N$38,MATCH($B62,'Distr cost projns'!$B$34:$B$38,0),MATCH('ELECTRICITY-Input'!H$61,'Distr cost projns'!$C$33:$N$33,0)),INDEX($B$57:$L$57,1,MATCH(H$61,$B$56:$L$56,0)))</f>
        <v>2.4862685229075603</v>
      </c>
      <c r="I62" s="82">
        <f>IF($B62=$C62,INDEX('Distr cost projns'!$C$34:$N$38,MATCH($B62,'Distr cost projns'!$B$34:$B$38,0),MATCH('ELECTRICITY-Input'!I$61,'Distr cost projns'!$C$33:$N$33,0)),INDEX($B$57:$L$57,1,MATCH(I$61,$B$56:$L$56,0)))</f>
        <v>2.5214005781644606</v>
      </c>
      <c r="J62" s="82">
        <f>IF($B62=$C62,INDEX('Distr cost projns'!$C$34:$N$38,MATCH($B62,'Distr cost projns'!$B$34:$B$38,0),MATCH('ELECTRICITY-Input'!J$61,'Distr cost projns'!$C$33:$N$33,0)),INDEX($B$57:$L$57,1,MATCH(J$61,$B$56:$L$56,0)))</f>
        <v>2.5571231477980834</v>
      </c>
      <c r="K62" s="82">
        <f>IF($B62=$C62,INDEX('Distr cost projns'!$C$34:$N$38,MATCH($B62,'Distr cost projns'!$B$34:$B$38,0),MATCH('ELECTRICITY-Input'!K$61,'Distr cost projns'!$C$33:$N$33,0)),INDEX($B$57:$L$57,1,MATCH(K$61,$B$56:$L$56,0)))</f>
        <v>2.5934461574227021</v>
      </c>
      <c r="L62" s="82">
        <f>IF($B62=$C62,INDEX('Distr cost projns'!$C$34:$N$38,MATCH($B62,'Distr cost projns'!$B$34:$B$38,0),MATCH('ELECTRICITY-Input'!L$61,'Distr cost projns'!$C$33:$N$33,0)),INDEX($B$57:$L$57,1,MATCH(L$61,$B$56:$L$56,0)))</f>
        <v>2.6303796994864945</v>
      </c>
      <c r="M62" s="82">
        <f>IF($B62=$C62,INDEX('Distr cost projns'!$C$34:$N$38,MATCH($B62,'Distr cost projns'!$B$34:$B$38,0),MATCH('ELECTRICITY-Input'!M$61,'Distr cost projns'!$C$33:$N$33,0)),INDEX($B$57:$L$57,1,MATCH(M$61,$B$56:$L$56,0)))</f>
        <v>2.6679340360757546</v>
      </c>
      <c r="N62" s="82">
        <f>IF($B62=$C62,INDEX('Distr cost projns'!$C$34:$N$38,MATCH($B62,'Distr cost projns'!$B$34:$B$38,0),MATCH('ELECTRICITY-Input'!N$61,'Distr cost projns'!$C$33:$N$33,0)),INDEX($B$57:$L$57,1,MATCH(N$61,$B$56:$L$56,0)))</f>
        <v>2.7061196017662472</v>
      </c>
    </row>
    <row r="63" spans="1:46" x14ac:dyDescent="0.2">
      <c r="B63" s="70" t="s">
        <v>18</v>
      </c>
      <c r="C63" s="70" t="s">
        <v>18</v>
      </c>
      <c r="D63" s="82">
        <f>IF($B63=$C63,INDEX('Distr cost projns'!$C$34:$N$38,MATCH($B63,'Distr cost projns'!$B$34:$B$38,0),MATCH('ELECTRICITY-Input'!D$61,'Distr cost projns'!$C$33:$N$33,0)),INDEX($B$57:$L$57,1,MATCH(D$61,$B$56:$L$56,0)))</f>
        <v>2.3041336264642798</v>
      </c>
      <c r="E63" s="82">
        <f>IF($B63=$C63,INDEX('Distr cost projns'!$C$34:$N$38,MATCH($B63,'Distr cost projns'!$B$34:$B$38,0),MATCH('ELECTRICITY-Input'!E$61,'Distr cost projns'!$C$33:$N$33,0)),INDEX($B$57:$L$57,1,MATCH(E$61,$B$56:$L$56,0)))</f>
        <v>2.3362042816958728</v>
      </c>
      <c r="F63" s="82">
        <f>IF($B63=$C63,INDEX('Distr cost projns'!$C$34:$N$38,MATCH($B63,'Distr cost projns'!$B$34:$B$38,0),MATCH('ELECTRICITY-Input'!F$61,'Distr cost projns'!$C$33:$N$33,0)),INDEX($B$57:$L$57,1,MATCH(F$61,$B$56:$L$56,0)))</f>
        <v>2.3688139940035939</v>
      </c>
      <c r="G63" s="82">
        <f>IF($B63=$C63,INDEX('Distr cost projns'!$C$34:$N$38,MATCH($B63,'Distr cost projns'!$B$34:$B$38,0),MATCH('ELECTRICITY-Input'!G$61,'Distr cost projns'!$C$33:$N$33,0)),INDEX($B$57:$L$57,1,MATCH(G$61,$B$56:$L$56,0)))</f>
        <v>2.4019718240857424</v>
      </c>
      <c r="H63" s="82">
        <f>IF($B63=$C63,INDEX('Distr cost projns'!$C$34:$N$38,MATCH($B63,'Distr cost projns'!$B$34:$B$38,0),MATCH('ELECTRICITY-Input'!H$61,'Distr cost projns'!$C$33:$N$33,0)),INDEX($B$57:$L$57,1,MATCH(H$61,$B$56:$L$56,0)))</f>
        <v>2.4356869849366509</v>
      </c>
      <c r="I63" s="82">
        <f>IF($B63=$C63,INDEX('Distr cost projns'!$C$34:$N$38,MATCH($B63,'Distr cost projns'!$B$34:$B$38,0),MATCH('ELECTRICITY-Input'!I$61,'Distr cost projns'!$C$33:$N$33,0)),INDEX($B$57:$L$57,1,MATCH(I$61,$B$56:$L$56,0)))</f>
        <v>2.4699688444065382</v>
      </c>
      <c r="J63" s="82">
        <f>IF($B63=$C63,INDEX('Distr cost projns'!$C$34:$N$38,MATCH($B63,'Distr cost projns'!$B$34:$B$38,0),MATCH('ELECTRICITY-Input'!J$61,'Distr cost projns'!$C$33:$N$33,0)),INDEX($B$57:$L$57,1,MATCH(J$61,$B$56:$L$56,0)))</f>
        <v>2.5048269278043933</v>
      </c>
      <c r="K63" s="82">
        <f>IF($B63=$C63,INDEX('Distr cost projns'!$C$34:$N$38,MATCH($B63,'Distr cost projns'!$B$34:$B$38,0),MATCH('ELECTRICITY-Input'!K$61,'Distr cost projns'!$C$33:$N$33,0)),INDEX($B$57:$L$57,1,MATCH(K$61,$B$56:$L$56,0)))</f>
        <v>2.5402709205446117</v>
      </c>
      <c r="L63" s="82">
        <f>IF($B63=$C63,INDEX('Distr cost projns'!$C$34:$N$38,MATCH($B63,'Distr cost projns'!$B$34:$B$38,0),MATCH('ELECTRICITY-Input'!L$61,'Distr cost projns'!$C$33:$N$33,0)),INDEX($B$57:$L$57,1,MATCH(L$61,$B$56:$L$56,0)))</f>
        <v>2.5763106708381103</v>
      </c>
      <c r="M63" s="82">
        <f>IF($B63=$C63,INDEX('Distr cost projns'!$C$34:$N$38,MATCH($B63,'Distr cost projns'!$B$34:$B$38,0),MATCH('ELECTRICITY-Input'!M$61,'Distr cost projns'!$C$33:$N$33,0)),INDEX($B$57:$L$57,1,MATCH(M$61,$B$56:$L$56,0)))</f>
        <v>2.6129561924286802</v>
      </c>
      <c r="N63" s="82">
        <f>IF($B63=$C63,INDEX('Distr cost projns'!$C$34:$N$38,MATCH($B63,'Distr cost projns'!$B$34:$B$38,0),MATCH('ELECTRICITY-Input'!N$61,'Distr cost projns'!$C$33:$N$33,0)),INDEX($B$57:$L$57,1,MATCH(N$61,$B$56:$L$56,0)))</f>
        <v>2.6502176673753381</v>
      </c>
    </row>
    <row r="64" spans="1:46" x14ac:dyDescent="0.2">
      <c r="B64" s="70" t="s">
        <v>25</v>
      </c>
      <c r="C64" s="70" t="s">
        <v>25</v>
      </c>
      <c r="D64" s="82">
        <f>IF($B64=$C64,INDEX('Distr cost projns'!$C$34:$N$38,MATCH($B64,'Distr cost projns'!$B$34:$B$38,0),MATCH('ELECTRICITY-Input'!D$61,'Distr cost projns'!$C$33:$N$33,0)),INDEX($B$57:$L$57,1,MATCH(D$61,$B$56:$L$56,0)))</f>
        <v>1.7488191424456707</v>
      </c>
      <c r="E64" s="82">
        <f>IF($B64=$C64,INDEX('Distr cost projns'!$C$34:$N$38,MATCH($B64,'Distr cost projns'!$B$34:$B$38,0),MATCH('ELECTRICITY-Input'!E$61,'Distr cost projns'!$C$33:$N$33,0)),INDEX($B$57:$L$57,1,MATCH(E$61,$B$56:$L$56,0)))</f>
        <v>1.7715558380208409</v>
      </c>
      <c r="F64" s="82">
        <f>IF($B64=$C64,INDEX('Distr cost projns'!$C$34:$N$38,MATCH($B64,'Distr cost projns'!$B$34:$B$38,0),MATCH('ELECTRICITY-Input'!F$61,'Distr cost projns'!$C$33:$N$33,0)),INDEX($B$57:$L$57,1,MATCH(F$61,$B$56:$L$56,0)))</f>
        <v>1.7946747015482729</v>
      </c>
      <c r="G64" s="82">
        <f>IF($B64=$C64,INDEX('Distr cost projns'!$C$34:$N$38,MATCH($B64,'Distr cost projns'!$B$34:$B$38,0),MATCH('ELECTRICITY-Input'!G$61,'Distr cost projns'!$C$33:$N$33,0)),INDEX($B$57:$L$57,1,MATCH(G$61,$B$56:$L$56,0)))</f>
        <v>1.8181821566678167</v>
      </c>
      <c r="H64" s="82">
        <f>IF($B64=$C64,INDEX('Distr cost projns'!$C$34:$N$38,MATCH($B64,'Distr cost projns'!$B$34:$B$38,0),MATCH('ELECTRICITY-Input'!H$61,'Distr cost projns'!$C$33:$N$33,0)),INDEX($B$57:$L$57,1,MATCH(H$61,$B$56:$L$56,0)))</f>
        <v>1.8420847349905645</v>
      </c>
      <c r="I64" s="82">
        <f>IF($B64=$C64,INDEX('Distr cost projns'!$C$34:$N$38,MATCH($B64,'Distr cost projns'!$B$34:$B$38,0),MATCH('ELECTRICITY-Input'!I$61,'Distr cost projns'!$C$33:$N$33,0)),INDEX($B$57:$L$57,1,MATCH(I$61,$B$56:$L$56,0)))</f>
        <v>1.8663890779136783</v>
      </c>
      <c r="J64" s="82">
        <f>IF($B64=$C64,INDEX('Distr cost projns'!$C$34:$N$38,MATCH($B64,'Distr cost projns'!$B$34:$B$38,0),MATCH('ELECTRICITY-Input'!J$61,'Distr cost projns'!$C$33:$N$33,0)),INDEX($B$57:$L$57,1,MATCH(J$61,$B$56:$L$56,0)))</f>
        <v>1.8911019384657186</v>
      </c>
      <c r="K64" s="82">
        <f>IF($B64=$C64,INDEX('Distr cost projns'!$C$34:$N$38,MATCH($B64,'Distr cost projns'!$B$34:$B$38,0),MATCH('ELECTRICITY-Input'!K$61,'Distr cost projns'!$C$33:$N$33,0)),INDEX($B$57:$L$57,1,MATCH(K$61,$B$56:$L$56,0)))</f>
        <v>1.9162301831829951</v>
      </c>
      <c r="L64" s="82">
        <f>IF($B64=$C64,INDEX('Distr cost projns'!$C$34:$N$38,MATCH($B64,'Distr cost projns'!$B$34:$B$38,0),MATCH('ELECTRICITY-Input'!L$61,'Distr cost projns'!$C$33:$N$33,0)),INDEX($B$57:$L$57,1,MATCH(L$61,$B$56:$L$56,0)))</f>
        <v>1.941780794017451</v>
      </c>
      <c r="M64" s="82">
        <f>IF($B64=$C64,INDEX('Distr cost projns'!$C$34:$N$38,MATCH($B64,'Distr cost projns'!$B$34:$B$38,0),MATCH('ELECTRICITY-Input'!M$61,'Distr cost projns'!$C$33:$N$33,0)),INDEX($B$57:$L$57,1,MATCH(M$61,$B$56:$L$56,0)))</f>
        <v>1.9677608702766136</v>
      </c>
      <c r="N64" s="82">
        <f>IF($B64=$C64,INDEX('Distr cost projns'!$C$34:$N$38,MATCH($B64,'Distr cost projns'!$B$34:$B$38,0),MATCH('ELECTRICITY-Input'!N$61,'Distr cost projns'!$C$33:$N$33,0)),INDEX($B$57:$L$57,1,MATCH(N$61,$B$56:$L$56,0)))</f>
        <v>1.9941776305961658</v>
      </c>
    </row>
    <row r="65" spans="2:14" x14ac:dyDescent="0.2">
      <c r="B65" s="70" t="s">
        <v>11</v>
      </c>
      <c r="C65" s="70" t="s">
        <v>11</v>
      </c>
      <c r="D65" s="82">
        <f>IF($B65=$C65,INDEX('Distr cost projns'!$C$34:$N$38,MATCH($B65,'Distr cost projns'!$B$34:$B$38,0),MATCH('ELECTRICITY-Input'!D$61,'Distr cost projns'!$C$33:$N$33,0)),INDEX($B$57:$L$57,1,MATCH(D$61,$B$56:$L$56,0)))</f>
        <v>1.5514725122281181</v>
      </c>
      <c r="E65" s="82">
        <f>IF($B65=$C65,INDEX('Distr cost projns'!$C$34:$N$38,MATCH($B65,'Distr cost projns'!$B$34:$B$38,0),MATCH('ELECTRICITY-Input'!E$61,'Distr cost projns'!$C$33:$N$33,0)),INDEX($B$57:$L$57,1,MATCH(E$61,$B$56:$L$56,0)))</f>
        <v>1.5708921225519694</v>
      </c>
      <c r="F65" s="82">
        <f>IF($B65=$C65,INDEX('Distr cost projns'!$C$34:$N$38,MATCH($B65,'Distr cost projns'!$B$34:$B$38,0),MATCH('ELECTRICITY-Input'!F$61,'Distr cost projns'!$C$33:$N$33,0)),INDEX($B$57:$L$57,1,MATCH(F$61,$B$56:$L$56,0)))</f>
        <v>1.5906381458625569</v>
      </c>
      <c r="G65" s="82">
        <f>IF($B65=$C65,INDEX('Distr cost projns'!$C$34:$N$38,MATCH($B65,'Distr cost projns'!$B$34:$B$38,0),MATCH('ELECTRICITY-Input'!G$61,'Distr cost projns'!$C$33:$N$33,0)),INDEX($B$57:$L$57,1,MATCH(G$61,$B$56:$L$56,0)))</f>
        <v>1.6107160686467938</v>
      </c>
      <c r="H65" s="82">
        <f>IF($B65=$C65,INDEX('Distr cost projns'!$C$34:$N$38,MATCH($B65,'Distr cost projns'!$B$34:$B$38,0),MATCH('ELECTRICITY-Input'!H$61,'Distr cost projns'!$C$33:$N$33,0)),INDEX($B$57:$L$57,1,MATCH(H$61,$B$56:$L$56,0)))</f>
        <v>1.6311314696107766</v>
      </c>
      <c r="I65" s="82">
        <f>IF($B65=$C65,INDEX('Distr cost projns'!$C$34:$N$38,MATCH($B65,'Distr cost projns'!$B$34:$B$38,0),MATCH('ELECTRICITY-Input'!I$61,'Distr cost projns'!$C$33:$N$33,0)),INDEX($B$57:$L$57,1,MATCH(I$61,$B$56:$L$56,0)))</f>
        <v>1.6518900212298409</v>
      </c>
      <c r="J65" s="82">
        <f>IF($B65=$C65,INDEX('Distr cost projns'!$C$34:$N$38,MATCH($B65,'Distr cost projns'!$B$34:$B$38,0),MATCH('ELECTRICITY-Input'!J$61,'Distr cost projns'!$C$33:$N$33,0)),INDEX($B$57:$L$57,1,MATCH(J$61,$B$56:$L$56,0)))</f>
        <v>1.6729974913246779</v>
      </c>
      <c r="K65" s="82">
        <f>IF($B65=$C65,INDEX('Distr cost projns'!$C$34:$N$38,MATCH($B65,'Distr cost projns'!$B$34:$B$38,0),MATCH('ELECTRICITY-Input'!K$61,'Distr cost projns'!$C$33:$N$33,0)),INDEX($B$57:$L$57,1,MATCH(K$61,$B$56:$L$56,0)))</f>
        <v>1.6944597446639362</v>
      </c>
      <c r="L65" s="82">
        <f>IF($B65=$C65,INDEX('Distr cost projns'!$C$34:$N$38,MATCH($B65,'Distr cost projns'!$B$34:$B$38,0),MATCH('ELECTRICITY-Input'!L$61,'Distr cost projns'!$C$33:$N$33,0)),INDEX($B$57:$L$57,1,MATCH(L$61,$B$56:$L$56,0)))</f>
        <v>1.7162827445937661</v>
      </c>
      <c r="M65" s="82">
        <f>IF($B65=$C65,INDEX('Distr cost projns'!$C$34:$N$38,MATCH($B65,'Distr cost projns'!$B$34:$B$38,0),MATCH('ELECTRICITY-Input'!M$61,'Distr cost projns'!$C$33:$N$33,0)),INDEX($B$57:$L$57,1,MATCH(M$61,$B$56:$L$56,0)))</f>
        <v>1.7384725546947497</v>
      </c>
      <c r="N65" s="82">
        <f>IF($B65=$C65,INDEX('Distr cost projns'!$C$34:$N$38,MATCH($B65,'Distr cost projns'!$B$34:$B$38,0),MATCH('ELECTRICITY-Input'!N$61,'Distr cost projns'!$C$33:$N$33,0)),INDEX($B$57:$L$57,1,MATCH(N$61,$B$56:$L$56,0)))</f>
        <v>1.7610353404666856</v>
      </c>
    </row>
    <row r="66" spans="2:14" x14ac:dyDescent="0.2">
      <c r="B66" s="70" t="s">
        <v>28</v>
      </c>
      <c r="C66" s="70" t="s">
        <v>28</v>
      </c>
      <c r="D66" s="82">
        <f>IF($B66=$C66,INDEX('Distr cost projns'!$C$34:$N$38,MATCH($B66,'Distr cost projns'!$B$34:$B$38,0),MATCH('ELECTRICITY-Input'!D$61,'Distr cost projns'!$C$33:$N$33,0)),INDEX($B$57:$L$57,1,MATCH(D$61,$B$56:$L$56,0)))</f>
        <v>1.8038607477611308</v>
      </c>
      <c r="E66" s="82">
        <f>IF($B66=$C66,INDEX('Distr cost projns'!$C$34:$N$38,MATCH($B66,'Distr cost projns'!$B$34:$B$38,0),MATCH('ELECTRICITY-Input'!E$61,'Distr cost projns'!$C$33:$N$33,0)),INDEX($B$57:$L$57,1,MATCH(E$61,$B$56:$L$56,0)))</f>
        <v>1.8275226058131038</v>
      </c>
      <c r="F66" s="82">
        <f>IF($B66=$C66,INDEX('Distr cost projns'!$C$34:$N$38,MATCH($B66,'Distr cost projns'!$B$34:$B$38,0),MATCH('ELECTRICITY-Input'!F$61,'Distr cost projns'!$C$33:$N$33,0)),INDEX($B$57:$L$57,1,MATCH(F$61,$B$56:$L$56,0)))</f>
        <v>1.8515821823377787</v>
      </c>
      <c r="G66" s="82">
        <f>IF($B66=$C66,INDEX('Distr cost projns'!$C$34:$N$38,MATCH($B66,'Distr cost projns'!$B$34:$B$38,0),MATCH('ELECTRICITY-Input'!G$61,'Distr cost projns'!$C$33:$N$33,0)),INDEX($B$57:$L$57,1,MATCH(G$61,$B$56:$L$56,0)))</f>
        <v>1.8760461623546996</v>
      </c>
      <c r="H66" s="82">
        <f>IF($B66=$C66,INDEX('Distr cost projns'!$C$34:$N$38,MATCH($B66,'Distr cost projns'!$B$34:$B$38,0),MATCH('ELECTRICITY-Input'!H$61,'Distr cost projns'!$C$33:$N$33,0)),INDEX($B$57:$L$57,1,MATCH(H$61,$B$56:$L$56,0)))</f>
        <v>1.9009213432480339</v>
      </c>
      <c r="I66" s="82">
        <f>IF($B66=$C66,INDEX('Distr cost projns'!$C$34:$N$38,MATCH($B66,'Distr cost projns'!$B$34:$B$38,0),MATCH('ELECTRICITY-Input'!I$61,'Distr cost projns'!$C$33:$N$33,0)),INDEX($B$57:$L$57,1,MATCH(I$61,$B$56:$L$56,0)))</f>
        <v>1.9262146366552437</v>
      </c>
      <c r="J66" s="82">
        <f>IF($B66=$C66,INDEX('Distr cost projns'!$C$34:$N$38,MATCH($B66,'Distr cost projns'!$B$34:$B$38,0),MATCH('ELECTRICITY-Input'!J$61,'Distr cost projns'!$C$33:$N$33,0)),INDEX($B$57:$L$57,1,MATCH(J$61,$B$56:$L$56,0)))</f>
        <v>1.9519330703875042</v>
      </c>
      <c r="K66" s="82">
        <f>IF($B66=$C66,INDEX('Distr cost projns'!$C$34:$N$38,MATCH($B66,'Distr cost projns'!$B$34:$B$38,0),MATCH('ELECTRICITY-Input'!K$61,'Distr cost projns'!$C$33:$N$33,0)),INDEX($B$57:$L$57,1,MATCH(K$61,$B$56:$L$56,0)))</f>
        <v>1.9780837903823989</v>
      </c>
      <c r="L66" s="82">
        <f>IF($B66=$C66,INDEX('Distr cost projns'!$C$34:$N$38,MATCH($B66,'Distr cost projns'!$B$34:$B$38,0),MATCH('ELECTRICITY-Input'!L$61,'Distr cost projns'!$C$33:$N$33,0)),INDEX($B$57:$L$57,1,MATCH(L$61,$B$56:$L$56,0)))</f>
        <v>2.0046740626894413</v>
      </c>
      <c r="M66" s="82">
        <f>IF($B66=$C66,INDEX('Distr cost projns'!$C$34:$N$38,MATCH($B66,'Distr cost projns'!$B$34:$B$38,0),MATCH('ELECTRICITY-Input'!M$61,'Distr cost projns'!$C$33:$N$33,0)),INDEX($B$57:$L$57,1,MATCH(M$61,$B$56:$L$56,0)))</f>
        <v>2.0317112754889597</v>
      </c>
      <c r="N66" s="82">
        <f>IF($B66=$C66,INDEX('Distr cost projns'!$C$34:$N$38,MATCH($B66,'Distr cost projns'!$B$34:$B$38,0),MATCH('ELECTRICITY-Input'!N$61,'Distr cost projns'!$C$33:$N$33,0)),INDEX($B$57:$L$57,1,MATCH(N$61,$B$56:$L$56,0)))</f>
        <v>2.059202941144934</v>
      </c>
    </row>
    <row r="67" spans="2:14" x14ac:dyDescent="0.2">
      <c r="B67" s="70" t="s">
        <v>22</v>
      </c>
      <c r="C67" s="70" t="s">
        <v>18</v>
      </c>
      <c r="D67" s="82">
        <f>IF($B67=$C67,INDEX('Distr cost projns'!$C$34:$N$38,MATCH($B67,'Distr cost projns'!$B$34:$B$38,0),MATCH('ELECTRICITY-Input'!D$61,'Distr cost projns'!$C$33:$N$33,0)),INDEX($B$57:$L$57,1,MATCH(D$61,$B$56:$L$56,0)))</f>
        <v>0.4</v>
      </c>
      <c r="E67" s="82">
        <f>IF($B67=$C67,INDEX('Distr cost projns'!$C$34:$N$38,MATCH($B67,'Distr cost projns'!$B$34:$B$38,0),MATCH('ELECTRICITY-Input'!E$61,'Distr cost projns'!$C$33:$N$33,0)),INDEX($B$57:$L$57,1,MATCH(E$61,$B$56:$L$56,0)))</f>
        <v>0.41000000000000003</v>
      </c>
      <c r="F67" s="82">
        <f>IF($B67=$C67,INDEX('Distr cost projns'!$C$34:$N$38,MATCH($B67,'Distr cost projns'!$B$34:$B$38,0),MATCH('ELECTRICITY-Input'!F$61,'Distr cost projns'!$C$33:$N$33,0)),INDEX($B$57:$L$57,1,MATCH(F$61,$B$56:$L$56,0)))</f>
        <v>0.42000000000000004</v>
      </c>
      <c r="G67" s="82">
        <f>IF($B67=$C67,INDEX('Distr cost projns'!$C$34:$N$38,MATCH($B67,'Distr cost projns'!$B$34:$B$38,0),MATCH('ELECTRICITY-Input'!G$61,'Distr cost projns'!$C$33:$N$33,0)),INDEX($B$57:$L$57,1,MATCH(G$61,$B$56:$L$56,0)))</f>
        <v>0.43000000000000005</v>
      </c>
      <c r="H67" s="82">
        <f>IF($B67=$C67,INDEX('Distr cost projns'!$C$34:$N$38,MATCH($B67,'Distr cost projns'!$B$34:$B$38,0),MATCH('ELECTRICITY-Input'!H$61,'Distr cost projns'!$C$33:$N$33,0)),INDEX($B$57:$L$57,1,MATCH(H$61,$B$56:$L$56,0)))</f>
        <v>0.44000000000000006</v>
      </c>
      <c r="I67" s="82">
        <f>IF($B67=$C67,INDEX('Distr cost projns'!$C$34:$N$38,MATCH($B67,'Distr cost projns'!$B$34:$B$38,0),MATCH('ELECTRICITY-Input'!I$61,'Distr cost projns'!$C$33:$N$33,0)),INDEX($B$57:$L$57,1,MATCH(I$61,$B$56:$L$56,0)))</f>
        <v>0.45000000000000007</v>
      </c>
      <c r="J67" s="82">
        <f>IF($B67=$C67,INDEX('Distr cost projns'!$C$34:$N$38,MATCH($B67,'Distr cost projns'!$B$34:$B$38,0),MATCH('ELECTRICITY-Input'!J$61,'Distr cost projns'!$C$33:$N$33,0)),INDEX($B$57:$L$57,1,MATCH(J$61,$B$56:$L$56,0)))</f>
        <v>0.46000000000000008</v>
      </c>
      <c r="K67" s="82">
        <f>IF($B67=$C67,INDEX('Distr cost projns'!$C$34:$N$38,MATCH($B67,'Distr cost projns'!$B$34:$B$38,0),MATCH('ELECTRICITY-Input'!K$61,'Distr cost projns'!$C$33:$N$33,0)),INDEX($B$57:$L$57,1,MATCH(K$61,$B$56:$L$56,0)))</f>
        <v>0.47000000000000008</v>
      </c>
      <c r="L67" s="82">
        <f>IF($B67=$C67,INDEX('Distr cost projns'!$C$34:$N$38,MATCH($B67,'Distr cost projns'!$B$34:$B$38,0),MATCH('ELECTRICITY-Input'!L$61,'Distr cost projns'!$C$33:$N$33,0)),INDEX($B$57:$L$57,1,MATCH(L$61,$B$56:$L$56,0)))</f>
        <v>0.48000000000000009</v>
      </c>
      <c r="M67" s="82">
        <f>IF($B67=$C67,INDEX('Distr cost projns'!$C$34:$N$38,MATCH($B67,'Distr cost projns'!$B$34:$B$38,0),MATCH('ELECTRICITY-Input'!M$61,'Distr cost projns'!$C$33:$N$33,0)),INDEX($B$57:$L$57,1,MATCH(M$61,$B$56:$L$56,0)))</f>
        <v>0.4900000000000001</v>
      </c>
      <c r="N67" s="82">
        <f>IF($B67=$C67,INDEX('Distr cost projns'!$C$34:$N$38,MATCH($B67,'Distr cost projns'!$B$34:$B$38,0),MATCH('ELECTRICITY-Input'!N$61,'Distr cost projns'!$C$33:$N$33,0)),INDEX($B$57:$L$57,1,MATCH(N$61,$B$56:$L$56,0)))</f>
        <v>0.50000000000000011</v>
      </c>
    </row>
    <row r="68" spans="2:14" x14ac:dyDescent="0.2">
      <c r="B68" s="70" t="s">
        <v>18</v>
      </c>
      <c r="C68" s="70" t="s">
        <v>25</v>
      </c>
      <c r="D68" s="82">
        <f>IF($B68=$C68,INDEX('Distr cost projns'!$C$34:$N$38,MATCH($B68,'Distr cost projns'!$B$34:$B$38,0),MATCH('ELECTRICITY-Input'!D$61,'Distr cost projns'!$C$33:$N$33,0)),INDEX($B$57:$L$57,1,MATCH(D$61,$B$56:$L$56,0)))</f>
        <v>0.4</v>
      </c>
      <c r="E68" s="82">
        <f>IF($B68=$C68,INDEX('Distr cost projns'!$C$34:$N$38,MATCH($B68,'Distr cost projns'!$B$34:$B$38,0),MATCH('ELECTRICITY-Input'!E$61,'Distr cost projns'!$C$33:$N$33,0)),INDEX($B$57:$L$57,1,MATCH(E$61,$B$56:$L$56,0)))</f>
        <v>0.41000000000000003</v>
      </c>
      <c r="F68" s="82">
        <f>IF($B68=$C68,INDEX('Distr cost projns'!$C$34:$N$38,MATCH($B68,'Distr cost projns'!$B$34:$B$38,0),MATCH('ELECTRICITY-Input'!F$61,'Distr cost projns'!$C$33:$N$33,0)),INDEX($B$57:$L$57,1,MATCH(F$61,$B$56:$L$56,0)))</f>
        <v>0.42000000000000004</v>
      </c>
      <c r="G68" s="82">
        <f>IF($B68=$C68,INDEX('Distr cost projns'!$C$34:$N$38,MATCH($B68,'Distr cost projns'!$B$34:$B$38,0),MATCH('ELECTRICITY-Input'!G$61,'Distr cost projns'!$C$33:$N$33,0)),INDEX($B$57:$L$57,1,MATCH(G$61,$B$56:$L$56,0)))</f>
        <v>0.43000000000000005</v>
      </c>
      <c r="H68" s="82">
        <f>IF($B68=$C68,INDEX('Distr cost projns'!$C$34:$N$38,MATCH($B68,'Distr cost projns'!$B$34:$B$38,0),MATCH('ELECTRICITY-Input'!H$61,'Distr cost projns'!$C$33:$N$33,0)),INDEX($B$57:$L$57,1,MATCH(H$61,$B$56:$L$56,0)))</f>
        <v>0.44000000000000006</v>
      </c>
      <c r="I68" s="82">
        <f>IF($B68=$C68,INDEX('Distr cost projns'!$C$34:$N$38,MATCH($B68,'Distr cost projns'!$B$34:$B$38,0),MATCH('ELECTRICITY-Input'!I$61,'Distr cost projns'!$C$33:$N$33,0)),INDEX($B$57:$L$57,1,MATCH(I$61,$B$56:$L$56,0)))</f>
        <v>0.45000000000000007</v>
      </c>
      <c r="J68" s="82">
        <f>IF($B68=$C68,INDEX('Distr cost projns'!$C$34:$N$38,MATCH($B68,'Distr cost projns'!$B$34:$B$38,0),MATCH('ELECTRICITY-Input'!J$61,'Distr cost projns'!$C$33:$N$33,0)),INDEX($B$57:$L$57,1,MATCH(J$61,$B$56:$L$56,0)))</f>
        <v>0.46000000000000008</v>
      </c>
      <c r="K68" s="82">
        <f>IF($B68=$C68,INDEX('Distr cost projns'!$C$34:$N$38,MATCH($B68,'Distr cost projns'!$B$34:$B$38,0),MATCH('ELECTRICITY-Input'!K$61,'Distr cost projns'!$C$33:$N$33,0)),INDEX($B$57:$L$57,1,MATCH(K$61,$B$56:$L$56,0)))</f>
        <v>0.47000000000000008</v>
      </c>
      <c r="L68" s="82">
        <f>IF($B68=$C68,INDEX('Distr cost projns'!$C$34:$N$38,MATCH($B68,'Distr cost projns'!$B$34:$B$38,0),MATCH('ELECTRICITY-Input'!L$61,'Distr cost projns'!$C$33:$N$33,0)),INDEX($B$57:$L$57,1,MATCH(L$61,$B$56:$L$56,0)))</f>
        <v>0.48000000000000009</v>
      </c>
      <c r="M68" s="82">
        <f>IF($B68=$C68,INDEX('Distr cost projns'!$C$34:$N$38,MATCH($B68,'Distr cost projns'!$B$34:$B$38,0),MATCH('ELECTRICITY-Input'!M$61,'Distr cost projns'!$C$33:$N$33,0)),INDEX($B$57:$L$57,1,MATCH(M$61,$B$56:$L$56,0)))</f>
        <v>0.4900000000000001</v>
      </c>
      <c r="N68" s="82">
        <f>IF($B68=$C68,INDEX('Distr cost projns'!$C$34:$N$38,MATCH($B68,'Distr cost projns'!$B$34:$B$38,0),MATCH('ELECTRICITY-Input'!N$61,'Distr cost projns'!$C$33:$N$33,0)),INDEX($B$57:$L$57,1,MATCH(N$61,$B$56:$L$56,0)))</f>
        <v>0.50000000000000011</v>
      </c>
    </row>
    <row r="69" spans="2:14" x14ac:dyDescent="0.2">
      <c r="B69" s="70" t="s">
        <v>25</v>
      </c>
      <c r="C69" s="70" t="s">
        <v>11</v>
      </c>
      <c r="D69" s="82">
        <f>IF($B69=$C69,INDEX('Distr cost projns'!$C$34:$N$38,MATCH($B69,'Distr cost projns'!$B$34:$B$38,0),MATCH('ELECTRICITY-Input'!D$61,'Distr cost projns'!$C$33:$N$33,0)),INDEX($B$57:$L$57,1,MATCH(D$61,$B$56:$L$56,0)))</f>
        <v>0.4</v>
      </c>
      <c r="E69" s="82">
        <f>IF($B69=$C69,INDEX('Distr cost projns'!$C$34:$N$38,MATCH($B69,'Distr cost projns'!$B$34:$B$38,0),MATCH('ELECTRICITY-Input'!E$61,'Distr cost projns'!$C$33:$N$33,0)),INDEX($B$57:$L$57,1,MATCH(E$61,$B$56:$L$56,0)))</f>
        <v>0.41000000000000003</v>
      </c>
      <c r="F69" s="82">
        <f>IF($B69=$C69,INDEX('Distr cost projns'!$C$34:$N$38,MATCH($B69,'Distr cost projns'!$B$34:$B$38,0),MATCH('ELECTRICITY-Input'!F$61,'Distr cost projns'!$C$33:$N$33,0)),INDEX($B$57:$L$57,1,MATCH(F$61,$B$56:$L$56,0)))</f>
        <v>0.42000000000000004</v>
      </c>
      <c r="G69" s="82">
        <f>IF($B69=$C69,INDEX('Distr cost projns'!$C$34:$N$38,MATCH($B69,'Distr cost projns'!$B$34:$B$38,0),MATCH('ELECTRICITY-Input'!G$61,'Distr cost projns'!$C$33:$N$33,0)),INDEX($B$57:$L$57,1,MATCH(G$61,$B$56:$L$56,0)))</f>
        <v>0.43000000000000005</v>
      </c>
      <c r="H69" s="82">
        <f>IF($B69=$C69,INDEX('Distr cost projns'!$C$34:$N$38,MATCH($B69,'Distr cost projns'!$B$34:$B$38,0),MATCH('ELECTRICITY-Input'!H$61,'Distr cost projns'!$C$33:$N$33,0)),INDEX($B$57:$L$57,1,MATCH(H$61,$B$56:$L$56,0)))</f>
        <v>0.44000000000000006</v>
      </c>
      <c r="I69" s="82">
        <f>IF($B69=$C69,INDEX('Distr cost projns'!$C$34:$N$38,MATCH($B69,'Distr cost projns'!$B$34:$B$38,0),MATCH('ELECTRICITY-Input'!I$61,'Distr cost projns'!$C$33:$N$33,0)),INDEX($B$57:$L$57,1,MATCH(I$61,$B$56:$L$56,0)))</f>
        <v>0.45000000000000007</v>
      </c>
      <c r="J69" s="82">
        <f>IF($B69=$C69,INDEX('Distr cost projns'!$C$34:$N$38,MATCH($B69,'Distr cost projns'!$B$34:$B$38,0),MATCH('ELECTRICITY-Input'!J$61,'Distr cost projns'!$C$33:$N$33,0)),INDEX($B$57:$L$57,1,MATCH(J$61,$B$56:$L$56,0)))</f>
        <v>0.46000000000000008</v>
      </c>
      <c r="K69" s="82">
        <f>IF($B69=$C69,INDEX('Distr cost projns'!$C$34:$N$38,MATCH($B69,'Distr cost projns'!$B$34:$B$38,0),MATCH('ELECTRICITY-Input'!K$61,'Distr cost projns'!$C$33:$N$33,0)),INDEX($B$57:$L$57,1,MATCH(K$61,$B$56:$L$56,0)))</f>
        <v>0.47000000000000008</v>
      </c>
      <c r="L69" s="82">
        <f>IF($B69=$C69,INDEX('Distr cost projns'!$C$34:$N$38,MATCH($B69,'Distr cost projns'!$B$34:$B$38,0),MATCH('ELECTRICITY-Input'!L$61,'Distr cost projns'!$C$33:$N$33,0)),INDEX($B$57:$L$57,1,MATCH(L$61,$B$56:$L$56,0)))</f>
        <v>0.48000000000000009</v>
      </c>
      <c r="M69" s="82">
        <f>IF($B69=$C69,INDEX('Distr cost projns'!$C$34:$N$38,MATCH($B69,'Distr cost projns'!$B$34:$B$38,0),MATCH('ELECTRICITY-Input'!M$61,'Distr cost projns'!$C$33:$N$33,0)),INDEX($B$57:$L$57,1,MATCH(M$61,$B$56:$L$56,0)))</f>
        <v>0.4900000000000001</v>
      </c>
      <c r="N69" s="82">
        <f>IF($B69=$C69,INDEX('Distr cost projns'!$C$34:$N$38,MATCH($B69,'Distr cost projns'!$B$34:$B$38,0),MATCH('ELECTRICITY-Input'!N$61,'Distr cost projns'!$C$33:$N$33,0)),INDEX($B$57:$L$57,1,MATCH(N$61,$B$56:$L$56,0)))</f>
        <v>0.50000000000000011</v>
      </c>
    </row>
    <row r="70" spans="2:14" x14ac:dyDescent="0.2">
      <c r="B70" s="70" t="s">
        <v>11</v>
      </c>
      <c r="C70" s="70" t="s">
        <v>28</v>
      </c>
      <c r="D70" s="82">
        <f>IF($B70=$C70,INDEX('Distr cost projns'!$C$34:$N$38,MATCH($B70,'Distr cost projns'!$B$34:$B$38,0),MATCH('ELECTRICITY-Input'!D$61,'Distr cost projns'!$C$33:$N$33,0)),INDEX($B$57:$L$57,1,MATCH(D$61,$B$56:$L$56,0)))</f>
        <v>0.4</v>
      </c>
      <c r="E70" s="82">
        <f>IF($B70=$C70,INDEX('Distr cost projns'!$C$34:$N$38,MATCH($B70,'Distr cost projns'!$B$34:$B$38,0),MATCH('ELECTRICITY-Input'!E$61,'Distr cost projns'!$C$33:$N$33,0)),INDEX($B$57:$L$57,1,MATCH(E$61,$B$56:$L$56,0)))</f>
        <v>0.41000000000000003</v>
      </c>
      <c r="F70" s="82">
        <f>IF($B70=$C70,INDEX('Distr cost projns'!$C$34:$N$38,MATCH($B70,'Distr cost projns'!$B$34:$B$38,0),MATCH('ELECTRICITY-Input'!F$61,'Distr cost projns'!$C$33:$N$33,0)),INDEX($B$57:$L$57,1,MATCH(F$61,$B$56:$L$56,0)))</f>
        <v>0.42000000000000004</v>
      </c>
      <c r="G70" s="82">
        <f>IF($B70=$C70,INDEX('Distr cost projns'!$C$34:$N$38,MATCH($B70,'Distr cost projns'!$B$34:$B$38,0),MATCH('ELECTRICITY-Input'!G$61,'Distr cost projns'!$C$33:$N$33,0)),INDEX($B$57:$L$57,1,MATCH(G$61,$B$56:$L$56,0)))</f>
        <v>0.43000000000000005</v>
      </c>
      <c r="H70" s="82">
        <f>IF($B70=$C70,INDEX('Distr cost projns'!$C$34:$N$38,MATCH($B70,'Distr cost projns'!$B$34:$B$38,0),MATCH('ELECTRICITY-Input'!H$61,'Distr cost projns'!$C$33:$N$33,0)),INDEX($B$57:$L$57,1,MATCH(H$61,$B$56:$L$56,0)))</f>
        <v>0.44000000000000006</v>
      </c>
      <c r="I70" s="82">
        <f>IF($B70=$C70,INDEX('Distr cost projns'!$C$34:$N$38,MATCH($B70,'Distr cost projns'!$B$34:$B$38,0),MATCH('ELECTRICITY-Input'!I$61,'Distr cost projns'!$C$33:$N$33,0)),INDEX($B$57:$L$57,1,MATCH(I$61,$B$56:$L$56,0)))</f>
        <v>0.45000000000000007</v>
      </c>
      <c r="J70" s="82">
        <f>IF($B70=$C70,INDEX('Distr cost projns'!$C$34:$N$38,MATCH($B70,'Distr cost projns'!$B$34:$B$38,0),MATCH('ELECTRICITY-Input'!J$61,'Distr cost projns'!$C$33:$N$33,0)),INDEX($B$57:$L$57,1,MATCH(J$61,$B$56:$L$56,0)))</f>
        <v>0.46000000000000008</v>
      </c>
      <c r="K70" s="82">
        <f>IF($B70=$C70,INDEX('Distr cost projns'!$C$34:$N$38,MATCH($B70,'Distr cost projns'!$B$34:$B$38,0),MATCH('ELECTRICITY-Input'!K$61,'Distr cost projns'!$C$33:$N$33,0)),INDEX($B$57:$L$57,1,MATCH(K$61,$B$56:$L$56,0)))</f>
        <v>0.47000000000000008</v>
      </c>
      <c r="L70" s="82">
        <f>IF($B70=$C70,INDEX('Distr cost projns'!$C$34:$N$38,MATCH($B70,'Distr cost projns'!$B$34:$B$38,0),MATCH('ELECTRICITY-Input'!L$61,'Distr cost projns'!$C$33:$N$33,0)),INDEX($B$57:$L$57,1,MATCH(L$61,$B$56:$L$56,0)))</f>
        <v>0.48000000000000009</v>
      </c>
      <c r="M70" s="82">
        <f>IF($B70=$C70,INDEX('Distr cost projns'!$C$34:$N$38,MATCH($B70,'Distr cost projns'!$B$34:$B$38,0),MATCH('ELECTRICITY-Input'!M$61,'Distr cost projns'!$C$33:$N$33,0)),INDEX($B$57:$L$57,1,MATCH(M$61,$B$56:$L$56,0)))</f>
        <v>0.4900000000000001</v>
      </c>
      <c r="N70" s="82">
        <f>IF($B70=$C70,INDEX('Distr cost projns'!$C$34:$N$38,MATCH($B70,'Distr cost projns'!$B$34:$B$38,0),MATCH('ELECTRICITY-Input'!N$61,'Distr cost projns'!$C$33:$N$33,0)),INDEX($B$57:$L$57,1,MATCH(N$61,$B$56:$L$56,0)))</f>
        <v>0.50000000000000011</v>
      </c>
    </row>
    <row r="71" spans="2:14" x14ac:dyDescent="0.2">
      <c r="B71" s="70" t="s">
        <v>28</v>
      </c>
      <c r="C71" s="70" t="s">
        <v>22</v>
      </c>
      <c r="D71" s="82">
        <f>IF($B71=$C71,INDEX('Distr cost projns'!$C$34:$N$38,MATCH($B71,'Distr cost projns'!$B$34:$B$38,0),MATCH('ELECTRICITY-Input'!D$61,'Distr cost projns'!$C$33:$N$33,0)),INDEX($B$57:$L$57,1,MATCH(D$61,$B$56:$L$56,0)))</f>
        <v>0.4</v>
      </c>
      <c r="E71" s="82">
        <f>IF($B71=$C71,INDEX('Distr cost projns'!$C$34:$N$38,MATCH($B71,'Distr cost projns'!$B$34:$B$38,0),MATCH('ELECTRICITY-Input'!E$61,'Distr cost projns'!$C$33:$N$33,0)),INDEX($B$57:$L$57,1,MATCH(E$61,$B$56:$L$56,0)))</f>
        <v>0.41000000000000003</v>
      </c>
      <c r="F71" s="82">
        <f>IF($B71=$C71,INDEX('Distr cost projns'!$C$34:$N$38,MATCH($B71,'Distr cost projns'!$B$34:$B$38,0),MATCH('ELECTRICITY-Input'!F$61,'Distr cost projns'!$C$33:$N$33,0)),INDEX($B$57:$L$57,1,MATCH(F$61,$B$56:$L$56,0)))</f>
        <v>0.42000000000000004</v>
      </c>
      <c r="G71" s="82">
        <f>IF($B71=$C71,INDEX('Distr cost projns'!$C$34:$N$38,MATCH($B71,'Distr cost projns'!$B$34:$B$38,0),MATCH('ELECTRICITY-Input'!G$61,'Distr cost projns'!$C$33:$N$33,0)),INDEX($B$57:$L$57,1,MATCH(G$61,$B$56:$L$56,0)))</f>
        <v>0.43000000000000005</v>
      </c>
      <c r="H71" s="82">
        <f>IF($B71=$C71,INDEX('Distr cost projns'!$C$34:$N$38,MATCH($B71,'Distr cost projns'!$B$34:$B$38,0),MATCH('ELECTRICITY-Input'!H$61,'Distr cost projns'!$C$33:$N$33,0)),INDEX($B$57:$L$57,1,MATCH(H$61,$B$56:$L$56,0)))</f>
        <v>0.44000000000000006</v>
      </c>
      <c r="I71" s="82">
        <f>IF($B71=$C71,INDEX('Distr cost projns'!$C$34:$N$38,MATCH($B71,'Distr cost projns'!$B$34:$B$38,0),MATCH('ELECTRICITY-Input'!I$61,'Distr cost projns'!$C$33:$N$33,0)),INDEX($B$57:$L$57,1,MATCH(I$61,$B$56:$L$56,0)))</f>
        <v>0.45000000000000007</v>
      </c>
      <c r="J71" s="82">
        <f>IF($B71=$C71,INDEX('Distr cost projns'!$C$34:$N$38,MATCH($B71,'Distr cost projns'!$B$34:$B$38,0),MATCH('ELECTRICITY-Input'!J$61,'Distr cost projns'!$C$33:$N$33,0)),INDEX($B$57:$L$57,1,MATCH(J$61,$B$56:$L$56,0)))</f>
        <v>0.46000000000000008</v>
      </c>
      <c r="K71" s="82">
        <f>IF($B71=$C71,INDEX('Distr cost projns'!$C$34:$N$38,MATCH($B71,'Distr cost projns'!$B$34:$B$38,0),MATCH('ELECTRICITY-Input'!K$61,'Distr cost projns'!$C$33:$N$33,0)),INDEX($B$57:$L$57,1,MATCH(K$61,$B$56:$L$56,0)))</f>
        <v>0.47000000000000008</v>
      </c>
      <c r="L71" s="82">
        <f>IF($B71=$C71,INDEX('Distr cost projns'!$C$34:$N$38,MATCH($B71,'Distr cost projns'!$B$34:$B$38,0),MATCH('ELECTRICITY-Input'!L$61,'Distr cost projns'!$C$33:$N$33,0)),INDEX($B$57:$L$57,1,MATCH(L$61,$B$56:$L$56,0)))</f>
        <v>0.48000000000000009</v>
      </c>
      <c r="M71" s="82">
        <f>IF($B71=$C71,INDEX('Distr cost projns'!$C$34:$N$38,MATCH($B71,'Distr cost projns'!$B$34:$B$38,0),MATCH('ELECTRICITY-Input'!M$61,'Distr cost projns'!$C$33:$N$33,0)),INDEX($B$57:$L$57,1,MATCH(M$61,$B$56:$L$56,0)))</f>
        <v>0.4900000000000001</v>
      </c>
      <c r="N71" s="82">
        <f>IF($B71=$C71,INDEX('Distr cost projns'!$C$34:$N$38,MATCH($B71,'Distr cost projns'!$B$34:$B$38,0),MATCH('ELECTRICITY-Input'!N$61,'Distr cost projns'!$C$33:$N$33,0)),INDEX($B$57:$L$57,1,MATCH(N$61,$B$56:$L$56,0)))</f>
        <v>0.50000000000000011</v>
      </c>
    </row>
    <row r="72" spans="2:14" x14ac:dyDescent="0.2">
      <c r="B72" s="70" t="s">
        <v>22</v>
      </c>
      <c r="C72" s="70" t="s">
        <v>25</v>
      </c>
      <c r="D72" s="82">
        <f>IF($B72=$C72,INDEX('Distr cost projns'!$C$34:$N$38,MATCH($B72,'Distr cost projns'!$B$34:$B$38,0),MATCH('ELECTRICITY-Input'!D$61,'Distr cost projns'!$C$33:$N$33,0)),INDEX($B$57:$L$57,1,MATCH(D$61,$B$56:$L$56,0)))</f>
        <v>0.4</v>
      </c>
      <c r="E72" s="82">
        <f>IF($B72=$C72,INDEX('Distr cost projns'!$C$34:$N$38,MATCH($B72,'Distr cost projns'!$B$34:$B$38,0),MATCH('ELECTRICITY-Input'!E$61,'Distr cost projns'!$C$33:$N$33,0)),INDEX($B$57:$L$57,1,MATCH(E$61,$B$56:$L$56,0)))</f>
        <v>0.41000000000000003</v>
      </c>
      <c r="F72" s="82">
        <f>IF($B72=$C72,INDEX('Distr cost projns'!$C$34:$N$38,MATCH($B72,'Distr cost projns'!$B$34:$B$38,0),MATCH('ELECTRICITY-Input'!F$61,'Distr cost projns'!$C$33:$N$33,0)),INDEX($B$57:$L$57,1,MATCH(F$61,$B$56:$L$56,0)))</f>
        <v>0.42000000000000004</v>
      </c>
      <c r="G72" s="82">
        <f>IF($B72=$C72,INDEX('Distr cost projns'!$C$34:$N$38,MATCH($B72,'Distr cost projns'!$B$34:$B$38,0),MATCH('ELECTRICITY-Input'!G$61,'Distr cost projns'!$C$33:$N$33,0)),INDEX($B$57:$L$57,1,MATCH(G$61,$B$56:$L$56,0)))</f>
        <v>0.43000000000000005</v>
      </c>
      <c r="H72" s="82">
        <f>IF($B72=$C72,INDEX('Distr cost projns'!$C$34:$N$38,MATCH($B72,'Distr cost projns'!$B$34:$B$38,0),MATCH('ELECTRICITY-Input'!H$61,'Distr cost projns'!$C$33:$N$33,0)),INDEX($B$57:$L$57,1,MATCH(H$61,$B$56:$L$56,0)))</f>
        <v>0.44000000000000006</v>
      </c>
      <c r="I72" s="82">
        <f>IF($B72=$C72,INDEX('Distr cost projns'!$C$34:$N$38,MATCH($B72,'Distr cost projns'!$B$34:$B$38,0),MATCH('ELECTRICITY-Input'!I$61,'Distr cost projns'!$C$33:$N$33,0)),INDEX($B$57:$L$57,1,MATCH(I$61,$B$56:$L$56,0)))</f>
        <v>0.45000000000000007</v>
      </c>
      <c r="J72" s="82">
        <f>IF($B72=$C72,INDEX('Distr cost projns'!$C$34:$N$38,MATCH($B72,'Distr cost projns'!$B$34:$B$38,0),MATCH('ELECTRICITY-Input'!J$61,'Distr cost projns'!$C$33:$N$33,0)),INDEX($B$57:$L$57,1,MATCH(J$61,$B$56:$L$56,0)))</f>
        <v>0.46000000000000008</v>
      </c>
      <c r="K72" s="82">
        <f>IF($B72=$C72,INDEX('Distr cost projns'!$C$34:$N$38,MATCH($B72,'Distr cost projns'!$B$34:$B$38,0),MATCH('ELECTRICITY-Input'!K$61,'Distr cost projns'!$C$33:$N$33,0)),INDEX($B$57:$L$57,1,MATCH(K$61,$B$56:$L$56,0)))</f>
        <v>0.47000000000000008</v>
      </c>
      <c r="L72" s="82">
        <f>IF($B72=$C72,INDEX('Distr cost projns'!$C$34:$N$38,MATCH($B72,'Distr cost projns'!$B$34:$B$38,0),MATCH('ELECTRICITY-Input'!L$61,'Distr cost projns'!$C$33:$N$33,0)),INDEX($B$57:$L$57,1,MATCH(L$61,$B$56:$L$56,0)))</f>
        <v>0.48000000000000009</v>
      </c>
      <c r="M72" s="82">
        <f>IF($B72=$C72,INDEX('Distr cost projns'!$C$34:$N$38,MATCH($B72,'Distr cost projns'!$B$34:$B$38,0),MATCH('ELECTRICITY-Input'!M$61,'Distr cost projns'!$C$33:$N$33,0)),INDEX($B$57:$L$57,1,MATCH(M$61,$B$56:$L$56,0)))</f>
        <v>0.4900000000000001</v>
      </c>
      <c r="N72" s="82">
        <f>IF($B72=$C72,INDEX('Distr cost projns'!$C$34:$N$38,MATCH($B72,'Distr cost projns'!$B$34:$B$38,0),MATCH('ELECTRICITY-Input'!N$61,'Distr cost projns'!$C$33:$N$33,0)),INDEX($B$57:$L$57,1,MATCH(N$61,$B$56:$L$56,0)))</f>
        <v>0.50000000000000011</v>
      </c>
    </row>
    <row r="73" spans="2:14" x14ac:dyDescent="0.2">
      <c r="B73" s="70" t="s">
        <v>18</v>
      </c>
      <c r="C73" s="70" t="s">
        <v>11</v>
      </c>
      <c r="D73" s="82">
        <f>IF($B73=$C73,INDEX('Distr cost projns'!$C$34:$N$38,MATCH($B73,'Distr cost projns'!$B$34:$B$38,0),MATCH('ELECTRICITY-Input'!D$61,'Distr cost projns'!$C$33:$N$33,0)),INDEX($B$57:$L$57,1,MATCH(D$61,$B$56:$L$56,0)))</f>
        <v>0.4</v>
      </c>
      <c r="E73" s="82">
        <f>IF($B73=$C73,INDEX('Distr cost projns'!$C$34:$N$38,MATCH($B73,'Distr cost projns'!$B$34:$B$38,0),MATCH('ELECTRICITY-Input'!E$61,'Distr cost projns'!$C$33:$N$33,0)),INDEX($B$57:$L$57,1,MATCH(E$61,$B$56:$L$56,0)))</f>
        <v>0.41000000000000003</v>
      </c>
      <c r="F73" s="82">
        <f>IF($B73=$C73,INDEX('Distr cost projns'!$C$34:$N$38,MATCH($B73,'Distr cost projns'!$B$34:$B$38,0),MATCH('ELECTRICITY-Input'!F$61,'Distr cost projns'!$C$33:$N$33,0)),INDEX($B$57:$L$57,1,MATCH(F$61,$B$56:$L$56,0)))</f>
        <v>0.42000000000000004</v>
      </c>
      <c r="G73" s="82">
        <f>IF($B73=$C73,INDEX('Distr cost projns'!$C$34:$N$38,MATCH($B73,'Distr cost projns'!$B$34:$B$38,0),MATCH('ELECTRICITY-Input'!G$61,'Distr cost projns'!$C$33:$N$33,0)),INDEX($B$57:$L$57,1,MATCH(G$61,$B$56:$L$56,0)))</f>
        <v>0.43000000000000005</v>
      </c>
      <c r="H73" s="82">
        <f>IF($B73=$C73,INDEX('Distr cost projns'!$C$34:$N$38,MATCH($B73,'Distr cost projns'!$B$34:$B$38,0),MATCH('ELECTRICITY-Input'!H$61,'Distr cost projns'!$C$33:$N$33,0)),INDEX($B$57:$L$57,1,MATCH(H$61,$B$56:$L$56,0)))</f>
        <v>0.44000000000000006</v>
      </c>
      <c r="I73" s="82">
        <f>IF($B73=$C73,INDEX('Distr cost projns'!$C$34:$N$38,MATCH($B73,'Distr cost projns'!$B$34:$B$38,0),MATCH('ELECTRICITY-Input'!I$61,'Distr cost projns'!$C$33:$N$33,0)),INDEX($B$57:$L$57,1,MATCH(I$61,$B$56:$L$56,0)))</f>
        <v>0.45000000000000007</v>
      </c>
      <c r="J73" s="82">
        <f>IF($B73=$C73,INDEX('Distr cost projns'!$C$34:$N$38,MATCH($B73,'Distr cost projns'!$B$34:$B$38,0),MATCH('ELECTRICITY-Input'!J$61,'Distr cost projns'!$C$33:$N$33,0)),INDEX($B$57:$L$57,1,MATCH(J$61,$B$56:$L$56,0)))</f>
        <v>0.46000000000000008</v>
      </c>
      <c r="K73" s="82">
        <f>IF($B73=$C73,INDEX('Distr cost projns'!$C$34:$N$38,MATCH($B73,'Distr cost projns'!$B$34:$B$38,0),MATCH('ELECTRICITY-Input'!K$61,'Distr cost projns'!$C$33:$N$33,0)),INDEX($B$57:$L$57,1,MATCH(K$61,$B$56:$L$56,0)))</f>
        <v>0.47000000000000008</v>
      </c>
      <c r="L73" s="82">
        <f>IF($B73=$C73,INDEX('Distr cost projns'!$C$34:$N$38,MATCH($B73,'Distr cost projns'!$B$34:$B$38,0),MATCH('ELECTRICITY-Input'!L$61,'Distr cost projns'!$C$33:$N$33,0)),INDEX($B$57:$L$57,1,MATCH(L$61,$B$56:$L$56,0)))</f>
        <v>0.48000000000000009</v>
      </c>
      <c r="M73" s="82">
        <f>IF($B73=$C73,INDEX('Distr cost projns'!$C$34:$N$38,MATCH($B73,'Distr cost projns'!$B$34:$B$38,0),MATCH('ELECTRICITY-Input'!M$61,'Distr cost projns'!$C$33:$N$33,0)),INDEX($B$57:$L$57,1,MATCH(M$61,$B$56:$L$56,0)))</f>
        <v>0.4900000000000001</v>
      </c>
      <c r="N73" s="82">
        <f>IF($B73=$C73,INDEX('Distr cost projns'!$C$34:$N$38,MATCH($B73,'Distr cost projns'!$B$34:$B$38,0),MATCH('ELECTRICITY-Input'!N$61,'Distr cost projns'!$C$33:$N$33,0)),INDEX($B$57:$L$57,1,MATCH(N$61,$B$56:$L$56,0)))</f>
        <v>0.50000000000000011</v>
      </c>
    </row>
    <row r="74" spans="2:14" x14ac:dyDescent="0.2">
      <c r="B74" s="70" t="s">
        <v>25</v>
      </c>
      <c r="C74" s="70" t="s">
        <v>28</v>
      </c>
      <c r="D74" s="82">
        <f>IF($B74=$C74,INDEX('Distr cost projns'!$C$34:$N$38,MATCH($B74,'Distr cost projns'!$B$34:$B$38,0),MATCH('ELECTRICITY-Input'!D$61,'Distr cost projns'!$C$33:$N$33,0)),INDEX($B$57:$L$57,1,MATCH(D$61,$B$56:$L$56,0)))</f>
        <v>0.4</v>
      </c>
      <c r="E74" s="82">
        <f>IF($B74=$C74,INDEX('Distr cost projns'!$C$34:$N$38,MATCH($B74,'Distr cost projns'!$B$34:$B$38,0),MATCH('ELECTRICITY-Input'!E$61,'Distr cost projns'!$C$33:$N$33,0)),INDEX($B$57:$L$57,1,MATCH(E$61,$B$56:$L$56,0)))</f>
        <v>0.41000000000000003</v>
      </c>
      <c r="F74" s="82">
        <f>IF($B74=$C74,INDEX('Distr cost projns'!$C$34:$N$38,MATCH($B74,'Distr cost projns'!$B$34:$B$38,0),MATCH('ELECTRICITY-Input'!F$61,'Distr cost projns'!$C$33:$N$33,0)),INDEX($B$57:$L$57,1,MATCH(F$61,$B$56:$L$56,0)))</f>
        <v>0.42000000000000004</v>
      </c>
      <c r="G74" s="82">
        <f>IF($B74=$C74,INDEX('Distr cost projns'!$C$34:$N$38,MATCH($B74,'Distr cost projns'!$B$34:$B$38,0),MATCH('ELECTRICITY-Input'!G$61,'Distr cost projns'!$C$33:$N$33,0)),INDEX($B$57:$L$57,1,MATCH(G$61,$B$56:$L$56,0)))</f>
        <v>0.43000000000000005</v>
      </c>
      <c r="H74" s="82">
        <f>IF($B74=$C74,INDEX('Distr cost projns'!$C$34:$N$38,MATCH($B74,'Distr cost projns'!$B$34:$B$38,0),MATCH('ELECTRICITY-Input'!H$61,'Distr cost projns'!$C$33:$N$33,0)),INDEX($B$57:$L$57,1,MATCH(H$61,$B$56:$L$56,0)))</f>
        <v>0.44000000000000006</v>
      </c>
      <c r="I74" s="82">
        <f>IF($B74=$C74,INDEX('Distr cost projns'!$C$34:$N$38,MATCH($B74,'Distr cost projns'!$B$34:$B$38,0),MATCH('ELECTRICITY-Input'!I$61,'Distr cost projns'!$C$33:$N$33,0)),INDEX($B$57:$L$57,1,MATCH(I$61,$B$56:$L$56,0)))</f>
        <v>0.45000000000000007</v>
      </c>
      <c r="J74" s="82">
        <f>IF($B74=$C74,INDEX('Distr cost projns'!$C$34:$N$38,MATCH($B74,'Distr cost projns'!$B$34:$B$38,0),MATCH('ELECTRICITY-Input'!J$61,'Distr cost projns'!$C$33:$N$33,0)),INDEX($B$57:$L$57,1,MATCH(J$61,$B$56:$L$56,0)))</f>
        <v>0.46000000000000008</v>
      </c>
      <c r="K74" s="82">
        <f>IF($B74=$C74,INDEX('Distr cost projns'!$C$34:$N$38,MATCH($B74,'Distr cost projns'!$B$34:$B$38,0),MATCH('ELECTRICITY-Input'!K$61,'Distr cost projns'!$C$33:$N$33,0)),INDEX($B$57:$L$57,1,MATCH(K$61,$B$56:$L$56,0)))</f>
        <v>0.47000000000000008</v>
      </c>
      <c r="L74" s="82">
        <f>IF($B74=$C74,INDEX('Distr cost projns'!$C$34:$N$38,MATCH($B74,'Distr cost projns'!$B$34:$B$38,0),MATCH('ELECTRICITY-Input'!L$61,'Distr cost projns'!$C$33:$N$33,0)),INDEX($B$57:$L$57,1,MATCH(L$61,$B$56:$L$56,0)))</f>
        <v>0.48000000000000009</v>
      </c>
      <c r="M74" s="82">
        <f>IF($B74=$C74,INDEX('Distr cost projns'!$C$34:$N$38,MATCH($B74,'Distr cost projns'!$B$34:$B$38,0),MATCH('ELECTRICITY-Input'!M$61,'Distr cost projns'!$C$33:$N$33,0)),INDEX($B$57:$L$57,1,MATCH(M$61,$B$56:$L$56,0)))</f>
        <v>0.4900000000000001</v>
      </c>
      <c r="N74" s="82">
        <f>IF($B74=$C74,INDEX('Distr cost projns'!$C$34:$N$38,MATCH($B74,'Distr cost projns'!$B$34:$B$38,0),MATCH('ELECTRICITY-Input'!N$61,'Distr cost projns'!$C$33:$N$33,0)),INDEX($B$57:$L$57,1,MATCH(N$61,$B$56:$L$56,0)))</f>
        <v>0.50000000000000011</v>
      </c>
    </row>
    <row r="75" spans="2:14" x14ac:dyDescent="0.2">
      <c r="B75" s="70" t="s">
        <v>11</v>
      </c>
      <c r="C75" s="70" t="s">
        <v>22</v>
      </c>
      <c r="D75" s="82">
        <f>IF($B75=$C75,INDEX('Distr cost projns'!$C$34:$N$38,MATCH($B75,'Distr cost projns'!$B$34:$B$38,0),MATCH('ELECTRICITY-Input'!D$61,'Distr cost projns'!$C$33:$N$33,0)),INDEX($B$57:$L$57,1,MATCH(D$61,$B$56:$L$56,0)))</f>
        <v>0.4</v>
      </c>
      <c r="E75" s="82">
        <f>IF($B75=$C75,INDEX('Distr cost projns'!$C$34:$N$38,MATCH($B75,'Distr cost projns'!$B$34:$B$38,0),MATCH('ELECTRICITY-Input'!E$61,'Distr cost projns'!$C$33:$N$33,0)),INDEX($B$57:$L$57,1,MATCH(E$61,$B$56:$L$56,0)))</f>
        <v>0.41000000000000003</v>
      </c>
      <c r="F75" s="82">
        <f>IF($B75=$C75,INDEX('Distr cost projns'!$C$34:$N$38,MATCH($B75,'Distr cost projns'!$B$34:$B$38,0),MATCH('ELECTRICITY-Input'!F$61,'Distr cost projns'!$C$33:$N$33,0)),INDEX($B$57:$L$57,1,MATCH(F$61,$B$56:$L$56,0)))</f>
        <v>0.42000000000000004</v>
      </c>
      <c r="G75" s="82">
        <f>IF($B75=$C75,INDEX('Distr cost projns'!$C$34:$N$38,MATCH($B75,'Distr cost projns'!$B$34:$B$38,0),MATCH('ELECTRICITY-Input'!G$61,'Distr cost projns'!$C$33:$N$33,0)),INDEX($B$57:$L$57,1,MATCH(G$61,$B$56:$L$56,0)))</f>
        <v>0.43000000000000005</v>
      </c>
      <c r="H75" s="82">
        <f>IF($B75=$C75,INDEX('Distr cost projns'!$C$34:$N$38,MATCH($B75,'Distr cost projns'!$B$34:$B$38,0),MATCH('ELECTRICITY-Input'!H$61,'Distr cost projns'!$C$33:$N$33,0)),INDEX($B$57:$L$57,1,MATCH(H$61,$B$56:$L$56,0)))</f>
        <v>0.44000000000000006</v>
      </c>
      <c r="I75" s="82">
        <f>IF($B75=$C75,INDEX('Distr cost projns'!$C$34:$N$38,MATCH($B75,'Distr cost projns'!$B$34:$B$38,0),MATCH('ELECTRICITY-Input'!I$61,'Distr cost projns'!$C$33:$N$33,0)),INDEX($B$57:$L$57,1,MATCH(I$61,$B$56:$L$56,0)))</f>
        <v>0.45000000000000007</v>
      </c>
      <c r="J75" s="82">
        <f>IF($B75=$C75,INDEX('Distr cost projns'!$C$34:$N$38,MATCH($B75,'Distr cost projns'!$B$34:$B$38,0),MATCH('ELECTRICITY-Input'!J$61,'Distr cost projns'!$C$33:$N$33,0)),INDEX($B$57:$L$57,1,MATCH(J$61,$B$56:$L$56,0)))</f>
        <v>0.46000000000000008</v>
      </c>
      <c r="K75" s="82">
        <f>IF($B75=$C75,INDEX('Distr cost projns'!$C$34:$N$38,MATCH($B75,'Distr cost projns'!$B$34:$B$38,0),MATCH('ELECTRICITY-Input'!K$61,'Distr cost projns'!$C$33:$N$33,0)),INDEX($B$57:$L$57,1,MATCH(K$61,$B$56:$L$56,0)))</f>
        <v>0.47000000000000008</v>
      </c>
      <c r="L75" s="82">
        <f>IF($B75=$C75,INDEX('Distr cost projns'!$C$34:$N$38,MATCH($B75,'Distr cost projns'!$B$34:$B$38,0),MATCH('ELECTRICITY-Input'!L$61,'Distr cost projns'!$C$33:$N$33,0)),INDEX($B$57:$L$57,1,MATCH(L$61,$B$56:$L$56,0)))</f>
        <v>0.48000000000000009</v>
      </c>
      <c r="M75" s="82">
        <f>IF($B75=$C75,INDEX('Distr cost projns'!$C$34:$N$38,MATCH($B75,'Distr cost projns'!$B$34:$B$38,0),MATCH('ELECTRICITY-Input'!M$61,'Distr cost projns'!$C$33:$N$33,0)),INDEX($B$57:$L$57,1,MATCH(M$61,$B$56:$L$56,0)))</f>
        <v>0.4900000000000001</v>
      </c>
      <c r="N75" s="82">
        <f>IF($B75=$C75,INDEX('Distr cost projns'!$C$34:$N$38,MATCH($B75,'Distr cost projns'!$B$34:$B$38,0),MATCH('ELECTRICITY-Input'!N$61,'Distr cost projns'!$C$33:$N$33,0)),INDEX($B$57:$L$57,1,MATCH(N$61,$B$56:$L$56,0)))</f>
        <v>0.50000000000000011</v>
      </c>
    </row>
    <row r="76" spans="2:14" x14ac:dyDescent="0.2">
      <c r="B76" s="70" t="s">
        <v>28</v>
      </c>
      <c r="C76" s="70" t="s">
        <v>18</v>
      </c>
      <c r="D76" s="82">
        <f>IF($B76=$C76,INDEX('Distr cost projns'!$C$34:$N$38,MATCH($B76,'Distr cost projns'!$B$34:$B$38,0),MATCH('ELECTRICITY-Input'!D$61,'Distr cost projns'!$C$33:$N$33,0)),INDEX($B$57:$L$57,1,MATCH(D$61,$B$56:$L$56,0)))</f>
        <v>0.4</v>
      </c>
      <c r="E76" s="82">
        <f>IF($B76=$C76,INDEX('Distr cost projns'!$C$34:$N$38,MATCH($B76,'Distr cost projns'!$B$34:$B$38,0),MATCH('ELECTRICITY-Input'!E$61,'Distr cost projns'!$C$33:$N$33,0)),INDEX($B$57:$L$57,1,MATCH(E$61,$B$56:$L$56,0)))</f>
        <v>0.41000000000000003</v>
      </c>
      <c r="F76" s="82">
        <f>IF($B76=$C76,INDEX('Distr cost projns'!$C$34:$N$38,MATCH($B76,'Distr cost projns'!$B$34:$B$38,0),MATCH('ELECTRICITY-Input'!F$61,'Distr cost projns'!$C$33:$N$33,0)),INDEX($B$57:$L$57,1,MATCH(F$61,$B$56:$L$56,0)))</f>
        <v>0.42000000000000004</v>
      </c>
      <c r="G76" s="82">
        <f>IF($B76=$C76,INDEX('Distr cost projns'!$C$34:$N$38,MATCH($B76,'Distr cost projns'!$B$34:$B$38,0),MATCH('ELECTRICITY-Input'!G$61,'Distr cost projns'!$C$33:$N$33,0)),INDEX($B$57:$L$57,1,MATCH(G$61,$B$56:$L$56,0)))</f>
        <v>0.43000000000000005</v>
      </c>
      <c r="H76" s="82">
        <f>IF($B76=$C76,INDEX('Distr cost projns'!$C$34:$N$38,MATCH($B76,'Distr cost projns'!$B$34:$B$38,0),MATCH('ELECTRICITY-Input'!H$61,'Distr cost projns'!$C$33:$N$33,0)),INDEX($B$57:$L$57,1,MATCH(H$61,$B$56:$L$56,0)))</f>
        <v>0.44000000000000006</v>
      </c>
      <c r="I76" s="82">
        <f>IF($B76=$C76,INDEX('Distr cost projns'!$C$34:$N$38,MATCH($B76,'Distr cost projns'!$B$34:$B$38,0),MATCH('ELECTRICITY-Input'!I$61,'Distr cost projns'!$C$33:$N$33,0)),INDEX($B$57:$L$57,1,MATCH(I$61,$B$56:$L$56,0)))</f>
        <v>0.45000000000000007</v>
      </c>
      <c r="J76" s="82">
        <f>IF($B76=$C76,INDEX('Distr cost projns'!$C$34:$N$38,MATCH($B76,'Distr cost projns'!$B$34:$B$38,0),MATCH('ELECTRICITY-Input'!J$61,'Distr cost projns'!$C$33:$N$33,0)),INDEX($B$57:$L$57,1,MATCH(J$61,$B$56:$L$56,0)))</f>
        <v>0.46000000000000008</v>
      </c>
      <c r="K76" s="82">
        <f>IF($B76=$C76,INDEX('Distr cost projns'!$C$34:$N$38,MATCH($B76,'Distr cost projns'!$B$34:$B$38,0),MATCH('ELECTRICITY-Input'!K$61,'Distr cost projns'!$C$33:$N$33,0)),INDEX($B$57:$L$57,1,MATCH(K$61,$B$56:$L$56,0)))</f>
        <v>0.47000000000000008</v>
      </c>
      <c r="L76" s="82">
        <f>IF($B76=$C76,INDEX('Distr cost projns'!$C$34:$N$38,MATCH($B76,'Distr cost projns'!$B$34:$B$38,0),MATCH('ELECTRICITY-Input'!L$61,'Distr cost projns'!$C$33:$N$33,0)),INDEX($B$57:$L$57,1,MATCH(L$61,$B$56:$L$56,0)))</f>
        <v>0.48000000000000009</v>
      </c>
      <c r="M76" s="82">
        <f>IF($B76=$C76,INDEX('Distr cost projns'!$C$34:$N$38,MATCH($B76,'Distr cost projns'!$B$34:$B$38,0),MATCH('ELECTRICITY-Input'!M$61,'Distr cost projns'!$C$33:$N$33,0)),INDEX($B$57:$L$57,1,MATCH(M$61,$B$56:$L$56,0)))</f>
        <v>0.4900000000000001</v>
      </c>
      <c r="N76" s="82">
        <f>IF($B76=$C76,INDEX('Distr cost projns'!$C$34:$N$38,MATCH($B76,'Distr cost projns'!$B$34:$B$38,0),MATCH('ELECTRICITY-Input'!N$61,'Distr cost projns'!$C$33:$N$33,0)),INDEX($B$57:$L$57,1,MATCH(N$61,$B$56:$L$56,0)))</f>
        <v>0.50000000000000011</v>
      </c>
    </row>
    <row r="77" spans="2:14" x14ac:dyDescent="0.2">
      <c r="B77" s="70" t="s">
        <v>22</v>
      </c>
      <c r="C77" s="70" t="s">
        <v>11</v>
      </c>
      <c r="D77" s="82">
        <f>IF($B77=$C77,INDEX('Distr cost projns'!$C$34:$N$38,MATCH($B77,'Distr cost projns'!$B$34:$B$38,0),MATCH('ELECTRICITY-Input'!D$61,'Distr cost projns'!$C$33:$N$33,0)),INDEX($B$57:$L$57,1,MATCH(D$61,$B$56:$L$56,0)))</f>
        <v>0.4</v>
      </c>
      <c r="E77" s="82">
        <f>IF($B77=$C77,INDEX('Distr cost projns'!$C$34:$N$38,MATCH($B77,'Distr cost projns'!$B$34:$B$38,0),MATCH('ELECTRICITY-Input'!E$61,'Distr cost projns'!$C$33:$N$33,0)),INDEX($B$57:$L$57,1,MATCH(E$61,$B$56:$L$56,0)))</f>
        <v>0.41000000000000003</v>
      </c>
      <c r="F77" s="82">
        <f>IF($B77=$C77,INDEX('Distr cost projns'!$C$34:$N$38,MATCH($B77,'Distr cost projns'!$B$34:$B$38,0),MATCH('ELECTRICITY-Input'!F$61,'Distr cost projns'!$C$33:$N$33,0)),INDEX($B$57:$L$57,1,MATCH(F$61,$B$56:$L$56,0)))</f>
        <v>0.42000000000000004</v>
      </c>
      <c r="G77" s="82">
        <f>IF($B77=$C77,INDEX('Distr cost projns'!$C$34:$N$38,MATCH($B77,'Distr cost projns'!$B$34:$B$38,0),MATCH('ELECTRICITY-Input'!G$61,'Distr cost projns'!$C$33:$N$33,0)),INDEX($B$57:$L$57,1,MATCH(G$61,$B$56:$L$56,0)))</f>
        <v>0.43000000000000005</v>
      </c>
      <c r="H77" s="82">
        <f>IF($B77=$C77,INDEX('Distr cost projns'!$C$34:$N$38,MATCH($B77,'Distr cost projns'!$B$34:$B$38,0),MATCH('ELECTRICITY-Input'!H$61,'Distr cost projns'!$C$33:$N$33,0)),INDEX($B$57:$L$57,1,MATCH(H$61,$B$56:$L$56,0)))</f>
        <v>0.44000000000000006</v>
      </c>
      <c r="I77" s="82">
        <f>IF($B77=$C77,INDEX('Distr cost projns'!$C$34:$N$38,MATCH($B77,'Distr cost projns'!$B$34:$B$38,0),MATCH('ELECTRICITY-Input'!I$61,'Distr cost projns'!$C$33:$N$33,0)),INDEX($B$57:$L$57,1,MATCH(I$61,$B$56:$L$56,0)))</f>
        <v>0.45000000000000007</v>
      </c>
      <c r="J77" s="82">
        <f>IF($B77=$C77,INDEX('Distr cost projns'!$C$34:$N$38,MATCH($B77,'Distr cost projns'!$B$34:$B$38,0),MATCH('ELECTRICITY-Input'!J$61,'Distr cost projns'!$C$33:$N$33,0)),INDEX($B$57:$L$57,1,MATCH(J$61,$B$56:$L$56,0)))</f>
        <v>0.46000000000000008</v>
      </c>
      <c r="K77" s="82">
        <f>IF($B77=$C77,INDEX('Distr cost projns'!$C$34:$N$38,MATCH($B77,'Distr cost projns'!$B$34:$B$38,0),MATCH('ELECTRICITY-Input'!K$61,'Distr cost projns'!$C$33:$N$33,0)),INDEX($B$57:$L$57,1,MATCH(K$61,$B$56:$L$56,0)))</f>
        <v>0.47000000000000008</v>
      </c>
      <c r="L77" s="82">
        <f>IF($B77=$C77,INDEX('Distr cost projns'!$C$34:$N$38,MATCH($B77,'Distr cost projns'!$B$34:$B$38,0),MATCH('ELECTRICITY-Input'!L$61,'Distr cost projns'!$C$33:$N$33,0)),INDEX($B$57:$L$57,1,MATCH(L$61,$B$56:$L$56,0)))</f>
        <v>0.48000000000000009</v>
      </c>
      <c r="M77" s="82">
        <f>IF($B77=$C77,INDEX('Distr cost projns'!$C$34:$N$38,MATCH($B77,'Distr cost projns'!$B$34:$B$38,0),MATCH('ELECTRICITY-Input'!M$61,'Distr cost projns'!$C$33:$N$33,0)),INDEX($B$57:$L$57,1,MATCH(M$61,$B$56:$L$56,0)))</f>
        <v>0.4900000000000001</v>
      </c>
      <c r="N77" s="82">
        <f>IF($B77=$C77,INDEX('Distr cost projns'!$C$34:$N$38,MATCH($B77,'Distr cost projns'!$B$34:$B$38,0),MATCH('ELECTRICITY-Input'!N$61,'Distr cost projns'!$C$33:$N$33,0)),INDEX($B$57:$L$57,1,MATCH(N$61,$B$56:$L$56,0)))</f>
        <v>0.50000000000000011</v>
      </c>
    </row>
    <row r="78" spans="2:14" x14ac:dyDescent="0.2">
      <c r="B78" s="70" t="s">
        <v>18</v>
      </c>
      <c r="C78" s="70" t="s">
        <v>28</v>
      </c>
      <c r="D78" s="82">
        <f>IF($B78=$C78,INDEX('Distr cost projns'!$C$34:$N$38,MATCH($B78,'Distr cost projns'!$B$34:$B$38,0),MATCH('ELECTRICITY-Input'!D$61,'Distr cost projns'!$C$33:$N$33,0)),INDEX($B$57:$L$57,1,MATCH(D$61,$B$56:$L$56,0)))</f>
        <v>0.4</v>
      </c>
      <c r="E78" s="82">
        <f>IF($B78=$C78,INDEX('Distr cost projns'!$C$34:$N$38,MATCH($B78,'Distr cost projns'!$B$34:$B$38,0),MATCH('ELECTRICITY-Input'!E$61,'Distr cost projns'!$C$33:$N$33,0)),INDEX($B$57:$L$57,1,MATCH(E$61,$B$56:$L$56,0)))</f>
        <v>0.41000000000000003</v>
      </c>
      <c r="F78" s="82">
        <f>IF($B78=$C78,INDEX('Distr cost projns'!$C$34:$N$38,MATCH($B78,'Distr cost projns'!$B$34:$B$38,0),MATCH('ELECTRICITY-Input'!F$61,'Distr cost projns'!$C$33:$N$33,0)),INDEX($B$57:$L$57,1,MATCH(F$61,$B$56:$L$56,0)))</f>
        <v>0.42000000000000004</v>
      </c>
      <c r="G78" s="82">
        <f>IF($B78=$C78,INDEX('Distr cost projns'!$C$34:$N$38,MATCH($B78,'Distr cost projns'!$B$34:$B$38,0),MATCH('ELECTRICITY-Input'!G$61,'Distr cost projns'!$C$33:$N$33,0)),INDEX($B$57:$L$57,1,MATCH(G$61,$B$56:$L$56,0)))</f>
        <v>0.43000000000000005</v>
      </c>
      <c r="H78" s="82">
        <f>IF($B78=$C78,INDEX('Distr cost projns'!$C$34:$N$38,MATCH($B78,'Distr cost projns'!$B$34:$B$38,0),MATCH('ELECTRICITY-Input'!H$61,'Distr cost projns'!$C$33:$N$33,0)),INDEX($B$57:$L$57,1,MATCH(H$61,$B$56:$L$56,0)))</f>
        <v>0.44000000000000006</v>
      </c>
      <c r="I78" s="82">
        <f>IF($B78=$C78,INDEX('Distr cost projns'!$C$34:$N$38,MATCH($B78,'Distr cost projns'!$B$34:$B$38,0),MATCH('ELECTRICITY-Input'!I$61,'Distr cost projns'!$C$33:$N$33,0)),INDEX($B$57:$L$57,1,MATCH(I$61,$B$56:$L$56,0)))</f>
        <v>0.45000000000000007</v>
      </c>
      <c r="J78" s="82">
        <f>IF($B78=$C78,INDEX('Distr cost projns'!$C$34:$N$38,MATCH($B78,'Distr cost projns'!$B$34:$B$38,0),MATCH('ELECTRICITY-Input'!J$61,'Distr cost projns'!$C$33:$N$33,0)),INDEX($B$57:$L$57,1,MATCH(J$61,$B$56:$L$56,0)))</f>
        <v>0.46000000000000008</v>
      </c>
      <c r="K78" s="82">
        <f>IF($B78=$C78,INDEX('Distr cost projns'!$C$34:$N$38,MATCH($B78,'Distr cost projns'!$B$34:$B$38,0),MATCH('ELECTRICITY-Input'!K$61,'Distr cost projns'!$C$33:$N$33,0)),INDEX($B$57:$L$57,1,MATCH(K$61,$B$56:$L$56,0)))</f>
        <v>0.47000000000000008</v>
      </c>
      <c r="L78" s="82">
        <f>IF($B78=$C78,INDEX('Distr cost projns'!$C$34:$N$38,MATCH($B78,'Distr cost projns'!$B$34:$B$38,0),MATCH('ELECTRICITY-Input'!L$61,'Distr cost projns'!$C$33:$N$33,0)),INDEX($B$57:$L$57,1,MATCH(L$61,$B$56:$L$56,0)))</f>
        <v>0.48000000000000009</v>
      </c>
      <c r="M78" s="82">
        <f>IF($B78=$C78,INDEX('Distr cost projns'!$C$34:$N$38,MATCH($B78,'Distr cost projns'!$B$34:$B$38,0),MATCH('ELECTRICITY-Input'!M$61,'Distr cost projns'!$C$33:$N$33,0)),INDEX($B$57:$L$57,1,MATCH(M$61,$B$56:$L$56,0)))</f>
        <v>0.4900000000000001</v>
      </c>
      <c r="N78" s="82">
        <f>IF($B78=$C78,INDEX('Distr cost projns'!$C$34:$N$38,MATCH($B78,'Distr cost projns'!$B$34:$B$38,0),MATCH('ELECTRICITY-Input'!N$61,'Distr cost projns'!$C$33:$N$33,0)),INDEX($B$57:$L$57,1,MATCH(N$61,$B$56:$L$56,0)))</f>
        <v>0.50000000000000011</v>
      </c>
    </row>
    <row r="79" spans="2:14" x14ac:dyDescent="0.2">
      <c r="B79" s="70" t="s">
        <v>25</v>
      </c>
      <c r="C79" s="70" t="s">
        <v>22</v>
      </c>
      <c r="D79" s="82">
        <f>IF($B79=$C79,INDEX('Distr cost projns'!$C$34:$N$38,MATCH($B79,'Distr cost projns'!$B$34:$B$38,0),MATCH('ELECTRICITY-Input'!D$61,'Distr cost projns'!$C$33:$N$33,0)),INDEX($B$57:$L$57,1,MATCH(D$61,$B$56:$L$56,0)))</f>
        <v>0.4</v>
      </c>
      <c r="E79" s="82">
        <f>IF($B79=$C79,INDEX('Distr cost projns'!$C$34:$N$38,MATCH($B79,'Distr cost projns'!$B$34:$B$38,0),MATCH('ELECTRICITY-Input'!E$61,'Distr cost projns'!$C$33:$N$33,0)),INDEX($B$57:$L$57,1,MATCH(E$61,$B$56:$L$56,0)))</f>
        <v>0.41000000000000003</v>
      </c>
      <c r="F79" s="82">
        <f>IF($B79=$C79,INDEX('Distr cost projns'!$C$34:$N$38,MATCH($B79,'Distr cost projns'!$B$34:$B$38,0),MATCH('ELECTRICITY-Input'!F$61,'Distr cost projns'!$C$33:$N$33,0)),INDEX($B$57:$L$57,1,MATCH(F$61,$B$56:$L$56,0)))</f>
        <v>0.42000000000000004</v>
      </c>
      <c r="G79" s="82">
        <f>IF($B79=$C79,INDEX('Distr cost projns'!$C$34:$N$38,MATCH($B79,'Distr cost projns'!$B$34:$B$38,0),MATCH('ELECTRICITY-Input'!G$61,'Distr cost projns'!$C$33:$N$33,0)),INDEX($B$57:$L$57,1,MATCH(G$61,$B$56:$L$56,0)))</f>
        <v>0.43000000000000005</v>
      </c>
      <c r="H79" s="82">
        <f>IF($B79=$C79,INDEX('Distr cost projns'!$C$34:$N$38,MATCH($B79,'Distr cost projns'!$B$34:$B$38,0),MATCH('ELECTRICITY-Input'!H$61,'Distr cost projns'!$C$33:$N$33,0)),INDEX($B$57:$L$57,1,MATCH(H$61,$B$56:$L$56,0)))</f>
        <v>0.44000000000000006</v>
      </c>
      <c r="I79" s="82">
        <f>IF($B79=$C79,INDEX('Distr cost projns'!$C$34:$N$38,MATCH($B79,'Distr cost projns'!$B$34:$B$38,0),MATCH('ELECTRICITY-Input'!I$61,'Distr cost projns'!$C$33:$N$33,0)),INDEX($B$57:$L$57,1,MATCH(I$61,$B$56:$L$56,0)))</f>
        <v>0.45000000000000007</v>
      </c>
      <c r="J79" s="82">
        <f>IF($B79=$C79,INDEX('Distr cost projns'!$C$34:$N$38,MATCH($B79,'Distr cost projns'!$B$34:$B$38,0),MATCH('ELECTRICITY-Input'!J$61,'Distr cost projns'!$C$33:$N$33,0)),INDEX($B$57:$L$57,1,MATCH(J$61,$B$56:$L$56,0)))</f>
        <v>0.46000000000000008</v>
      </c>
      <c r="K79" s="82">
        <f>IF($B79=$C79,INDEX('Distr cost projns'!$C$34:$N$38,MATCH($B79,'Distr cost projns'!$B$34:$B$38,0),MATCH('ELECTRICITY-Input'!K$61,'Distr cost projns'!$C$33:$N$33,0)),INDEX($B$57:$L$57,1,MATCH(K$61,$B$56:$L$56,0)))</f>
        <v>0.47000000000000008</v>
      </c>
      <c r="L79" s="82">
        <f>IF($B79=$C79,INDEX('Distr cost projns'!$C$34:$N$38,MATCH($B79,'Distr cost projns'!$B$34:$B$38,0),MATCH('ELECTRICITY-Input'!L$61,'Distr cost projns'!$C$33:$N$33,0)),INDEX($B$57:$L$57,1,MATCH(L$61,$B$56:$L$56,0)))</f>
        <v>0.48000000000000009</v>
      </c>
      <c r="M79" s="82">
        <f>IF($B79=$C79,INDEX('Distr cost projns'!$C$34:$N$38,MATCH($B79,'Distr cost projns'!$B$34:$B$38,0),MATCH('ELECTRICITY-Input'!M$61,'Distr cost projns'!$C$33:$N$33,0)),INDEX($B$57:$L$57,1,MATCH(M$61,$B$56:$L$56,0)))</f>
        <v>0.4900000000000001</v>
      </c>
      <c r="N79" s="82">
        <f>IF($B79=$C79,INDEX('Distr cost projns'!$C$34:$N$38,MATCH($B79,'Distr cost projns'!$B$34:$B$38,0),MATCH('ELECTRICITY-Input'!N$61,'Distr cost projns'!$C$33:$N$33,0)),INDEX($B$57:$L$57,1,MATCH(N$61,$B$56:$L$56,0)))</f>
        <v>0.50000000000000011</v>
      </c>
    </row>
    <row r="80" spans="2:14" x14ac:dyDescent="0.2">
      <c r="B80" s="70" t="s">
        <v>11</v>
      </c>
      <c r="C80" s="70" t="s">
        <v>18</v>
      </c>
      <c r="D80" s="82">
        <f>IF($B80=$C80,INDEX('Distr cost projns'!$C$34:$N$38,MATCH($B80,'Distr cost projns'!$B$34:$B$38,0),MATCH('ELECTRICITY-Input'!D$61,'Distr cost projns'!$C$33:$N$33,0)),INDEX($B$57:$L$57,1,MATCH(D$61,$B$56:$L$56,0)))</f>
        <v>0.4</v>
      </c>
      <c r="E80" s="82">
        <f>IF($B80=$C80,INDEX('Distr cost projns'!$C$34:$N$38,MATCH($B80,'Distr cost projns'!$B$34:$B$38,0),MATCH('ELECTRICITY-Input'!E$61,'Distr cost projns'!$C$33:$N$33,0)),INDEX($B$57:$L$57,1,MATCH(E$61,$B$56:$L$56,0)))</f>
        <v>0.41000000000000003</v>
      </c>
      <c r="F80" s="82">
        <f>IF($B80=$C80,INDEX('Distr cost projns'!$C$34:$N$38,MATCH($B80,'Distr cost projns'!$B$34:$B$38,0),MATCH('ELECTRICITY-Input'!F$61,'Distr cost projns'!$C$33:$N$33,0)),INDEX($B$57:$L$57,1,MATCH(F$61,$B$56:$L$56,0)))</f>
        <v>0.42000000000000004</v>
      </c>
      <c r="G80" s="82">
        <f>IF($B80=$C80,INDEX('Distr cost projns'!$C$34:$N$38,MATCH($B80,'Distr cost projns'!$B$34:$B$38,0),MATCH('ELECTRICITY-Input'!G$61,'Distr cost projns'!$C$33:$N$33,0)),INDEX($B$57:$L$57,1,MATCH(G$61,$B$56:$L$56,0)))</f>
        <v>0.43000000000000005</v>
      </c>
      <c r="H80" s="82">
        <f>IF($B80=$C80,INDEX('Distr cost projns'!$C$34:$N$38,MATCH($B80,'Distr cost projns'!$B$34:$B$38,0),MATCH('ELECTRICITY-Input'!H$61,'Distr cost projns'!$C$33:$N$33,0)),INDEX($B$57:$L$57,1,MATCH(H$61,$B$56:$L$56,0)))</f>
        <v>0.44000000000000006</v>
      </c>
      <c r="I80" s="82">
        <f>IF($B80=$C80,INDEX('Distr cost projns'!$C$34:$N$38,MATCH($B80,'Distr cost projns'!$B$34:$B$38,0),MATCH('ELECTRICITY-Input'!I$61,'Distr cost projns'!$C$33:$N$33,0)),INDEX($B$57:$L$57,1,MATCH(I$61,$B$56:$L$56,0)))</f>
        <v>0.45000000000000007</v>
      </c>
      <c r="J80" s="82">
        <f>IF($B80=$C80,INDEX('Distr cost projns'!$C$34:$N$38,MATCH($B80,'Distr cost projns'!$B$34:$B$38,0),MATCH('ELECTRICITY-Input'!J$61,'Distr cost projns'!$C$33:$N$33,0)),INDEX($B$57:$L$57,1,MATCH(J$61,$B$56:$L$56,0)))</f>
        <v>0.46000000000000008</v>
      </c>
      <c r="K80" s="82">
        <f>IF($B80=$C80,INDEX('Distr cost projns'!$C$34:$N$38,MATCH($B80,'Distr cost projns'!$B$34:$B$38,0),MATCH('ELECTRICITY-Input'!K$61,'Distr cost projns'!$C$33:$N$33,0)),INDEX($B$57:$L$57,1,MATCH(K$61,$B$56:$L$56,0)))</f>
        <v>0.47000000000000008</v>
      </c>
      <c r="L80" s="82">
        <f>IF($B80=$C80,INDEX('Distr cost projns'!$C$34:$N$38,MATCH($B80,'Distr cost projns'!$B$34:$B$38,0),MATCH('ELECTRICITY-Input'!L$61,'Distr cost projns'!$C$33:$N$33,0)),INDEX($B$57:$L$57,1,MATCH(L$61,$B$56:$L$56,0)))</f>
        <v>0.48000000000000009</v>
      </c>
      <c r="M80" s="82">
        <f>IF($B80=$C80,INDEX('Distr cost projns'!$C$34:$N$38,MATCH($B80,'Distr cost projns'!$B$34:$B$38,0),MATCH('ELECTRICITY-Input'!M$61,'Distr cost projns'!$C$33:$N$33,0)),INDEX($B$57:$L$57,1,MATCH(M$61,$B$56:$L$56,0)))</f>
        <v>0.4900000000000001</v>
      </c>
      <c r="N80" s="82">
        <f>IF($B80=$C80,INDEX('Distr cost projns'!$C$34:$N$38,MATCH($B80,'Distr cost projns'!$B$34:$B$38,0),MATCH('ELECTRICITY-Input'!N$61,'Distr cost projns'!$C$33:$N$33,0)),INDEX($B$57:$L$57,1,MATCH(N$61,$B$56:$L$56,0)))</f>
        <v>0.50000000000000011</v>
      </c>
    </row>
    <row r="81" spans="1:14" x14ac:dyDescent="0.2">
      <c r="B81" s="70" t="s">
        <v>28</v>
      </c>
      <c r="C81" s="70" t="s">
        <v>25</v>
      </c>
      <c r="D81" s="82">
        <f>IF($B81=$C81,INDEX('Distr cost projns'!$C$34:$N$38,MATCH($B81,'Distr cost projns'!$B$34:$B$38,0),MATCH('ELECTRICITY-Input'!D$61,'Distr cost projns'!$C$33:$N$33,0)),INDEX($B$57:$L$57,1,MATCH(D$61,$B$56:$L$56,0)))</f>
        <v>0.4</v>
      </c>
      <c r="E81" s="82">
        <f>IF($B81=$C81,INDEX('Distr cost projns'!$C$34:$N$38,MATCH($B81,'Distr cost projns'!$B$34:$B$38,0),MATCH('ELECTRICITY-Input'!E$61,'Distr cost projns'!$C$33:$N$33,0)),INDEX($B$57:$L$57,1,MATCH(E$61,$B$56:$L$56,0)))</f>
        <v>0.41000000000000003</v>
      </c>
      <c r="F81" s="82">
        <f>IF($B81=$C81,INDEX('Distr cost projns'!$C$34:$N$38,MATCH($B81,'Distr cost projns'!$B$34:$B$38,0),MATCH('ELECTRICITY-Input'!F$61,'Distr cost projns'!$C$33:$N$33,0)),INDEX($B$57:$L$57,1,MATCH(F$61,$B$56:$L$56,0)))</f>
        <v>0.42000000000000004</v>
      </c>
      <c r="G81" s="82">
        <f>IF($B81=$C81,INDEX('Distr cost projns'!$C$34:$N$38,MATCH($B81,'Distr cost projns'!$B$34:$B$38,0),MATCH('ELECTRICITY-Input'!G$61,'Distr cost projns'!$C$33:$N$33,0)),INDEX($B$57:$L$57,1,MATCH(G$61,$B$56:$L$56,0)))</f>
        <v>0.43000000000000005</v>
      </c>
      <c r="H81" s="82">
        <f>IF($B81=$C81,INDEX('Distr cost projns'!$C$34:$N$38,MATCH($B81,'Distr cost projns'!$B$34:$B$38,0),MATCH('ELECTRICITY-Input'!H$61,'Distr cost projns'!$C$33:$N$33,0)),INDEX($B$57:$L$57,1,MATCH(H$61,$B$56:$L$56,0)))</f>
        <v>0.44000000000000006</v>
      </c>
      <c r="I81" s="82">
        <f>IF($B81=$C81,INDEX('Distr cost projns'!$C$34:$N$38,MATCH($B81,'Distr cost projns'!$B$34:$B$38,0),MATCH('ELECTRICITY-Input'!I$61,'Distr cost projns'!$C$33:$N$33,0)),INDEX($B$57:$L$57,1,MATCH(I$61,$B$56:$L$56,0)))</f>
        <v>0.45000000000000007</v>
      </c>
      <c r="J81" s="82">
        <f>IF($B81=$C81,INDEX('Distr cost projns'!$C$34:$N$38,MATCH($B81,'Distr cost projns'!$B$34:$B$38,0),MATCH('ELECTRICITY-Input'!J$61,'Distr cost projns'!$C$33:$N$33,0)),INDEX($B$57:$L$57,1,MATCH(J$61,$B$56:$L$56,0)))</f>
        <v>0.46000000000000008</v>
      </c>
      <c r="K81" s="82">
        <f>IF($B81=$C81,INDEX('Distr cost projns'!$C$34:$N$38,MATCH($B81,'Distr cost projns'!$B$34:$B$38,0),MATCH('ELECTRICITY-Input'!K$61,'Distr cost projns'!$C$33:$N$33,0)),INDEX($B$57:$L$57,1,MATCH(K$61,$B$56:$L$56,0)))</f>
        <v>0.47000000000000008</v>
      </c>
      <c r="L81" s="82">
        <f>IF($B81=$C81,INDEX('Distr cost projns'!$C$34:$N$38,MATCH($B81,'Distr cost projns'!$B$34:$B$38,0),MATCH('ELECTRICITY-Input'!L$61,'Distr cost projns'!$C$33:$N$33,0)),INDEX($B$57:$L$57,1,MATCH(L$61,$B$56:$L$56,0)))</f>
        <v>0.48000000000000009</v>
      </c>
      <c r="M81" s="82">
        <f>IF($B81=$C81,INDEX('Distr cost projns'!$C$34:$N$38,MATCH($B81,'Distr cost projns'!$B$34:$B$38,0),MATCH('ELECTRICITY-Input'!M$61,'Distr cost projns'!$C$33:$N$33,0)),INDEX($B$57:$L$57,1,MATCH(M$61,$B$56:$L$56,0)))</f>
        <v>0.4900000000000001</v>
      </c>
      <c r="N81" s="82">
        <f>IF($B81=$C81,INDEX('Distr cost projns'!$C$34:$N$38,MATCH($B81,'Distr cost projns'!$B$34:$B$38,0),MATCH('ELECTRICITY-Input'!N$61,'Distr cost projns'!$C$33:$N$33,0)),INDEX($B$57:$L$57,1,MATCH(N$61,$B$56:$L$56,0)))</f>
        <v>0.50000000000000011</v>
      </c>
    </row>
    <row r="82" spans="1:14" x14ac:dyDescent="0.2">
      <c r="B82" s="70" t="s">
        <v>22</v>
      </c>
      <c r="C82" s="70" t="s">
        <v>28</v>
      </c>
      <c r="D82" s="82">
        <f>IF($B82=$C82,INDEX('Distr cost projns'!$C$34:$N$38,MATCH($B82,'Distr cost projns'!$B$34:$B$38,0),MATCH('ELECTRICITY-Input'!D$61,'Distr cost projns'!$C$33:$N$33,0)),INDEX($B$57:$L$57,1,MATCH(D$61,$B$56:$L$56,0)))</f>
        <v>0.4</v>
      </c>
      <c r="E82" s="82">
        <f>IF($B82=$C82,INDEX('Distr cost projns'!$C$34:$N$38,MATCH($B82,'Distr cost projns'!$B$34:$B$38,0),MATCH('ELECTRICITY-Input'!E$61,'Distr cost projns'!$C$33:$N$33,0)),INDEX($B$57:$L$57,1,MATCH(E$61,$B$56:$L$56,0)))</f>
        <v>0.41000000000000003</v>
      </c>
      <c r="F82" s="82">
        <f>IF($B82=$C82,INDEX('Distr cost projns'!$C$34:$N$38,MATCH($B82,'Distr cost projns'!$B$34:$B$38,0),MATCH('ELECTRICITY-Input'!F$61,'Distr cost projns'!$C$33:$N$33,0)),INDEX($B$57:$L$57,1,MATCH(F$61,$B$56:$L$56,0)))</f>
        <v>0.42000000000000004</v>
      </c>
      <c r="G82" s="82">
        <f>IF($B82=$C82,INDEX('Distr cost projns'!$C$34:$N$38,MATCH($B82,'Distr cost projns'!$B$34:$B$38,0),MATCH('ELECTRICITY-Input'!G$61,'Distr cost projns'!$C$33:$N$33,0)),INDEX($B$57:$L$57,1,MATCH(G$61,$B$56:$L$56,0)))</f>
        <v>0.43000000000000005</v>
      </c>
      <c r="H82" s="82">
        <f>IF($B82=$C82,INDEX('Distr cost projns'!$C$34:$N$38,MATCH($B82,'Distr cost projns'!$B$34:$B$38,0),MATCH('ELECTRICITY-Input'!H$61,'Distr cost projns'!$C$33:$N$33,0)),INDEX($B$57:$L$57,1,MATCH(H$61,$B$56:$L$56,0)))</f>
        <v>0.44000000000000006</v>
      </c>
      <c r="I82" s="82">
        <f>IF($B82=$C82,INDEX('Distr cost projns'!$C$34:$N$38,MATCH($B82,'Distr cost projns'!$B$34:$B$38,0),MATCH('ELECTRICITY-Input'!I$61,'Distr cost projns'!$C$33:$N$33,0)),INDEX($B$57:$L$57,1,MATCH(I$61,$B$56:$L$56,0)))</f>
        <v>0.45000000000000007</v>
      </c>
      <c r="J82" s="82">
        <f>IF($B82=$C82,INDEX('Distr cost projns'!$C$34:$N$38,MATCH($B82,'Distr cost projns'!$B$34:$B$38,0),MATCH('ELECTRICITY-Input'!J$61,'Distr cost projns'!$C$33:$N$33,0)),INDEX($B$57:$L$57,1,MATCH(J$61,$B$56:$L$56,0)))</f>
        <v>0.46000000000000008</v>
      </c>
      <c r="K82" s="82">
        <f>IF($B82=$C82,INDEX('Distr cost projns'!$C$34:$N$38,MATCH($B82,'Distr cost projns'!$B$34:$B$38,0),MATCH('ELECTRICITY-Input'!K$61,'Distr cost projns'!$C$33:$N$33,0)),INDEX($B$57:$L$57,1,MATCH(K$61,$B$56:$L$56,0)))</f>
        <v>0.47000000000000008</v>
      </c>
      <c r="L82" s="82">
        <f>IF($B82=$C82,INDEX('Distr cost projns'!$C$34:$N$38,MATCH($B82,'Distr cost projns'!$B$34:$B$38,0),MATCH('ELECTRICITY-Input'!L$61,'Distr cost projns'!$C$33:$N$33,0)),INDEX($B$57:$L$57,1,MATCH(L$61,$B$56:$L$56,0)))</f>
        <v>0.48000000000000009</v>
      </c>
      <c r="M82" s="82">
        <f>IF($B82=$C82,INDEX('Distr cost projns'!$C$34:$N$38,MATCH($B82,'Distr cost projns'!$B$34:$B$38,0),MATCH('ELECTRICITY-Input'!M$61,'Distr cost projns'!$C$33:$N$33,0)),INDEX($B$57:$L$57,1,MATCH(M$61,$B$56:$L$56,0)))</f>
        <v>0.4900000000000001</v>
      </c>
      <c r="N82" s="82">
        <f>IF($B82=$C82,INDEX('Distr cost projns'!$C$34:$N$38,MATCH($B82,'Distr cost projns'!$B$34:$B$38,0),MATCH('ELECTRICITY-Input'!N$61,'Distr cost projns'!$C$33:$N$33,0)),INDEX($B$57:$L$57,1,MATCH(N$61,$B$56:$L$56,0)))</f>
        <v>0.50000000000000011</v>
      </c>
    </row>
    <row r="83" spans="1:14" x14ac:dyDescent="0.2">
      <c r="B83" s="70" t="s">
        <v>18</v>
      </c>
      <c r="C83" s="70" t="s">
        <v>22</v>
      </c>
      <c r="D83" s="82">
        <f>IF($B83=$C83,INDEX('Distr cost projns'!$C$34:$N$38,MATCH($B83,'Distr cost projns'!$B$34:$B$38,0),MATCH('ELECTRICITY-Input'!D$61,'Distr cost projns'!$C$33:$N$33,0)),INDEX($B$57:$L$57,1,MATCH(D$61,$B$56:$L$56,0)))</f>
        <v>0.4</v>
      </c>
      <c r="E83" s="82">
        <f>IF($B83=$C83,INDEX('Distr cost projns'!$C$34:$N$38,MATCH($B83,'Distr cost projns'!$B$34:$B$38,0),MATCH('ELECTRICITY-Input'!E$61,'Distr cost projns'!$C$33:$N$33,0)),INDEX($B$57:$L$57,1,MATCH(E$61,$B$56:$L$56,0)))</f>
        <v>0.41000000000000003</v>
      </c>
      <c r="F83" s="82">
        <f>IF($B83=$C83,INDEX('Distr cost projns'!$C$34:$N$38,MATCH($B83,'Distr cost projns'!$B$34:$B$38,0),MATCH('ELECTRICITY-Input'!F$61,'Distr cost projns'!$C$33:$N$33,0)),INDEX($B$57:$L$57,1,MATCH(F$61,$B$56:$L$56,0)))</f>
        <v>0.42000000000000004</v>
      </c>
      <c r="G83" s="82">
        <f>IF($B83=$C83,INDEX('Distr cost projns'!$C$34:$N$38,MATCH($B83,'Distr cost projns'!$B$34:$B$38,0),MATCH('ELECTRICITY-Input'!G$61,'Distr cost projns'!$C$33:$N$33,0)),INDEX($B$57:$L$57,1,MATCH(G$61,$B$56:$L$56,0)))</f>
        <v>0.43000000000000005</v>
      </c>
      <c r="H83" s="82">
        <f>IF($B83=$C83,INDEX('Distr cost projns'!$C$34:$N$38,MATCH($B83,'Distr cost projns'!$B$34:$B$38,0),MATCH('ELECTRICITY-Input'!H$61,'Distr cost projns'!$C$33:$N$33,0)),INDEX($B$57:$L$57,1,MATCH(H$61,$B$56:$L$56,0)))</f>
        <v>0.44000000000000006</v>
      </c>
      <c r="I83" s="82">
        <f>IF($B83=$C83,INDEX('Distr cost projns'!$C$34:$N$38,MATCH($B83,'Distr cost projns'!$B$34:$B$38,0),MATCH('ELECTRICITY-Input'!I$61,'Distr cost projns'!$C$33:$N$33,0)),INDEX($B$57:$L$57,1,MATCH(I$61,$B$56:$L$56,0)))</f>
        <v>0.45000000000000007</v>
      </c>
      <c r="J83" s="82">
        <f>IF($B83=$C83,INDEX('Distr cost projns'!$C$34:$N$38,MATCH($B83,'Distr cost projns'!$B$34:$B$38,0),MATCH('ELECTRICITY-Input'!J$61,'Distr cost projns'!$C$33:$N$33,0)),INDEX($B$57:$L$57,1,MATCH(J$61,$B$56:$L$56,0)))</f>
        <v>0.46000000000000008</v>
      </c>
      <c r="K83" s="82">
        <f>IF($B83=$C83,INDEX('Distr cost projns'!$C$34:$N$38,MATCH($B83,'Distr cost projns'!$B$34:$B$38,0),MATCH('ELECTRICITY-Input'!K$61,'Distr cost projns'!$C$33:$N$33,0)),INDEX($B$57:$L$57,1,MATCH(K$61,$B$56:$L$56,0)))</f>
        <v>0.47000000000000008</v>
      </c>
      <c r="L83" s="82">
        <f>IF($B83=$C83,INDEX('Distr cost projns'!$C$34:$N$38,MATCH($B83,'Distr cost projns'!$B$34:$B$38,0),MATCH('ELECTRICITY-Input'!L$61,'Distr cost projns'!$C$33:$N$33,0)),INDEX($B$57:$L$57,1,MATCH(L$61,$B$56:$L$56,0)))</f>
        <v>0.48000000000000009</v>
      </c>
      <c r="M83" s="82">
        <f>IF($B83=$C83,INDEX('Distr cost projns'!$C$34:$N$38,MATCH($B83,'Distr cost projns'!$B$34:$B$38,0),MATCH('ELECTRICITY-Input'!M$61,'Distr cost projns'!$C$33:$N$33,0)),INDEX($B$57:$L$57,1,MATCH(M$61,$B$56:$L$56,0)))</f>
        <v>0.4900000000000001</v>
      </c>
      <c r="N83" s="82">
        <f>IF($B83=$C83,INDEX('Distr cost projns'!$C$34:$N$38,MATCH($B83,'Distr cost projns'!$B$34:$B$38,0),MATCH('ELECTRICITY-Input'!N$61,'Distr cost projns'!$C$33:$N$33,0)),INDEX($B$57:$L$57,1,MATCH(N$61,$B$56:$L$56,0)))</f>
        <v>0.50000000000000011</v>
      </c>
    </row>
    <row r="84" spans="1:14" x14ac:dyDescent="0.2">
      <c r="B84" s="70" t="s">
        <v>25</v>
      </c>
      <c r="C84" s="70" t="s">
        <v>18</v>
      </c>
      <c r="D84" s="82">
        <f>IF($B84=$C84,INDEX('Distr cost projns'!$C$34:$N$38,MATCH($B84,'Distr cost projns'!$B$34:$B$38,0),MATCH('ELECTRICITY-Input'!D$61,'Distr cost projns'!$C$33:$N$33,0)),INDEX($B$57:$L$57,1,MATCH(D$61,$B$56:$L$56,0)))</f>
        <v>0.4</v>
      </c>
      <c r="E84" s="82">
        <f>IF($B84=$C84,INDEX('Distr cost projns'!$C$34:$N$38,MATCH($B84,'Distr cost projns'!$B$34:$B$38,0),MATCH('ELECTRICITY-Input'!E$61,'Distr cost projns'!$C$33:$N$33,0)),INDEX($B$57:$L$57,1,MATCH(E$61,$B$56:$L$56,0)))</f>
        <v>0.41000000000000003</v>
      </c>
      <c r="F84" s="82">
        <f>IF($B84=$C84,INDEX('Distr cost projns'!$C$34:$N$38,MATCH($B84,'Distr cost projns'!$B$34:$B$38,0),MATCH('ELECTRICITY-Input'!F$61,'Distr cost projns'!$C$33:$N$33,0)),INDEX($B$57:$L$57,1,MATCH(F$61,$B$56:$L$56,0)))</f>
        <v>0.42000000000000004</v>
      </c>
      <c r="G84" s="82">
        <f>IF($B84=$C84,INDEX('Distr cost projns'!$C$34:$N$38,MATCH($B84,'Distr cost projns'!$B$34:$B$38,0),MATCH('ELECTRICITY-Input'!G$61,'Distr cost projns'!$C$33:$N$33,0)),INDEX($B$57:$L$57,1,MATCH(G$61,$B$56:$L$56,0)))</f>
        <v>0.43000000000000005</v>
      </c>
      <c r="H84" s="82">
        <f>IF($B84=$C84,INDEX('Distr cost projns'!$C$34:$N$38,MATCH($B84,'Distr cost projns'!$B$34:$B$38,0),MATCH('ELECTRICITY-Input'!H$61,'Distr cost projns'!$C$33:$N$33,0)),INDEX($B$57:$L$57,1,MATCH(H$61,$B$56:$L$56,0)))</f>
        <v>0.44000000000000006</v>
      </c>
      <c r="I84" s="82">
        <f>IF($B84=$C84,INDEX('Distr cost projns'!$C$34:$N$38,MATCH($B84,'Distr cost projns'!$B$34:$B$38,0),MATCH('ELECTRICITY-Input'!I$61,'Distr cost projns'!$C$33:$N$33,0)),INDEX($B$57:$L$57,1,MATCH(I$61,$B$56:$L$56,0)))</f>
        <v>0.45000000000000007</v>
      </c>
      <c r="J84" s="82">
        <f>IF($B84=$C84,INDEX('Distr cost projns'!$C$34:$N$38,MATCH($B84,'Distr cost projns'!$B$34:$B$38,0),MATCH('ELECTRICITY-Input'!J$61,'Distr cost projns'!$C$33:$N$33,0)),INDEX($B$57:$L$57,1,MATCH(J$61,$B$56:$L$56,0)))</f>
        <v>0.46000000000000008</v>
      </c>
      <c r="K84" s="82">
        <f>IF($B84=$C84,INDEX('Distr cost projns'!$C$34:$N$38,MATCH($B84,'Distr cost projns'!$B$34:$B$38,0),MATCH('ELECTRICITY-Input'!K$61,'Distr cost projns'!$C$33:$N$33,0)),INDEX($B$57:$L$57,1,MATCH(K$61,$B$56:$L$56,0)))</f>
        <v>0.47000000000000008</v>
      </c>
      <c r="L84" s="82">
        <f>IF($B84=$C84,INDEX('Distr cost projns'!$C$34:$N$38,MATCH($B84,'Distr cost projns'!$B$34:$B$38,0),MATCH('ELECTRICITY-Input'!L$61,'Distr cost projns'!$C$33:$N$33,0)),INDEX($B$57:$L$57,1,MATCH(L$61,$B$56:$L$56,0)))</f>
        <v>0.48000000000000009</v>
      </c>
      <c r="M84" s="82">
        <f>IF($B84=$C84,INDEX('Distr cost projns'!$C$34:$N$38,MATCH($B84,'Distr cost projns'!$B$34:$B$38,0),MATCH('ELECTRICITY-Input'!M$61,'Distr cost projns'!$C$33:$N$33,0)),INDEX($B$57:$L$57,1,MATCH(M$61,$B$56:$L$56,0)))</f>
        <v>0.4900000000000001</v>
      </c>
      <c r="N84" s="82">
        <f>IF($B84=$C84,INDEX('Distr cost projns'!$C$34:$N$38,MATCH($B84,'Distr cost projns'!$B$34:$B$38,0),MATCH('ELECTRICITY-Input'!N$61,'Distr cost projns'!$C$33:$N$33,0)),INDEX($B$57:$L$57,1,MATCH(N$61,$B$56:$L$56,0)))</f>
        <v>0.50000000000000011</v>
      </c>
    </row>
    <row r="85" spans="1:14" x14ac:dyDescent="0.2">
      <c r="B85" s="70" t="s">
        <v>11</v>
      </c>
      <c r="C85" s="70" t="s">
        <v>25</v>
      </c>
      <c r="D85" s="82">
        <f>IF($B85=$C85,INDEX('Distr cost projns'!$C$34:$N$38,MATCH($B85,'Distr cost projns'!$B$34:$B$38,0),MATCH('ELECTRICITY-Input'!D$61,'Distr cost projns'!$C$33:$N$33,0)),INDEX($B$57:$L$57,1,MATCH(D$61,$B$56:$L$56,0)))</f>
        <v>0.4</v>
      </c>
      <c r="E85" s="82">
        <f>IF($B85=$C85,INDEX('Distr cost projns'!$C$34:$N$38,MATCH($B85,'Distr cost projns'!$B$34:$B$38,0),MATCH('ELECTRICITY-Input'!E$61,'Distr cost projns'!$C$33:$N$33,0)),INDEX($B$57:$L$57,1,MATCH(E$61,$B$56:$L$56,0)))</f>
        <v>0.41000000000000003</v>
      </c>
      <c r="F85" s="82">
        <f>IF($B85=$C85,INDEX('Distr cost projns'!$C$34:$N$38,MATCH($B85,'Distr cost projns'!$B$34:$B$38,0),MATCH('ELECTRICITY-Input'!F$61,'Distr cost projns'!$C$33:$N$33,0)),INDEX($B$57:$L$57,1,MATCH(F$61,$B$56:$L$56,0)))</f>
        <v>0.42000000000000004</v>
      </c>
      <c r="G85" s="82">
        <f>IF($B85=$C85,INDEX('Distr cost projns'!$C$34:$N$38,MATCH($B85,'Distr cost projns'!$B$34:$B$38,0),MATCH('ELECTRICITY-Input'!G$61,'Distr cost projns'!$C$33:$N$33,0)),INDEX($B$57:$L$57,1,MATCH(G$61,$B$56:$L$56,0)))</f>
        <v>0.43000000000000005</v>
      </c>
      <c r="H85" s="82">
        <f>IF($B85=$C85,INDEX('Distr cost projns'!$C$34:$N$38,MATCH($B85,'Distr cost projns'!$B$34:$B$38,0),MATCH('ELECTRICITY-Input'!H$61,'Distr cost projns'!$C$33:$N$33,0)),INDEX($B$57:$L$57,1,MATCH(H$61,$B$56:$L$56,0)))</f>
        <v>0.44000000000000006</v>
      </c>
      <c r="I85" s="82">
        <f>IF($B85=$C85,INDEX('Distr cost projns'!$C$34:$N$38,MATCH($B85,'Distr cost projns'!$B$34:$B$38,0),MATCH('ELECTRICITY-Input'!I$61,'Distr cost projns'!$C$33:$N$33,0)),INDEX($B$57:$L$57,1,MATCH(I$61,$B$56:$L$56,0)))</f>
        <v>0.45000000000000007</v>
      </c>
      <c r="J85" s="82">
        <f>IF($B85=$C85,INDEX('Distr cost projns'!$C$34:$N$38,MATCH($B85,'Distr cost projns'!$B$34:$B$38,0),MATCH('ELECTRICITY-Input'!J$61,'Distr cost projns'!$C$33:$N$33,0)),INDEX($B$57:$L$57,1,MATCH(J$61,$B$56:$L$56,0)))</f>
        <v>0.46000000000000008</v>
      </c>
      <c r="K85" s="82">
        <f>IF($B85=$C85,INDEX('Distr cost projns'!$C$34:$N$38,MATCH($B85,'Distr cost projns'!$B$34:$B$38,0),MATCH('ELECTRICITY-Input'!K$61,'Distr cost projns'!$C$33:$N$33,0)),INDEX($B$57:$L$57,1,MATCH(K$61,$B$56:$L$56,0)))</f>
        <v>0.47000000000000008</v>
      </c>
      <c r="L85" s="82">
        <f>IF($B85=$C85,INDEX('Distr cost projns'!$C$34:$N$38,MATCH($B85,'Distr cost projns'!$B$34:$B$38,0),MATCH('ELECTRICITY-Input'!L$61,'Distr cost projns'!$C$33:$N$33,0)),INDEX($B$57:$L$57,1,MATCH(L$61,$B$56:$L$56,0)))</f>
        <v>0.48000000000000009</v>
      </c>
      <c r="M85" s="82">
        <f>IF($B85=$C85,INDEX('Distr cost projns'!$C$34:$N$38,MATCH($B85,'Distr cost projns'!$B$34:$B$38,0),MATCH('ELECTRICITY-Input'!M$61,'Distr cost projns'!$C$33:$N$33,0)),INDEX($B$57:$L$57,1,MATCH(M$61,$B$56:$L$56,0)))</f>
        <v>0.4900000000000001</v>
      </c>
      <c r="N85" s="82">
        <f>IF($B85=$C85,INDEX('Distr cost projns'!$C$34:$N$38,MATCH($B85,'Distr cost projns'!$B$34:$B$38,0),MATCH('ELECTRICITY-Input'!N$61,'Distr cost projns'!$C$33:$N$33,0)),INDEX($B$57:$L$57,1,MATCH(N$61,$B$56:$L$56,0)))</f>
        <v>0.50000000000000011</v>
      </c>
    </row>
    <row r="86" spans="1:14" x14ac:dyDescent="0.2">
      <c r="B86" s="70" t="s">
        <v>28</v>
      </c>
      <c r="C86" s="70" t="s">
        <v>11</v>
      </c>
      <c r="D86" s="82">
        <f>IF($B86=$C86,INDEX('Distr cost projns'!$C$34:$N$38,MATCH($B86,'Distr cost projns'!$B$34:$B$38,0),MATCH('ELECTRICITY-Input'!D$61,'Distr cost projns'!$C$33:$N$33,0)),INDEX($B$57:$L$57,1,MATCH(D$61,$B$56:$L$56,0)))</f>
        <v>0.4</v>
      </c>
      <c r="E86" s="82">
        <f>IF($B86=$C86,INDEX('Distr cost projns'!$C$34:$N$38,MATCH($B86,'Distr cost projns'!$B$34:$B$38,0),MATCH('ELECTRICITY-Input'!E$61,'Distr cost projns'!$C$33:$N$33,0)),INDEX($B$57:$L$57,1,MATCH(E$61,$B$56:$L$56,0)))</f>
        <v>0.41000000000000003</v>
      </c>
      <c r="F86" s="82">
        <f>IF($B86=$C86,INDEX('Distr cost projns'!$C$34:$N$38,MATCH($B86,'Distr cost projns'!$B$34:$B$38,0),MATCH('ELECTRICITY-Input'!F$61,'Distr cost projns'!$C$33:$N$33,0)),INDEX($B$57:$L$57,1,MATCH(F$61,$B$56:$L$56,0)))</f>
        <v>0.42000000000000004</v>
      </c>
      <c r="G86" s="82">
        <f>IF($B86=$C86,INDEX('Distr cost projns'!$C$34:$N$38,MATCH($B86,'Distr cost projns'!$B$34:$B$38,0),MATCH('ELECTRICITY-Input'!G$61,'Distr cost projns'!$C$33:$N$33,0)),INDEX($B$57:$L$57,1,MATCH(G$61,$B$56:$L$56,0)))</f>
        <v>0.43000000000000005</v>
      </c>
      <c r="H86" s="82">
        <f>IF($B86=$C86,INDEX('Distr cost projns'!$C$34:$N$38,MATCH($B86,'Distr cost projns'!$B$34:$B$38,0),MATCH('ELECTRICITY-Input'!H$61,'Distr cost projns'!$C$33:$N$33,0)),INDEX($B$57:$L$57,1,MATCH(H$61,$B$56:$L$56,0)))</f>
        <v>0.44000000000000006</v>
      </c>
      <c r="I86" s="82">
        <f>IF($B86=$C86,INDEX('Distr cost projns'!$C$34:$N$38,MATCH($B86,'Distr cost projns'!$B$34:$B$38,0),MATCH('ELECTRICITY-Input'!I$61,'Distr cost projns'!$C$33:$N$33,0)),INDEX($B$57:$L$57,1,MATCH(I$61,$B$56:$L$56,0)))</f>
        <v>0.45000000000000007</v>
      </c>
      <c r="J86" s="82">
        <f>IF($B86=$C86,INDEX('Distr cost projns'!$C$34:$N$38,MATCH($B86,'Distr cost projns'!$B$34:$B$38,0),MATCH('ELECTRICITY-Input'!J$61,'Distr cost projns'!$C$33:$N$33,0)),INDEX($B$57:$L$57,1,MATCH(J$61,$B$56:$L$56,0)))</f>
        <v>0.46000000000000008</v>
      </c>
      <c r="K86" s="82">
        <f>IF($B86=$C86,INDEX('Distr cost projns'!$C$34:$N$38,MATCH($B86,'Distr cost projns'!$B$34:$B$38,0),MATCH('ELECTRICITY-Input'!K$61,'Distr cost projns'!$C$33:$N$33,0)),INDEX($B$57:$L$57,1,MATCH(K$61,$B$56:$L$56,0)))</f>
        <v>0.47000000000000008</v>
      </c>
      <c r="L86" s="82">
        <f>IF($B86=$C86,INDEX('Distr cost projns'!$C$34:$N$38,MATCH($B86,'Distr cost projns'!$B$34:$B$38,0),MATCH('ELECTRICITY-Input'!L$61,'Distr cost projns'!$C$33:$N$33,0)),INDEX($B$57:$L$57,1,MATCH(L$61,$B$56:$L$56,0)))</f>
        <v>0.48000000000000009</v>
      </c>
      <c r="M86" s="82">
        <f>IF($B86=$C86,INDEX('Distr cost projns'!$C$34:$N$38,MATCH($B86,'Distr cost projns'!$B$34:$B$38,0),MATCH('ELECTRICITY-Input'!M$61,'Distr cost projns'!$C$33:$N$33,0)),INDEX($B$57:$L$57,1,MATCH(M$61,$B$56:$L$56,0)))</f>
        <v>0.4900000000000001</v>
      </c>
      <c r="N86" s="82">
        <f>IF($B86=$C86,INDEX('Distr cost projns'!$C$34:$N$38,MATCH($B86,'Distr cost projns'!$B$34:$B$38,0),MATCH('ELECTRICITY-Input'!N$61,'Distr cost projns'!$C$33:$N$33,0)),INDEX($B$57:$L$57,1,MATCH(N$61,$B$56:$L$56,0)))</f>
        <v>0.50000000000000011</v>
      </c>
    </row>
    <row r="88" spans="1:14" x14ac:dyDescent="0.2">
      <c r="A88" s="72" t="s">
        <v>51</v>
      </c>
    </row>
    <row r="89" spans="1:14" x14ac:dyDescent="0.2">
      <c r="A89" s="70" t="s">
        <v>267</v>
      </c>
    </row>
    <row r="90" spans="1:14" x14ac:dyDescent="0.2">
      <c r="A90" s="70" t="s">
        <v>398</v>
      </c>
    </row>
    <row r="92" spans="1:14" ht="25.5" x14ac:dyDescent="0.2">
      <c r="C92" s="81" t="s">
        <v>22</v>
      </c>
      <c r="D92" s="81" t="s">
        <v>18</v>
      </c>
      <c r="E92" s="81" t="s">
        <v>25</v>
      </c>
      <c r="F92" s="81" t="s">
        <v>11</v>
      </c>
      <c r="G92" s="81" t="s">
        <v>28</v>
      </c>
      <c r="I92" s="83" t="s">
        <v>383</v>
      </c>
      <c r="J92" s="81" t="s">
        <v>22</v>
      </c>
      <c r="K92" s="81" t="s">
        <v>18</v>
      </c>
      <c r="L92" s="81" t="s">
        <v>25</v>
      </c>
      <c r="M92" s="81" t="s">
        <v>11</v>
      </c>
      <c r="N92" s="81" t="s">
        <v>28</v>
      </c>
    </row>
    <row r="93" spans="1:14" x14ac:dyDescent="0.2">
      <c r="B93" s="81" t="s">
        <v>22</v>
      </c>
      <c r="C93" s="70">
        <f>Transmission!E72</f>
        <v>-1</v>
      </c>
      <c r="D93" s="70">
        <f>Transmission!F72</f>
        <v>32383.599999999999</v>
      </c>
      <c r="E93" s="70">
        <f>Transmission!G72</f>
        <v>0</v>
      </c>
      <c r="F93" s="70">
        <f>Transmission!H72</f>
        <v>42154.35</v>
      </c>
      <c r="G93" s="70">
        <f>Transmission!I72</f>
        <v>0</v>
      </c>
      <c r="I93" s="81" t="s">
        <v>22</v>
      </c>
      <c r="J93" s="70">
        <v>0</v>
      </c>
      <c r="K93" s="79">
        <f>(D93/$F$99)*$F$101</f>
        <v>784.06138103560534</v>
      </c>
      <c r="L93" s="79">
        <f t="shared" ref="L93:N95" si="25">(E93/$F$99)*$F$101</f>
        <v>0</v>
      </c>
      <c r="M93" s="79">
        <f t="shared" si="25"/>
        <v>1020.6276596072787</v>
      </c>
      <c r="N93" s="79">
        <f t="shared" si="25"/>
        <v>0</v>
      </c>
    </row>
    <row r="94" spans="1:14" x14ac:dyDescent="0.2">
      <c r="B94" s="81" t="s">
        <v>18</v>
      </c>
      <c r="C94" s="70">
        <f>Transmission!E73</f>
        <v>32383.599999999999</v>
      </c>
      <c r="D94" s="70">
        <f>Transmission!F73</f>
        <v>-1</v>
      </c>
      <c r="E94" s="70">
        <f>Transmission!G73</f>
        <v>13542.25</v>
      </c>
      <c r="F94" s="70">
        <f>Transmission!H73</f>
        <v>22093.200000000001</v>
      </c>
      <c r="G94" s="70">
        <f>Transmission!I73</f>
        <v>0</v>
      </c>
      <c r="I94" s="81" t="s">
        <v>18</v>
      </c>
      <c r="J94" s="79">
        <f>K93</f>
        <v>784.06138103560534</v>
      </c>
      <c r="K94" s="79">
        <v>0</v>
      </c>
      <c r="L94" s="79">
        <f t="shared" si="25"/>
        <v>327.88063208937319</v>
      </c>
      <c r="M94" s="79">
        <f t="shared" si="25"/>
        <v>534.9135026215688</v>
      </c>
      <c r="N94" s="79">
        <f t="shared" si="25"/>
        <v>0</v>
      </c>
    </row>
    <row r="95" spans="1:14" x14ac:dyDescent="0.2">
      <c r="B95" s="81" t="s">
        <v>25</v>
      </c>
      <c r="C95" s="70">
        <f>Transmission!E74</f>
        <v>0</v>
      </c>
      <c r="D95" s="70">
        <f>Transmission!F74</f>
        <v>13542.25</v>
      </c>
      <c r="E95" s="70">
        <f>Transmission!G74</f>
        <v>-1</v>
      </c>
      <c r="F95" s="70">
        <f>Transmission!H74</f>
        <v>8073.0999999999995</v>
      </c>
      <c r="G95" s="70">
        <f>Transmission!I74</f>
        <v>0</v>
      </c>
      <c r="I95" s="81" t="s">
        <v>25</v>
      </c>
      <c r="J95" s="79">
        <f>L93</f>
        <v>0</v>
      </c>
      <c r="K95" s="79">
        <f>L94</f>
        <v>327.88063208937319</v>
      </c>
      <c r="L95" s="79">
        <v>0</v>
      </c>
      <c r="M95" s="79">
        <f t="shared" si="25"/>
        <v>195.46331894040642</v>
      </c>
      <c r="N95" s="79">
        <f t="shared" si="25"/>
        <v>0</v>
      </c>
    </row>
    <row r="96" spans="1:14" x14ac:dyDescent="0.2">
      <c r="B96" s="81" t="s">
        <v>11</v>
      </c>
      <c r="C96" s="70">
        <f>Transmission!E75</f>
        <v>42154.35</v>
      </c>
      <c r="D96" s="70">
        <f>Transmission!F75</f>
        <v>22093.200000000001</v>
      </c>
      <c r="E96" s="70">
        <f>Transmission!G75</f>
        <v>8073.0999999999995</v>
      </c>
      <c r="F96" s="70">
        <f>Transmission!H75</f>
        <v>-1</v>
      </c>
      <c r="G96" s="70">
        <f>Transmission!I75</f>
        <v>20363.25</v>
      </c>
      <c r="I96" s="81" t="s">
        <v>11</v>
      </c>
      <c r="J96" s="79">
        <f>M93</f>
        <v>1020.6276596072787</v>
      </c>
      <c r="K96" s="79">
        <f>M94</f>
        <v>534.9135026215688</v>
      </c>
      <c r="L96" s="79">
        <f>M95</f>
        <v>195.46331894040642</v>
      </c>
      <c r="M96" s="79">
        <v>0</v>
      </c>
      <c r="N96" s="79">
        <f>(G96/$F$99)*$F$101</f>
        <v>493.02850570576749</v>
      </c>
    </row>
    <row r="97" spans="2:14" x14ac:dyDescent="0.2">
      <c r="B97" s="81" t="s">
        <v>28</v>
      </c>
      <c r="C97" s="70">
        <f>Transmission!E76</f>
        <v>0</v>
      </c>
      <c r="D97" s="70">
        <f>Transmission!F76</f>
        <v>0</v>
      </c>
      <c r="E97" s="70">
        <f>Transmission!G76</f>
        <v>0</v>
      </c>
      <c r="F97" s="70">
        <f>Transmission!H76</f>
        <v>20363.25</v>
      </c>
      <c r="G97" s="70">
        <f>Transmission!I76</f>
        <v>-1</v>
      </c>
      <c r="I97" s="81" t="s">
        <v>28</v>
      </c>
      <c r="J97" s="79">
        <f>N93</f>
        <v>0</v>
      </c>
      <c r="K97" s="79">
        <f>N94</f>
        <v>0</v>
      </c>
      <c r="L97" s="79">
        <f>N95</f>
        <v>0</v>
      </c>
      <c r="M97" s="79">
        <f>N96</f>
        <v>493.02850570576749</v>
      </c>
      <c r="N97" s="70">
        <v>0</v>
      </c>
    </row>
    <row r="99" spans="2:14" x14ac:dyDescent="0.2">
      <c r="B99" s="70" t="s">
        <v>268</v>
      </c>
      <c r="F99" s="70">
        <f>SUM(D93:G93,E94:G94,F95:G95,G96)</f>
        <v>138609.75</v>
      </c>
    </row>
    <row r="100" spans="2:14" x14ac:dyDescent="0.2">
      <c r="B100" s="70" t="s">
        <v>269</v>
      </c>
      <c r="F100" s="70">
        <v>105050</v>
      </c>
      <c r="G100" s="70" t="s">
        <v>270</v>
      </c>
    </row>
    <row r="101" spans="2:14" x14ac:dyDescent="0.2">
      <c r="B101" s="70" t="s">
        <v>382</v>
      </c>
      <c r="F101" s="80">
        <f>(F99-F100)/10</f>
        <v>3355.9749999999999</v>
      </c>
      <c r="G101" s="75"/>
    </row>
    <row r="102" spans="2:14" x14ac:dyDescent="0.2">
      <c r="F102" s="80"/>
      <c r="G102" s="75"/>
    </row>
    <row r="104" spans="2:14" x14ac:dyDescent="0.2">
      <c r="B104" s="72" t="s">
        <v>264</v>
      </c>
      <c r="C104" s="72" t="s">
        <v>265</v>
      </c>
      <c r="D104" s="72">
        <v>2021</v>
      </c>
      <c r="E104" s="72">
        <v>2022</v>
      </c>
      <c r="F104" s="72">
        <v>2023</v>
      </c>
      <c r="G104" s="72">
        <v>2024</v>
      </c>
      <c r="H104" s="72">
        <v>2025</v>
      </c>
      <c r="I104" s="72">
        <v>2026</v>
      </c>
      <c r="J104" s="72">
        <v>2027</v>
      </c>
      <c r="K104" s="72">
        <v>2028</v>
      </c>
      <c r="L104" s="72">
        <v>2029</v>
      </c>
      <c r="M104" s="72">
        <v>2030</v>
      </c>
      <c r="N104" s="72">
        <v>2031</v>
      </c>
    </row>
    <row r="105" spans="2:14" x14ac:dyDescent="0.2">
      <c r="B105" s="70" t="s">
        <v>22</v>
      </c>
      <c r="C105" s="70" t="s">
        <v>22</v>
      </c>
      <c r="D105" s="79">
        <f t="shared" ref="D105:L105" si="26">IF(E105=-1,E105,E105-INDEX($J$93:$N$97,MATCH($B105,$I$93:$I$97,0),MATCH($C105,$J$92:$N$92,0)))</f>
        <v>-1</v>
      </c>
      <c r="E105" s="79">
        <f t="shared" si="26"/>
        <v>-1</v>
      </c>
      <c r="F105" s="79">
        <f t="shared" si="26"/>
        <v>-1</v>
      </c>
      <c r="G105" s="79">
        <f t="shared" si="26"/>
        <v>-1</v>
      </c>
      <c r="H105" s="79">
        <f t="shared" si="26"/>
        <v>-1</v>
      </c>
      <c r="I105" s="79">
        <f t="shared" si="26"/>
        <v>-1</v>
      </c>
      <c r="J105" s="79">
        <f t="shared" si="26"/>
        <v>-1</v>
      </c>
      <c r="K105" s="79">
        <f t="shared" si="26"/>
        <v>-1</v>
      </c>
      <c r="L105" s="79">
        <f t="shared" si="26"/>
        <v>-1</v>
      </c>
      <c r="M105" s="79">
        <f>IF(N105=-1,N105,N105-INDEX($J$93:$N$97,MATCH($B105,$I$93:$I$97,0),MATCH($C105,$J$92:$N$92,0)))</f>
        <v>-1</v>
      </c>
      <c r="N105" s="79">
        <f t="shared" ref="N105:N129" si="27">INDEX($C$93:$G$97,MATCH($B105,$B$93:$B$97,0),MATCH($C105,$C$92:$G$92,0))</f>
        <v>-1</v>
      </c>
    </row>
    <row r="106" spans="2:14" x14ac:dyDescent="0.2">
      <c r="B106" s="70" t="s">
        <v>18</v>
      </c>
      <c r="C106" s="70" t="s">
        <v>18</v>
      </c>
      <c r="D106" s="79">
        <f t="shared" ref="D106:M106" si="28">IF(E106=-1,E106,E106-INDEX($J$93:$N$97,MATCH($B106,$I$93:$I$97,0),MATCH($C106,$J$92:$N$92,0)))</f>
        <v>-1</v>
      </c>
      <c r="E106" s="79">
        <f t="shared" si="28"/>
        <v>-1</v>
      </c>
      <c r="F106" s="79">
        <f t="shared" si="28"/>
        <v>-1</v>
      </c>
      <c r="G106" s="79">
        <f t="shared" si="28"/>
        <v>-1</v>
      </c>
      <c r="H106" s="79">
        <f t="shared" si="28"/>
        <v>-1</v>
      </c>
      <c r="I106" s="79">
        <f t="shared" si="28"/>
        <v>-1</v>
      </c>
      <c r="J106" s="79">
        <f t="shared" si="28"/>
        <v>-1</v>
      </c>
      <c r="K106" s="79">
        <f t="shared" si="28"/>
        <v>-1</v>
      </c>
      <c r="L106" s="79">
        <f t="shared" si="28"/>
        <v>-1</v>
      </c>
      <c r="M106" s="79">
        <f t="shared" si="28"/>
        <v>-1</v>
      </c>
      <c r="N106" s="79">
        <f t="shared" si="27"/>
        <v>-1</v>
      </c>
    </row>
    <row r="107" spans="2:14" x14ac:dyDescent="0.2">
      <c r="B107" s="70" t="s">
        <v>25</v>
      </c>
      <c r="C107" s="70" t="s">
        <v>25</v>
      </c>
      <c r="D107" s="79">
        <f t="shared" ref="D107:M107" si="29">IF(E107=-1,E107,E107-INDEX($J$93:$N$97,MATCH($B107,$I$93:$I$97,0),MATCH($C107,$J$92:$N$92,0)))</f>
        <v>-1</v>
      </c>
      <c r="E107" s="79">
        <f t="shared" si="29"/>
        <v>-1</v>
      </c>
      <c r="F107" s="79">
        <f t="shared" si="29"/>
        <v>-1</v>
      </c>
      <c r="G107" s="79">
        <f t="shared" si="29"/>
        <v>-1</v>
      </c>
      <c r="H107" s="79">
        <f t="shared" si="29"/>
        <v>-1</v>
      </c>
      <c r="I107" s="79">
        <f t="shared" si="29"/>
        <v>-1</v>
      </c>
      <c r="J107" s="79">
        <f t="shared" si="29"/>
        <v>-1</v>
      </c>
      <c r="K107" s="79">
        <f t="shared" si="29"/>
        <v>-1</v>
      </c>
      <c r="L107" s="79">
        <f t="shared" si="29"/>
        <v>-1</v>
      </c>
      <c r="M107" s="79">
        <f t="shared" si="29"/>
        <v>-1</v>
      </c>
      <c r="N107" s="79">
        <f t="shared" si="27"/>
        <v>-1</v>
      </c>
    </row>
    <row r="108" spans="2:14" x14ac:dyDescent="0.2">
      <c r="B108" s="70" t="s">
        <v>11</v>
      </c>
      <c r="C108" s="70" t="s">
        <v>11</v>
      </c>
      <c r="D108" s="79">
        <f t="shared" ref="D108:M108" si="30">IF(E108=-1,E108,E108-INDEX($J$93:$N$97,MATCH($B108,$I$93:$I$97,0),MATCH($C108,$J$92:$N$92,0)))</f>
        <v>-1</v>
      </c>
      <c r="E108" s="79">
        <f t="shared" si="30"/>
        <v>-1</v>
      </c>
      <c r="F108" s="79">
        <f t="shared" si="30"/>
        <v>-1</v>
      </c>
      <c r="G108" s="79">
        <f t="shared" si="30"/>
        <v>-1</v>
      </c>
      <c r="H108" s="79">
        <f t="shared" si="30"/>
        <v>-1</v>
      </c>
      <c r="I108" s="79">
        <f t="shared" si="30"/>
        <v>-1</v>
      </c>
      <c r="J108" s="79">
        <f t="shared" si="30"/>
        <v>-1</v>
      </c>
      <c r="K108" s="79">
        <f t="shared" si="30"/>
        <v>-1</v>
      </c>
      <c r="L108" s="79">
        <f t="shared" si="30"/>
        <v>-1</v>
      </c>
      <c r="M108" s="79">
        <f t="shared" si="30"/>
        <v>-1</v>
      </c>
      <c r="N108" s="79">
        <f t="shared" si="27"/>
        <v>-1</v>
      </c>
    </row>
    <row r="109" spans="2:14" x14ac:dyDescent="0.2">
      <c r="B109" s="70" t="s">
        <v>28</v>
      </c>
      <c r="C109" s="70" t="s">
        <v>28</v>
      </c>
      <c r="D109" s="79">
        <f t="shared" ref="D109:M110" si="31">IF(E109=-1,E109,E109-INDEX($J$93:$N$97,MATCH($B109,$I$93:$I$97,0),MATCH($C109,$J$92:$N$92,0)))</f>
        <v>-1</v>
      </c>
      <c r="E109" s="79">
        <f t="shared" si="31"/>
        <v>-1</v>
      </c>
      <c r="F109" s="79">
        <f t="shared" si="31"/>
        <v>-1</v>
      </c>
      <c r="G109" s="79">
        <f t="shared" si="31"/>
        <v>-1</v>
      </c>
      <c r="H109" s="79">
        <f t="shared" si="31"/>
        <v>-1</v>
      </c>
      <c r="I109" s="79">
        <f t="shared" si="31"/>
        <v>-1</v>
      </c>
      <c r="J109" s="79">
        <f t="shared" si="31"/>
        <v>-1</v>
      </c>
      <c r="K109" s="79">
        <f t="shared" si="31"/>
        <v>-1</v>
      </c>
      <c r="L109" s="79">
        <f t="shared" si="31"/>
        <v>-1</v>
      </c>
      <c r="M109" s="79">
        <f t="shared" si="31"/>
        <v>-1</v>
      </c>
      <c r="N109" s="79">
        <f t="shared" si="27"/>
        <v>-1</v>
      </c>
    </row>
    <row r="110" spans="2:14" x14ac:dyDescent="0.2">
      <c r="B110" s="70" t="s">
        <v>22</v>
      </c>
      <c r="C110" s="70" t="s">
        <v>18</v>
      </c>
      <c r="D110" s="79">
        <f>IF(E110=-1,E110,E110-INDEX($J$93:$N$97,MATCH($B110,$I$93:$I$97,0),MATCH($C110,$J$92:$N$92,0)))</f>
        <v>24542.986189643954</v>
      </c>
      <c r="E110" s="79">
        <f t="shared" si="31"/>
        <v>25327.047570679559</v>
      </c>
      <c r="F110" s="79">
        <f t="shared" si="31"/>
        <v>26111.108951715163</v>
      </c>
      <c r="G110" s="79">
        <f t="shared" si="31"/>
        <v>26895.170332750768</v>
      </c>
      <c r="H110" s="79">
        <f t="shared" si="31"/>
        <v>27679.231713786372</v>
      </c>
      <c r="I110" s="79">
        <f t="shared" si="31"/>
        <v>28463.293094821976</v>
      </c>
      <c r="J110" s="79">
        <f t="shared" si="31"/>
        <v>29247.354475857581</v>
      </c>
      <c r="K110" s="79">
        <f t="shared" si="31"/>
        <v>30031.415856893185</v>
      </c>
      <c r="L110" s="79">
        <f t="shared" si="31"/>
        <v>30815.47723792879</v>
      </c>
      <c r="M110" s="79">
        <f>IF(N110=-1,N110,N110-INDEX($J$93:$N$97,MATCH($B110,$I$93:$I$97,0),MATCH($C110,$J$92:$N$92,0)))</f>
        <v>31599.538618964394</v>
      </c>
      <c r="N110" s="79">
        <f t="shared" si="27"/>
        <v>32383.599999999999</v>
      </c>
    </row>
    <row r="111" spans="2:14" x14ac:dyDescent="0.2">
      <c r="B111" s="70" t="s">
        <v>18</v>
      </c>
      <c r="C111" s="70" t="s">
        <v>25</v>
      </c>
      <c r="D111" s="79">
        <f t="shared" ref="D111:M111" si="32">IF(E111=-1,E111,E111-INDEX($J$93:$N$97,MATCH($B111,$I$93:$I$97,0),MATCH($C111,$J$92:$N$92,0)))</f>
        <v>10263.443679106273</v>
      </c>
      <c r="E111" s="79">
        <f t="shared" si="32"/>
        <v>10591.324311195645</v>
      </c>
      <c r="F111" s="79">
        <f t="shared" si="32"/>
        <v>10919.204943285018</v>
      </c>
      <c r="G111" s="79">
        <f t="shared" si="32"/>
        <v>11247.085575374391</v>
      </c>
      <c r="H111" s="79">
        <f t="shared" si="32"/>
        <v>11574.966207463764</v>
      </c>
      <c r="I111" s="79">
        <f t="shared" si="32"/>
        <v>11902.846839553136</v>
      </c>
      <c r="J111" s="79">
        <f t="shared" si="32"/>
        <v>12230.727471642509</v>
      </c>
      <c r="K111" s="79">
        <f t="shared" si="32"/>
        <v>12558.608103731882</v>
      </c>
      <c r="L111" s="79">
        <f t="shared" si="32"/>
        <v>12886.488735821255</v>
      </c>
      <c r="M111" s="79">
        <f t="shared" si="32"/>
        <v>13214.369367910627</v>
      </c>
      <c r="N111" s="79">
        <f t="shared" si="27"/>
        <v>13542.25</v>
      </c>
    </row>
    <row r="112" spans="2:14" x14ac:dyDescent="0.2">
      <c r="B112" s="70" t="s">
        <v>25</v>
      </c>
      <c r="C112" s="70" t="s">
        <v>11</v>
      </c>
      <c r="D112" s="79">
        <f t="shared" ref="D112:M112" si="33">IF(E112=-1,E112,E112-INDEX($J$93:$N$97,MATCH($B112,$I$93:$I$97,0),MATCH($C112,$J$92:$N$92,0)))</f>
        <v>6118.4668105959327</v>
      </c>
      <c r="E112" s="79">
        <f t="shared" si="33"/>
        <v>6313.9301295363393</v>
      </c>
      <c r="F112" s="79">
        <f t="shared" si="33"/>
        <v>6509.393448476746</v>
      </c>
      <c r="G112" s="79">
        <f t="shared" si="33"/>
        <v>6704.8567674171527</v>
      </c>
      <c r="H112" s="79">
        <f t="shared" si="33"/>
        <v>6900.3200863575594</v>
      </c>
      <c r="I112" s="79">
        <f t="shared" si="33"/>
        <v>7095.7834052979661</v>
      </c>
      <c r="J112" s="79">
        <f t="shared" si="33"/>
        <v>7291.2467242383727</v>
      </c>
      <c r="K112" s="79">
        <f t="shared" si="33"/>
        <v>7486.7100431787794</v>
      </c>
      <c r="L112" s="79">
        <f t="shared" si="33"/>
        <v>7682.1733621191861</v>
      </c>
      <c r="M112" s="79">
        <f t="shared" si="33"/>
        <v>7877.6366810595928</v>
      </c>
      <c r="N112" s="79">
        <f t="shared" si="27"/>
        <v>8073.0999999999995</v>
      </c>
    </row>
    <row r="113" spans="2:14" x14ac:dyDescent="0.2">
      <c r="B113" s="70" t="s">
        <v>11</v>
      </c>
      <c r="C113" s="70" t="s">
        <v>28</v>
      </c>
      <c r="D113" s="79">
        <f t="shared" ref="D113:M113" si="34">IF(E113=-1,E113,E113-INDEX($J$93:$N$97,MATCH($B113,$I$93:$I$97,0),MATCH($C113,$J$92:$N$92,0)))</f>
        <v>15432.964942942333</v>
      </c>
      <c r="E113" s="79">
        <f t="shared" si="34"/>
        <v>15925.993448648102</v>
      </c>
      <c r="F113" s="79">
        <f t="shared" si="34"/>
        <v>16419.02195435387</v>
      </c>
      <c r="G113" s="79">
        <f t="shared" si="34"/>
        <v>16912.050460059636</v>
      </c>
      <c r="H113" s="79">
        <f t="shared" si="34"/>
        <v>17405.078965765402</v>
      </c>
      <c r="I113" s="79">
        <f t="shared" si="34"/>
        <v>17898.107471471169</v>
      </c>
      <c r="J113" s="79">
        <f t="shared" si="34"/>
        <v>18391.135977176935</v>
      </c>
      <c r="K113" s="79">
        <f t="shared" si="34"/>
        <v>18884.164482882701</v>
      </c>
      <c r="L113" s="79">
        <f t="shared" si="34"/>
        <v>19377.192988588467</v>
      </c>
      <c r="M113" s="79">
        <f t="shared" si="34"/>
        <v>19870.221494294234</v>
      </c>
      <c r="N113" s="79">
        <f t="shared" si="27"/>
        <v>20363.25</v>
      </c>
    </row>
    <row r="114" spans="2:14" x14ac:dyDescent="0.2">
      <c r="B114" s="70" t="s">
        <v>28</v>
      </c>
      <c r="C114" s="70" t="s">
        <v>22</v>
      </c>
      <c r="D114" s="79">
        <f t="shared" ref="D114:M114" si="35">IF(E114=-1,E114,E114-INDEX($J$93:$N$97,MATCH($B114,$I$93:$I$97,0),MATCH($C114,$J$92:$N$92,0)))</f>
        <v>0</v>
      </c>
      <c r="E114" s="79">
        <f t="shared" si="35"/>
        <v>0</v>
      </c>
      <c r="F114" s="79">
        <f t="shared" si="35"/>
        <v>0</v>
      </c>
      <c r="G114" s="79">
        <f t="shared" si="35"/>
        <v>0</v>
      </c>
      <c r="H114" s="79">
        <f t="shared" si="35"/>
        <v>0</v>
      </c>
      <c r="I114" s="79">
        <f t="shared" si="35"/>
        <v>0</v>
      </c>
      <c r="J114" s="79">
        <f t="shared" si="35"/>
        <v>0</v>
      </c>
      <c r="K114" s="79">
        <f t="shared" si="35"/>
        <v>0</v>
      </c>
      <c r="L114" s="79">
        <f t="shared" si="35"/>
        <v>0</v>
      </c>
      <c r="M114" s="79">
        <f t="shared" si="35"/>
        <v>0</v>
      </c>
      <c r="N114" s="79">
        <f t="shared" si="27"/>
        <v>0</v>
      </c>
    </row>
    <row r="115" spans="2:14" x14ac:dyDescent="0.2">
      <c r="B115" s="70" t="s">
        <v>22</v>
      </c>
      <c r="C115" s="70" t="s">
        <v>25</v>
      </c>
      <c r="D115" s="79">
        <f t="shared" ref="D115:M115" si="36">IF(E115=-1,E115,E115-INDEX($J$93:$N$97,MATCH($B115,$I$93:$I$97,0),MATCH($C115,$J$92:$N$92,0)))</f>
        <v>0</v>
      </c>
      <c r="E115" s="79">
        <f t="shared" si="36"/>
        <v>0</v>
      </c>
      <c r="F115" s="79">
        <f t="shared" si="36"/>
        <v>0</v>
      </c>
      <c r="G115" s="79">
        <f t="shared" si="36"/>
        <v>0</v>
      </c>
      <c r="H115" s="79">
        <f t="shared" si="36"/>
        <v>0</v>
      </c>
      <c r="I115" s="79">
        <f t="shared" si="36"/>
        <v>0</v>
      </c>
      <c r="J115" s="79">
        <f t="shared" si="36"/>
        <v>0</v>
      </c>
      <c r="K115" s="79">
        <f t="shared" si="36"/>
        <v>0</v>
      </c>
      <c r="L115" s="79">
        <f t="shared" si="36"/>
        <v>0</v>
      </c>
      <c r="M115" s="79">
        <f t="shared" si="36"/>
        <v>0</v>
      </c>
      <c r="N115" s="79">
        <f t="shared" si="27"/>
        <v>0</v>
      </c>
    </row>
    <row r="116" spans="2:14" x14ac:dyDescent="0.2">
      <c r="B116" s="70" t="s">
        <v>18</v>
      </c>
      <c r="C116" s="70" t="s">
        <v>11</v>
      </c>
      <c r="D116" s="79">
        <f t="shared" ref="D116:M116" si="37">IF(E116=-1,E116,E116-INDEX($J$93:$N$97,MATCH($B116,$I$93:$I$97,0),MATCH($C116,$J$92:$N$92,0)))</f>
        <v>16744.064973784301</v>
      </c>
      <c r="E116" s="79">
        <f t="shared" si="37"/>
        <v>17278.978476405871</v>
      </c>
      <c r="F116" s="79">
        <f t="shared" si="37"/>
        <v>17813.891979027441</v>
      </c>
      <c r="G116" s="79">
        <f t="shared" si="37"/>
        <v>18348.805481649011</v>
      </c>
      <c r="H116" s="79">
        <f t="shared" si="37"/>
        <v>18883.718984270581</v>
      </c>
      <c r="I116" s="79">
        <f t="shared" si="37"/>
        <v>19418.632486892151</v>
      </c>
      <c r="J116" s="79">
        <f t="shared" si="37"/>
        <v>19953.545989513721</v>
      </c>
      <c r="K116" s="79">
        <f t="shared" si="37"/>
        <v>20488.459492135291</v>
      </c>
      <c r="L116" s="79">
        <f t="shared" si="37"/>
        <v>21023.372994756861</v>
      </c>
      <c r="M116" s="79">
        <f t="shared" si="37"/>
        <v>21558.286497378431</v>
      </c>
      <c r="N116" s="79">
        <f t="shared" si="27"/>
        <v>22093.200000000001</v>
      </c>
    </row>
    <row r="117" spans="2:14" x14ac:dyDescent="0.2">
      <c r="B117" s="70" t="s">
        <v>25</v>
      </c>
      <c r="C117" s="70" t="s">
        <v>28</v>
      </c>
      <c r="D117" s="79">
        <f t="shared" ref="D117:M117" si="38">IF(E117=-1,E117,E117-INDEX($J$93:$N$97,MATCH($B117,$I$93:$I$97,0),MATCH($C117,$J$92:$N$92,0)))</f>
        <v>0</v>
      </c>
      <c r="E117" s="79">
        <f t="shared" si="38"/>
        <v>0</v>
      </c>
      <c r="F117" s="79">
        <f t="shared" si="38"/>
        <v>0</v>
      </c>
      <c r="G117" s="79">
        <f t="shared" si="38"/>
        <v>0</v>
      </c>
      <c r="H117" s="79">
        <f t="shared" si="38"/>
        <v>0</v>
      </c>
      <c r="I117" s="79">
        <f t="shared" si="38"/>
        <v>0</v>
      </c>
      <c r="J117" s="79">
        <f t="shared" si="38"/>
        <v>0</v>
      </c>
      <c r="K117" s="79">
        <f t="shared" si="38"/>
        <v>0</v>
      </c>
      <c r="L117" s="79">
        <f t="shared" si="38"/>
        <v>0</v>
      </c>
      <c r="M117" s="79">
        <f t="shared" si="38"/>
        <v>0</v>
      </c>
      <c r="N117" s="79">
        <f t="shared" si="27"/>
        <v>0</v>
      </c>
    </row>
    <row r="118" spans="2:14" x14ac:dyDescent="0.2">
      <c r="B118" s="70" t="s">
        <v>11</v>
      </c>
      <c r="C118" s="70" t="s">
        <v>22</v>
      </c>
      <c r="D118" s="79">
        <f t="shared" ref="D118:M118" si="39">IF(E118=-1,E118,E118-INDEX($J$93:$N$97,MATCH($B118,$I$93:$I$97,0),MATCH($C118,$J$92:$N$92,0)))</f>
        <v>31948.073403927214</v>
      </c>
      <c r="E118" s="79">
        <f t="shared" si="39"/>
        <v>32968.701063534492</v>
      </c>
      <c r="F118" s="79">
        <f t="shared" si="39"/>
        <v>33989.328723141771</v>
      </c>
      <c r="G118" s="79">
        <f t="shared" si="39"/>
        <v>35009.956382749049</v>
      </c>
      <c r="H118" s="79">
        <f t="shared" si="39"/>
        <v>36030.584042356328</v>
      </c>
      <c r="I118" s="79">
        <f t="shared" si="39"/>
        <v>37051.211701963606</v>
      </c>
      <c r="J118" s="79">
        <f t="shared" si="39"/>
        <v>38071.839361570885</v>
      </c>
      <c r="K118" s="79">
        <f t="shared" si="39"/>
        <v>39092.467021178163</v>
      </c>
      <c r="L118" s="79">
        <f t="shared" si="39"/>
        <v>40113.094680785442</v>
      </c>
      <c r="M118" s="79">
        <f t="shared" si="39"/>
        <v>41133.72234039272</v>
      </c>
      <c r="N118" s="79">
        <f t="shared" si="27"/>
        <v>42154.35</v>
      </c>
    </row>
    <row r="119" spans="2:14" x14ac:dyDescent="0.2">
      <c r="B119" s="70" t="s">
        <v>28</v>
      </c>
      <c r="C119" s="70" t="s">
        <v>18</v>
      </c>
      <c r="D119" s="79">
        <f t="shared" ref="D119:M119" si="40">IF(E119=-1,E119,E119-INDEX($J$93:$N$97,MATCH($B119,$I$93:$I$97,0),MATCH($C119,$J$92:$N$92,0)))</f>
        <v>0</v>
      </c>
      <c r="E119" s="79">
        <f t="shared" si="40"/>
        <v>0</v>
      </c>
      <c r="F119" s="79">
        <f t="shared" si="40"/>
        <v>0</v>
      </c>
      <c r="G119" s="79">
        <f t="shared" si="40"/>
        <v>0</v>
      </c>
      <c r="H119" s="79">
        <f t="shared" si="40"/>
        <v>0</v>
      </c>
      <c r="I119" s="79">
        <f t="shared" si="40"/>
        <v>0</v>
      </c>
      <c r="J119" s="79">
        <f t="shared" si="40"/>
        <v>0</v>
      </c>
      <c r="K119" s="79">
        <f t="shared" si="40"/>
        <v>0</v>
      </c>
      <c r="L119" s="79">
        <f t="shared" si="40"/>
        <v>0</v>
      </c>
      <c r="M119" s="79">
        <f t="shared" si="40"/>
        <v>0</v>
      </c>
      <c r="N119" s="79">
        <f t="shared" si="27"/>
        <v>0</v>
      </c>
    </row>
    <row r="120" spans="2:14" x14ac:dyDescent="0.2">
      <c r="B120" s="70" t="s">
        <v>22</v>
      </c>
      <c r="C120" s="70" t="s">
        <v>11</v>
      </c>
      <c r="D120" s="79">
        <f t="shared" ref="D120:M120" si="41">IF(E120=-1,E120,E120-INDEX($J$93:$N$97,MATCH($B120,$I$93:$I$97,0),MATCH($C120,$J$92:$N$92,0)))</f>
        <v>31948.073403927214</v>
      </c>
      <c r="E120" s="79">
        <f t="shared" si="41"/>
        <v>32968.701063534492</v>
      </c>
      <c r="F120" s="79">
        <f t="shared" si="41"/>
        <v>33989.328723141771</v>
      </c>
      <c r="G120" s="79">
        <f t="shared" si="41"/>
        <v>35009.956382749049</v>
      </c>
      <c r="H120" s="79">
        <f t="shared" si="41"/>
        <v>36030.584042356328</v>
      </c>
      <c r="I120" s="79">
        <f t="shared" si="41"/>
        <v>37051.211701963606</v>
      </c>
      <c r="J120" s="79">
        <f t="shared" si="41"/>
        <v>38071.839361570885</v>
      </c>
      <c r="K120" s="79">
        <f t="shared" si="41"/>
        <v>39092.467021178163</v>
      </c>
      <c r="L120" s="79">
        <f t="shared" si="41"/>
        <v>40113.094680785442</v>
      </c>
      <c r="M120" s="79">
        <f t="shared" si="41"/>
        <v>41133.72234039272</v>
      </c>
      <c r="N120" s="79">
        <f t="shared" si="27"/>
        <v>42154.35</v>
      </c>
    </row>
    <row r="121" spans="2:14" x14ac:dyDescent="0.2">
      <c r="B121" s="70" t="s">
        <v>18</v>
      </c>
      <c r="C121" s="70" t="s">
        <v>28</v>
      </c>
      <c r="D121" s="79">
        <f t="shared" ref="D121:M121" si="42">IF(E121=-1,E121,E121-INDEX($J$93:$N$97,MATCH($B121,$I$93:$I$97,0),MATCH($C121,$J$92:$N$92,0)))</f>
        <v>0</v>
      </c>
      <c r="E121" s="79">
        <f t="shared" si="42"/>
        <v>0</v>
      </c>
      <c r="F121" s="79">
        <f t="shared" si="42"/>
        <v>0</v>
      </c>
      <c r="G121" s="79">
        <f t="shared" si="42"/>
        <v>0</v>
      </c>
      <c r="H121" s="79">
        <f t="shared" si="42"/>
        <v>0</v>
      </c>
      <c r="I121" s="79">
        <f t="shared" si="42"/>
        <v>0</v>
      </c>
      <c r="J121" s="79">
        <f t="shared" si="42"/>
        <v>0</v>
      </c>
      <c r="K121" s="79">
        <f t="shared" si="42"/>
        <v>0</v>
      </c>
      <c r="L121" s="79">
        <f t="shared" si="42"/>
        <v>0</v>
      </c>
      <c r="M121" s="79">
        <f t="shared" si="42"/>
        <v>0</v>
      </c>
      <c r="N121" s="79">
        <f t="shared" si="27"/>
        <v>0</v>
      </c>
    </row>
    <row r="122" spans="2:14" x14ac:dyDescent="0.2">
      <c r="B122" s="70" t="s">
        <v>25</v>
      </c>
      <c r="C122" s="70" t="s">
        <v>22</v>
      </c>
      <c r="D122" s="79">
        <f t="shared" ref="D122:M122" si="43">IF(E122=-1,E122,E122-INDEX($J$93:$N$97,MATCH($B122,$I$93:$I$97,0),MATCH($C122,$J$92:$N$92,0)))</f>
        <v>0</v>
      </c>
      <c r="E122" s="79">
        <f t="shared" si="43"/>
        <v>0</v>
      </c>
      <c r="F122" s="79">
        <f t="shared" si="43"/>
        <v>0</v>
      </c>
      <c r="G122" s="79">
        <f t="shared" si="43"/>
        <v>0</v>
      </c>
      <c r="H122" s="79">
        <f t="shared" si="43"/>
        <v>0</v>
      </c>
      <c r="I122" s="79">
        <f t="shared" si="43"/>
        <v>0</v>
      </c>
      <c r="J122" s="79">
        <f t="shared" si="43"/>
        <v>0</v>
      </c>
      <c r="K122" s="79">
        <f t="shared" si="43"/>
        <v>0</v>
      </c>
      <c r="L122" s="79">
        <f t="shared" si="43"/>
        <v>0</v>
      </c>
      <c r="M122" s="79">
        <f t="shared" si="43"/>
        <v>0</v>
      </c>
      <c r="N122" s="79">
        <f t="shared" si="27"/>
        <v>0</v>
      </c>
    </row>
    <row r="123" spans="2:14" x14ac:dyDescent="0.2">
      <c r="B123" s="70" t="s">
        <v>11</v>
      </c>
      <c r="C123" s="70" t="s">
        <v>18</v>
      </c>
      <c r="D123" s="79">
        <f t="shared" ref="D123:M123" si="44">IF(E123=-1,E123,E123-INDEX($J$93:$N$97,MATCH($B123,$I$93:$I$97,0),MATCH($C123,$J$92:$N$92,0)))</f>
        <v>16744.064973784301</v>
      </c>
      <c r="E123" s="79">
        <f t="shared" si="44"/>
        <v>17278.978476405871</v>
      </c>
      <c r="F123" s="79">
        <f t="shared" si="44"/>
        <v>17813.891979027441</v>
      </c>
      <c r="G123" s="79">
        <f t="shared" si="44"/>
        <v>18348.805481649011</v>
      </c>
      <c r="H123" s="79">
        <f t="shared" si="44"/>
        <v>18883.718984270581</v>
      </c>
      <c r="I123" s="79">
        <f t="shared" si="44"/>
        <v>19418.632486892151</v>
      </c>
      <c r="J123" s="79">
        <f t="shared" si="44"/>
        <v>19953.545989513721</v>
      </c>
      <c r="K123" s="79">
        <f t="shared" si="44"/>
        <v>20488.459492135291</v>
      </c>
      <c r="L123" s="79">
        <f t="shared" si="44"/>
        <v>21023.372994756861</v>
      </c>
      <c r="M123" s="79">
        <f t="shared" si="44"/>
        <v>21558.286497378431</v>
      </c>
      <c r="N123" s="79">
        <f t="shared" si="27"/>
        <v>22093.200000000001</v>
      </c>
    </row>
    <row r="124" spans="2:14" x14ac:dyDescent="0.2">
      <c r="B124" s="70" t="s">
        <v>28</v>
      </c>
      <c r="C124" s="70" t="s">
        <v>25</v>
      </c>
      <c r="D124" s="79">
        <f t="shared" ref="D124:M124" si="45">IF(E124=-1,E124,E124-INDEX($J$93:$N$97,MATCH($B124,$I$93:$I$97,0),MATCH($C124,$J$92:$N$92,0)))</f>
        <v>0</v>
      </c>
      <c r="E124" s="79">
        <f t="shared" si="45"/>
        <v>0</v>
      </c>
      <c r="F124" s="79">
        <f t="shared" si="45"/>
        <v>0</v>
      </c>
      <c r="G124" s="79">
        <f t="shared" si="45"/>
        <v>0</v>
      </c>
      <c r="H124" s="79">
        <f t="shared" si="45"/>
        <v>0</v>
      </c>
      <c r="I124" s="79">
        <f t="shared" si="45"/>
        <v>0</v>
      </c>
      <c r="J124" s="79">
        <f t="shared" si="45"/>
        <v>0</v>
      </c>
      <c r="K124" s="79">
        <f t="shared" si="45"/>
        <v>0</v>
      </c>
      <c r="L124" s="79">
        <f t="shared" si="45"/>
        <v>0</v>
      </c>
      <c r="M124" s="79">
        <f t="shared" si="45"/>
        <v>0</v>
      </c>
      <c r="N124" s="79">
        <f t="shared" si="27"/>
        <v>0</v>
      </c>
    </row>
    <row r="125" spans="2:14" x14ac:dyDescent="0.2">
      <c r="B125" s="70" t="s">
        <v>22</v>
      </c>
      <c r="C125" s="70" t="s">
        <v>28</v>
      </c>
      <c r="D125" s="79">
        <f t="shared" ref="D125:M125" si="46">IF(E125=-1,E125,E125-INDEX($J$93:$N$97,MATCH($B125,$I$93:$I$97,0),MATCH($C125,$J$92:$N$92,0)))</f>
        <v>0</v>
      </c>
      <c r="E125" s="79">
        <f t="shared" si="46"/>
        <v>0</v>
      </c>
      <c r="F125" s="79">
        <f t="shared" si="46"/>
        <v>0</v>
      </c>
      <c r="G125" s="79">
        <f t="shared" si="46"/>
        <v>0</v>
      </c>
      <c r="H125" s="79">
        <f t="shared" si="46"/>
        <v>0</v>
      </c>
      <c r="I125" s="79">
        <f t="shared" si="46"/>
        <v>0</v>
      </c>
      <c r="J125" s="79">
        <f t="shared" si="46"/>
        <v>0</v>
      </c>
      <c r="K125" s="79">
        <f t="shared" si="46"/>
        <v>0</v>
      </c>
      <c r="L125" s="79">
        <f t="shared" si="46"/>
        <v>0</v>
      </c>
      <c r="M125" s="79">
        <f t="shared" si="46"/>
        <v>0</v>
      </c>
      <c r="N125" s="79">
        <f t="shared" si="27"/>
        <v>0</v>
      </c>
    </row>
    <row r="126" spans="2:14" x14ac:dyDescent="0.2">
      <c r="B126" s="70" t="s">
        <v>18</v>
      </c>
      <c r="C126" s="70" t="s">
        <v>22</v>
      </c>
      <c r="D126" s="79">
        <f t="shared" ref="D126:M126" si="47">IF(E126=-1,E126,E126-INDEX($J$93:$N$97,MATCH($B126,$I$93:$I$97,0),MATCH($C126,$J$92:$N$92,0)))</f>
        <v>24542.986189643954</v>
      </c>
      <c r="E126" s="79">
        <f t="shared" si="47"/>
        <v>25327.047570679559</v>
      </c>
      <c r="F126" s="79">
        <f t="shared" si="47"/>
        <v>26111.108951715163</v>
      </c>
      <c r="G126" s="79">
        <f t="shared" si="47"/>
        <v>26895.170332750768</v>
      </c>
      <c r="H126" s="79">
        <f t="shared" si="47"/>
        <v>27679.231713786372</v>
      </c>
      <c r="I126" s="79">
        <f t="shared" si="47"/>
        <v>28463.293094821976</v>
      </c>
      <c r="J126" s="79">
        <f t="shared" si="47"/>
        <v>29247.354475857581</v>
      </c>
      <c r="K126" s="79">
        <f t="shared" si="47"/>
        <v>30031.415856893185</v>
      </c>
      <c r="L126" s="79">
        <f t="shared" si="47"/>
        <v>30815.47723792879</v>
      </c>
      <c r="M126" s="79">
        <f t="shared" si="47"/>
        <v>31599.538618964394</v>
      </c>
      <c r="N126" s="79">
        <f t="shared" si="27"/>
        <v>32383.599999999999</v>
      </c>
    </row>
    <row r="127" spans="2:14" x14ac:dyDescent="0.2">
      <c r="B127" s="70" t="s">
        <v>25</v>
      </c>
      <c r="C127" s="70" t="s">
        <v>18</v>
      </c>
      <c r="D127" s="79">
        <f t="shared" ref="D127:M127" si="48">IF(E127=-1,E127,E127-INDEX($J$93:$N$97,MATCH($B127,$I$93:$I$97,0),MATCH($C127,$J$92:$N$92,0)))</f>
        <v>10263.443679106273</v>
      </c>
      <c r="E127" s="79">
        <f t="shared" si="48"/>
        <v>10591.324311195645</v>
      </c>
      <c r="F127" s="79">
        <f t="shared" si="48"/>
        <v>10919.204943285018</v>
      </c>
      <c r="G127" s="79">
        <f t="shared" si="48"/>
        <v>11247.085575374391</v>
      </c>
      <c r="H127" s="79">
        <f t="shared" si="48"/>
        <v>11574.966207463764</v>
      </c>
      <c r="I127" s="79">
        <f t="shared" si="48"/>
        <v>11902.846839553136</v>
      </c>
      <c r="J127" s="79">
        <f t="shared" si="48"/>
        <v>12230.727471642509</v>
      </c>
      <c r="K127" s="79">
        <f t="shared" si="48"/>
        <v>12558.608103731882</v>
      </c>
      <c r="L127" s="79">
        <f t="shared" si="48"/>
        <v>12886.488735821255</v>
      </c>
      <c r="M127" s="79">
        <f t="shared" si="48"/>
        <v>13214.369367910627</v>
      </c>
      <c r="N127" s="79">
        <f t="shared" si="27"/>
        <v>13542.25</v>
      </c>
    </row>
    <row r="128" spans="2:14" x14ac:dyDescent="0.2">
      <c r="B128" s="70" t="s">
        <v>11</v>
      </c>
      <c r="C128" s="70" t="s">
        <v>25</v>
      </c>
      <c r="D128" s="79">
        <f t="shared" ref="D128:M128" si="49">IF(E128=-1,E128,E128-INDEX($J$93:$N$97,MATCH($B128,$I$93:$I$97,0),MATCH($C128,$J$92:$N$92,0)))</f>
        <v>6118.4668105959327</v>
      </c>
      <c r="E128" s="79">
        <f t="shared" si="49"/>
        <v>6313.9301295363393</v>
      </c>
      <c r="F128" s="79">
        <f t="shared" si="49"/>
        <v>6509.393448476746</v>
      </c>
      <c r="G128" s="79">
        <f t="shared" si="49"/>
        <v>6704.8567674171527</v>
      </c>
      <c r="H128" s="79">
        <f t="shared" si="49"/>
        <v>6900.3200863575594</v>
      </c>
      <c r="I128" s="79">
        <f t="shared" si="49"/>
        <v>7095.7834052979661</v>
      </c>
      <c r="J128" s="79">
        <f t="shared" si="49"/>
        <v>7291.2467242383727</v>
      </c>
      <c r="K128" s="79">
        <f t="shared" si="49"/>
        <v>7486.7100431787794</v>
      </c>
      <c r="L128" s="79">
        <f t="shared" si="49"/>
        <v>7682.1733621191861</v>
      </c>
      <c r="M128" s="79">
        <f t="shared" si="49"/>
        <v>7877.6366810595928</v>
      </c>
      <c r="N128" s="79">
        <f t="shared" si="27"/>
        <v>8073.0999999999995</v>
      </c>
    </row>
    <row r="129" spans="2:14" x14ac:dyDescent="0.2">
      <c r="B129" s="70" t="s">
        <v>28</v>
      </c>
      <c r="C129" s="70" t="s">
        <v>11</v>
      </c>
      <c r="D129" s="79">
        <f t="shared" ref="D129:M129" si="50">IF(E129=-1,E129,E129-INDEX($J$93:$N$97,MATCH($B129,$I$93:$I$97,0),MATCH($C129,$J$92:$N$92,0)))</f>
        <v>15432.964942942333</v>
      </c>
      <c r="E129" s="79">
        <f t="shared" si="50"/>
        <v>15925.993448648102</v>
      </c>
      <c r="F129" s="79">
        <f t="shared" si="50"/>
        <v>16419.02195435387</v>
      </c>
      <c r="G129" s="79">
        <f t="shared" si="50"/>
        <v>16912.050460059636</v>
      </c>
      <c r="H129" s="79">
        <f t="shared" si="50"/>
        <v>17405.078965765402</v>
      </c>
      <c r="I129" s="79">
        <f t="shared" si="50"/>
        <v>17898.107471471169</v>
      </c>
      <c r="J129" s="79">
        <f t="shared" si="50"/>
        <v>18391.135977176935</v>
      </c>
      <c r="K129" s="79">
        <f t="shared" si="50"/>
        <v>18884.164482882701</v>
      </c>
      <c r="L129" s="79">
        <f t="shared" si="50"/>
        <v>19377.192988588467</v>
      </c>
      <c r="M129" s="79">
        <f t="shared" si="50"/>
        <v>19870.221494294234</v>
      </c>
      <c r="N129" s="79">
        <f t="shared" si="27"/>
        <v>20363.25</v>
      </c>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S83"/>
  <sheetViews>
    <sheetView zoomScaleNormal="100" workbookViewId="0"/>
  </sheetViews>
  <sheetFormatPr defaultRowHeight="12.75" x14ac:dyDescent="0.2"/>
  <cols>
    <col min="1" max="1" width="15.7109375" customWidth="1"/>
    <col min="16" max="16" width="17" bestFit="1" customWidth="1"/>
  </cols>
  <sheetData>
    <row r="1" spans="1:45" x14ac:dyDescent="0.2">
      <c r="A1" s="72" t="s">
        <v>34</v>
      </c>
      <c r="B1" s="70"/>
      <c r="C1" s="70"/>
      <c r="D1" s="70"/>
      <c r="E1" s="70"/>
      <c r="F1" s="70"/>
      <c r="G1" s="70"/>
      <c r="H1" s="70"/>
      <c r="I1" s="70"/>
      <c r="J1" s="70"/>
      <c r="K1" s="70"/>
      <c r="L1" s="70"/>
      <c r="M1" s="70"/>
      <c r="N1" s="70"/>
      <c r="P1" s="72" t="s">
        <v>438</v>
      </c>
      <c r="Q1" s="70"/>
      <c r="R1" s="70"/>
      <c r="S1" s="70"/>
      <c r="T1" s="70"/>
      <c r="U1" s="70"/>
      <c r="V1" s="70"/>
      <c r="W1" s="70"/>
      <c r="X1" s="70"/>
      <c r="Y1" s="70"/>
      <c r="Z1" s="70"/>
      <c r="AA1" s="70"/>
      <c r="AB1" s="70"/>
      <c r="AC1" s="70"/>
      <c r="AF1" s="72" t="s">
        <v>439</v>
      </c>
      <c r="AG1" s="70"/>
      <c r="AH1" s="70"/>
      <c r="AI1" s="70"/>
      <c r="AJ1" s="70"/>
      <c r="AK1" s="70"/>
      <c r="AL1" s="70"/>
      <c r="AM1" s="70"/>
      <c r="AN1" s="70"/>
      <c r="AO1" s="70"/>
      <c r="AP1" s="70"/>
      <c r="AQ1" s="70"/>
      <c r="AR1" s="70"/>
      <c r="AS1" s="70"/>
    </row>
    <row r="2" spans="1:45" x14ac:dyDescent="0.2">
      <c r="A2" t="s">
        <v>414</v>
      </c>
      <c r="B2" t="s">
        <v>412</v>
      </c>
      <c r="C2" t="s">
        <v>413</v>
      </c>
      <c r="D2" t="s">
        <v>401</v>
      </c>
      <c r="E2" t="s">
        <v>402</v>
      </c>
      <c r="F2" t="s">
        <v>403</v>
      </c>
      <c r="G2" t="s">
        <v>404</v>
      </c>
      <c r="H2" t="s">
        <v>405</v>
      </c>
      <c r="I2" t="s">
        <v>406</v>
      </c>
      <c r="J2" t="s">
        <v>407</v>
      </c>
      <c r="K2" t="s">
        <v>408</v>
      </c>
      <c r="L2" t="s">
        <v>409</v>
      </c>
      <c r="M2" t="s">
        <v>410</v>
      </c>
      <c r="N2" t="s">
        <v>411</v>
      </c>
      <c r="P2" t="s">
        <v>414</v>
      </c>
      <c r="Q2" t="s">
        <v>412</v>
      </c>
      <c r="R2" t="s">
        <v>413</v>
      </c>
      <c r="S2" t="s">
        <v>401</v>
      </c>
      <c r="T2" t="s">
        <v>402</v>
      </c>
      <c r="U2" t="s">
        <v>403</v>
      </c>
      <c r="V2" t="s">
        <v>404</v>
      </c>
      <c r="W2" t="s">
        <v>405</v>
      </c>
      <c r="X2" t="s">
        <v>406</v>
      </c>
      <c r="Y2" t="s">
        <v>407</v>
      </c>
      <c r="Z2" t="s">
        <v>408</v>
      </c>
      <c r="AA2" t="s">
        <v>409</v>
      </c>
      <c r="AB2" t="s">
        <v>410</v>
      </c>
      <c r="AC2" t="s">
        <v>411</v>
      </c>
      <c r="AF2" t="s">
        <v>414</v>
      </c>
      <c r="AG2" t="s">
        <v>412</v>
      </c>
      <c r="AH2" t="s">
        <v>413</v>
      </c>
      <c r="AI2" t="s">
        <v>401</v>
      </c>
      <c r="AJ2" t="s">
        <v>402</v>
      </c>
      <c r="AK2" t="s">
        <v>403</v>
      </c>
      <c r="AL2" t="s">
        <v>404</v>
      </c>
      <c r="AM2" t="s">
        <v>405</v>
      </c>
      <c r="AN2" t="s">
        <v>406</v>
      </c>
      <c r="AO2" t="s">
        <v>407</v>
      </c>
      <c r="AP2" t="s">
        <v>408</v>
      </c>
      <c r="AQ2" t="s">
        <v>409</v>
      </c>
      <c r="AR2" t="s">
        <v>410</v>
      </c>
      <c r="AS2" t="s">
        <v>411</v>
      </c>
    </row>
    <row r="3" spans="1:45" x14ac:dyDescent="0.2">
      <c r="A3" t="s">
        <v>415</v>
      </c>
      <c r="B3" t="str">
        <f>'ELECTRICITY-Input'!B25</f>
        <v>NR</v>
      </c>
      <c r="C3" t="str">
        <f>'ELECTRICITY-Input'!C25</f>
        <v>NR</v>
      </c>
      <c r="D3">
        <f>'ELECTRICITY-Input'!D25</f>
        <v>0.19178405283969202</v>
      </c>
      <c r="E3">
        <f>'ELECTRICITY-Input'!E25</f>
        <v>0.1858928781046183</v>
      </c>
      <c r="F3">
        <f>'ELECTRICITY-Input'!F25</f>
        <v>0.18020594516260668</v>
      </c>
      <c r="G3">
        <f>'ELECTRICITY-Input'!G25</f>
        <v>0.17542561659320854</v>
      </c>
      <c r="H3">
        <f>'ELECTRICITY-Input'!H25</f>
        <v>0.17109170035209553</v>
      </c>
      <c r="I3">
        <f>'ELECTRICITY-Input'!I25</f>
        <v>0.16689625867342262</v>
      </c>
      <c r="J3">
        <f>'ELECTRICITY-Input'!J25</f>
        <v>0.1628347123468008</v>
      </c>
      <c r="K3">
        <f>'ELECTRICITY-Input'!K25</f>
        <v>0.158902636164721</v>
      </c>
      <c r="L3">
        <f>'ELECTRICITY-Input'!L25</f>
        <v>0.15509575368536943</v>
      </c>
      <c r="M3">
        <f>'ELECTRICITY-Input'!M25</f>
        <v>0.15140993217498899</v>
      </c>
      <c r="N3">
        <f>'ELECTRICITY-Input'!N25</f>
        <v>0.14784117772359318</v>
      </c>
      <c r="P3" t="s">
        <v>415</v>
      </c>
      <c r="Q3" t="str">
        <f>'ELECTRICITY-Input'!R25</f>
        <v>NR</v>
      </c>
      <c r="R3" t="str">
        <f>'ELECTRICITY-Input'!S25</f>
        <v>NR</v>
      </c>
      <c r="S3">
        <f>'ELECTRICITY-Input'!T25</f>
        <v>0.21096245812366124</v>
      </c>
      <c r="T3">
        <f>'ELECTRICITY-Input'!U25</f>
        <v>0.20448216591508014</v>
      </c>
      <c r="U3">
        <f>'ELECTRICITY-Input'!V25</f>
        <v>0.19822653967886736</v>
      </c>
      <c r="V3">
        <f>'ELECTRICITY-Input'!W25</f>
        <v>0.1929681782525294</v>
      </c>
      <c r="W3">
        <f>'ELECTRICITY-Input'!X25</f>
        <v>0.1882008703873051</v>
      </c>
      <c r="X3">
        <f>'ELECTRICITY-Input'!Y25</f>
        <v>0.18358588454076488</v>
      </c>
      <c r="Y3">
        <f>'ELECTRICITY-Input'!Z25</f>
        <v>0.17911818358148091</v>
      </c>
      <c r="Z3">
        <f>'ELECTRICITY-Input'!AA25</f>
        <v>0.17479289978119311</v>
      </c>
      <c r="AA3">
        <f>'ELECTRICITY-Input'!AB25</f>
        <v>0.17060532905390638</v>
      </c>
      <c r="AB3">
        <f>'ELECTRICITY-Input'!AC25</f>
        <v>0.16655092539248789</v>
      </c>
      <c r="AC3">
        <f>'ELECTRICITY-Input'!AD25</f>
        <v>0.1626252954959525</v>
      </c>
      <c r="AF3" t="s">
        <v>415</v>
      </c>
      <c r="AG3" t="str">
        <f>'ELECTRICITY-Input'!AH25</f>
        <v>NR</v>
      </c>
      <c r="AH3" t="str">
        <f>'ELECTRICITY-Input'!AI25</f>
        <v>NR</v>
      </c>
      <c r="AI3">
        <f>'ELECTRICITY-Input'!AJ25</f>
        <v>0.1821948501977074</v>
      </c>
      <c r="AJ3">
        <f>'ELECTRICITY-Input'!AK25</f>
        <v>0.17659823419938739</v>
      </c>
      <c r="AK3">
        <f>'ELECTRICITY-Input'!AL25</f>
        <v>0.17119564790447633</v>
      </c>
      <c r="AL3">
        <f>'ELECTRICITY-Input'!AM25</f>
        <v>0.1666543357635481</v>
      </c>
      <c r="AM3">
        <f>'ELECTRICITY-Input'!AN25</f>
        <v>0.16253711533449075</v>
      </c>
      <c r="AN3">
        <f>'ELECTRICITY-Input'!AO25</f>
        <v>0.15855144573975147</v>
      </c>
      <c r="AO3">
        <f>'ELECTRICITY-Input'!AP25</f>
        <v>0.15469297672946075</v>
      </c>
      <c r="AP3">
        <f>'ELECTRICITY-Input'!AQ25</f>
        <v>0.15095750435648495</v>
      </c>
      <c r="AQ3">
        <f>'ELECTRICITY-Input'!AR25</f>
        <v>0.14734096600110094</v>
      </c>
      <c r="AR3">
        <f>'ELECTRICITY-Input'!AS25</f>
        <v>0.14383943556623954</v>
      </c>
      <c r="AS3">
        <f>'ELECTRICITY-Input'!AT25</f>
        <v>0.14044911883741351</v>
      </c>
    </row>
    <row r="4" spans="1:45" x14ac:dyDescent="0.2">
      <c r="A4" t="s">
        <v>415</v>
      </c>
      <c r="B4" t="str">
        <f>'ELECTRICITY-Input'!B26</f>
        <v>WR</v>
      </c>
      <c r="C4" t="str">
        <f>'ELECTRICITY-Input'!C26</f>
        <v>WR</v>
      </c>
      <c r="D4">
        <f>'ELECTRICITY-Input'!D26</f>
        <v>0.20041648790081557</v>
      </c>
      <c r="E4">
        <f>'ELECTRICITY-Input'!E26</f>
        <v>0.19469184896348324</v>
      </c>
      <c r="F4">
        <f>'ELECTRICITY-Input'!F26</f>
        <v>0.18914153926795751</v>
      </c>
      <c r="G4">
        <f>'ELECTRICITY-Input'!G26</f>
        <v>0.18376002404724945</v>
      </c>
      <c r="H4">
        <f>'ELECTRICITY-Input'!H26</f>
        <v>0.17854195017885544</v>
      </c>
      <c r="I4">
        <f>'ELECTRICITY-Input'!I26</f>
        <v>0.173482140066058</v>
      </c>
      <c r="J4">
        <f>'ELECTRICITY-Input'!J26</f>
        <v>0.16857558572955333</v>
      </c>
      <c r="K4">
        <f>'ELECTRICITY-Input'!K26</f>
        <v>0.16381744310205704</v>
      </c>
      <c r="L4">
        <f>'ELECTRICITY-Input'!L26</f>
        <v>0.1592030265188108</v>
      </c>
      <c r="M4">
        <f>'ELECTRICITY-Input'!M26</f>
        <v>0.15472780339714998</v>
      </c>
      <c r="N4">
        <f>'ELECTRICITY-Input'!N26</f>
        <v>0.15038738909854632</v>
      </c>
      <c r="P4" t="s">
        <v>415</v>
      </c>
      <c r="Q4" t="str">
        <f>'ELECTRICITY-Input'!R26</f>
        <v>WR</v>
      </c>
      <c r="R4" t="str">
        <f>'ELECTRICITY-Input'!S26</f>
        <v>WR</v>
      </c>
      <c r="S4">
        <f>'ELECTRICITY-Input'!T26</f>
        <v>0.22045813669089714</v>
      </c>
      <c r="T4">
        <f>'ELECTRICITY-Input'!U26</f>
        <v>0.21416103385983157</v>
      </c>
      <c r="U4">
        <f>'ELECTRICITY-Input'!V26</f>
        <v>0.20805569319475328</v>
      </c>
      <c r="V4">
        <f>'ELECTRICITY-Input'!W26</f>
        <v>0.2021360264519744</v>
      </c>
      <c r="W4">
        <f>'ELECTRICITY-Input'!X26</f>
        <v>0.19639614519674101</v>
      </c>
      <c r="X4">
        <f>'ELECTRICITY-Input'!Y26</f>
        <v>0.19083035407266383</v>
      </c>
      <c r="Y4">
        <f>'ELECTRICITY-Input'!Z26</f>
        <v>0.18543314430250868</v>
      </c>
      <c r="Z4">
        <f>'ELECTRICITY-Input'!AA26</f>
        <v>0.18019918741226276</v>
      </c>
      <c r="AA4">
        <f>'ELECTRICITY-Input'!AB26</f>
        <v>0.1751233291706919</v>
      </c>
      <c r="AB4">
        <f>'ELECTRICITY-Input'!AC26</f>
        <v>0.17020058373686497</v>
      </c>
      <c r="AC4">
        <f>'ELECTRICITY-Input'!AD26</f>
        <v>0.16542612800840095</v>
      </c>
      <c r="AF4" t="s">
        <v>415</v>
      </c>
      <c r="AG4" t="str">
        <f>'ELECTRICITY-Input'!AH26</f>
        <v>WR</v>
      </c>
      <c r="AH4" t="str">
        <f>'ELECTRICITY-Input'!AI26</f>
        <v>WR</v>
      </c>
      <c r="AI4">
        <f>'ELECTRICITY-Input'!AJ26</f>
        <v>0.19039566350577478</v>
      </c>
      <c r="AJ4">
        <f>'ELECTRICITY-Input'!AK26</f>
        <v>0.18495725651530906</v>
      </c>
      <c r="AK4">
        <f>'ELECTRICITY-Input'!AL26</f>
        <v>0.17968446230455962</v>
      </c>
      <c r="AL4">
        <f>'ELECTRICITY-Input'!AM26</f>
        <v>0.17457202284488696</v>
      </c>
      <c r="AM4">
        <f>'ELECTRICITY-Input'!AN26</f>
        <v>0.16961485266991266</v>
      </c>
      <c r="AN4">
        <f>'ELECTRICITY-Input'!AO26</f>
        <v>0.1648080330627551</v>
      </c>
      <c r="AO4">
        <f>'ELECTRICITY-Input'!AP26</f>
        <v>0.16014680644307566</v>
      </c>
      <c r="AP4">
        <f>'ELECTRICITY-Input'!AQ26</f>
        <v>0.15562657094695417</v>
      </c>
      <c r="AQ4">
        <f>'ELECTRICITY-Input'!AR26</f>
        <v>0.15124287519287025</v>
      </c>
      <c r="AR4">
        <f>'ELECTRICITY-Input'!AS26</f>
        <v>0.14699141322729248</v>
      </c>
      <c r="AS4">
        <f>'ELECTRICITY-Input'!AT26</f>
        <v>0.142868019643619</v>
      </c>
    </row>
    <row r="5" spans="1:45" x14ac:dyDescent="0.2">
      <c r="A5" t="s">
        <v>415</v>
      </c>
      <c r="B5" t="str">
        <f>'ELECTRICITY-Input'!B27</f>
        <v>SR</v>
      </c>
      <c r="C5" t="str">
        <f>'ELECTRICITY-Input'!C27</f>
        <v>SR</v>
      </c>
      <c r="D5">
        <f>'ELECTRICITY-Input'!D27</f>
        <v>0.16078340069240427</v>
      </c>
      <c r="E5">
        <f>'ELECTRICITY-Input'!E27</f>
        <v>0.1582845549593086</v>
      </c>
      <c r="F5">
        <f>'ELECTRICITY-Input'!F27</f>
        <v>0.15587089403137533</v>
      </c>
      <c r="G5">
        <f>'ELECTRICITY-Input'!G27</f>
        <v>0.15353891753698745</v>
      </c>
      <c r="H5">
        <f>'ELECTRICITY-Input'!H27</f>
        <v>0.15128527994620133</v>
      </c>
      <c r="I5">
        <f>'ELECTRICITY-Input'!I27</f>
        <v>0.1502604995333604</v>
      </c>
      <c r="J5">
        <f>'ELECTRICITY-Input'!J27</f>
        <v>0.14929784883850661</v>
      </c>
      <c r="K5">
        <f>'ELECTRICITY-Input'!K27</f>
        <v>0.14835105318843345</v>
      </c>
      <c r="L5">
        <f>'ELECTRICITY-Input'!L27</f>
        <v>0.1474198036486144</v>
      </c>
      <c r="M5">
        <f>'ELECTRICITY-Input'!M27</f>
        <v>0.14650379820149095</v>
      </c>
      <c r="N5">
        <f>'ELECTRICITY-Input'!N27</f>
        <v>0.14578175722421916</v>
      </c>
      <c r="P5" t="s">
        <v>415</v>
      </c>
      <c r="Q5" t="str">
        <f>'ELECTRICITY-Input'!R27</f>
        <v>SR</v>
      </c>
      <c r="R5" t="str">
        <f>'ELECTRICITY-Input'!S27</f>
        <v>SR</v>
      </c>
      <c r="S5">
        <f>'ELECTRICITY-Input'!T27</f>
        <v>0.17686174076164471</v>
      </c>
      <c r="T5">
        <f>'ELECTRICITY-Input'!U27</f>
        <v>0.17411301045523947</v>
      </c>
      <c r="U5">
        <f>'ELECTRICITY-Input'!V27</f>
        <v>0.17145798343451288</v>
      </c>
      <c r="V5">
        <f>'ELECTRICITY-Input'!W27</f>
        <v>0.1688928092906862</v>
      </c>
      <c r="W5">
        <f>'ELECTRICITY-Input'!X27</f>
        <v>0.16641380794082147</v>
      </c>
      <c r="X5">
        <f>'ELECTRICITY-Input'!Y27</f>
        <v>0.16528654948669647</v>
      </c>
      <c r="Y5">
        <f>'ELECTRICITY-Input'!Z27</f>
        <v>0.16422763372235727</v>
      </c>
      <c r="Z5">
        <f>'ELECTRICITY-Input'!AA27</f>
        <v>0.1631861585072768</v>
      </c>
      <c r="AA5">
        <f>'ELECTRICITY-Input'!AB27</f>
        <v>0.16216178401347586</v>
      </c>
      <c r="AB5">
        <f>'ELECTRICITY-Input'!AC27</f>
        <v>0.16115417802164006</v>
      </c>
      <c r="AC5">
        <f>'ELECTRICITY-Input'!AD27</f>
        <v>0.16035993294664108</v>
      </c>
      <c r="AF5" t="s">
        <v>415</v>
      </c>
      <c r="AG5" t="str">
        <f>'ELECTRICITY-Input'!AH27</f>
        <v>SR</v>
      </c>
      <c r="AH5" t="str">
        <f>'ELECTRICITY-Input'!AI27</f>
        <v>SR</v>
      </c>
      <c r="AI5">
        <f>'ELECTRICITY-Input'!AJ27</f>
        <v>0.15274423065778406</v>
      </c>
      <c r="AJ5">
        <f>'ELECTRICITY-Input'!AK27</f>
        <v>0.15037032721134316</v>
      </c>
      <c r="AK5">
        <f>'ELECTRICITY-Input'!AL27</f>
        <v>0.14807734932980657</v>
      </c>
      <c r="AL5">
        <f>'ELECTRICITY-Input'!AM27</f>
        <v>0.14586197166013806</v>
      </c>
      <c r="AM5">
        <f>'ELECTRICITY-Input'!AN27</f>
        <v>0.14372101594889125</v>
      </c>
      <c r="AN5">
        <f>'ELECTRICITY-Input'!AO27</f>
        <v>0.14274747455669237</v>
      </c>
      <c r="AO5">
        <f>'ELECTRICITY-Input'!AP27</f>
        <v>0.14183295639658128</v>
      </c>
      <c r="AP5">
        <f>'ELECTRICITY-Input'!AQ27</f>
        <v>0.14093350052901177</v>
      </c>
      <c r="AQ5">
        <f>'ELECTRICITY-Input'!AR27</f>
        <v>0.14004881346618367</v>
      </c>
      <c r="AR5">
        <f>'ELECTRICITY-Input'!AS27</f>
        <v>0.1391786082914164</v>
      </c>
      <c r="AS5">
        <f>'ELECTRICITY-Input'!AT27</f>
        <v>0.13849266936300819</v>
      </c>
    </row>
    <row r="6" spans="1:45" x14ac:dyDescent="0.2">
      <c r="A6" t="s">
        <v>415</v>
      </c>
      <c r="B6" t="str">
        <f>'ELECTRICITY-Input'!B28</f>
        <v>ER</v>
      </c>
      <c r="C6" t="str">
        <f>'ELECTRICITY-Input'!C28</f>
        <v>ER</v>
      </c>
      <c r="D6">
        <f>'ELECTRICITY-Input'!D28</f>
        <v>0.23356919810777765</v>
      </c>
      <c r="E6">
        <f>'ELECTRICITY-Input'!E28</f>
        <v>0.22813131989849034</v>
      </c>
      <c r="F6">
        <f>'ELECTRICITY-Input'!F28</f>
        <v>0.2228197737076455</v>
      </c>
      <c r="G6">
        <f>'ELECTRICITY-Input'!G28</f>
        <v>0.21763158531460547</v>
      </c>
      <c r="H6">
        <f>'ELECTRICITY-Input'!H28</f>
        <v>0.21256385152622936</v>
      </c>
      <c r="I6">
        <f>'ELECTRICITY-Input'!I28</f>
        <v>0.20761373845492115</v>
      </c>
      <c r="J6">
        <f>'ELECTRICITY-Input'!J28</f>
        <v>0.20277847983908404</v>
      </c>
      <c r="K6">
        <f>'ELECTRICITY-Input'!K28</f>
        <v>0.19805537540491436</v>
      </c>
      <c r="L6">
        <f>'ELECTRICITY-Input'!L28</f>
        <v>0.19344178926850442</v>
      </c>
      <c r="M6">
        <f>'ELECTRICITY-Input'!M28</f>
        <v>0.18893514837724656</v>
      </c>
      <c r="N6">
        <f>'ELECTRICITY-Input'!N28</f>
        <v>0.18453294098955519</v>
      </c>
      <c r="P6" t="s">
        <v>415</v>
      </c>
      <c r="Q6" t="str">
        <f>'ELECTRICITY-Input'!R28</f>
        <v>ER</v>
      </c>
      <c r="R6" t="str">
        <f>'ELECTRICITY-Input'!S28</f>
        <v>ER</v>
      </c>
      <c r="S6">
        <f>'ELECTRICITY-Input'!T28</f>
        <v>0.25692611791855546</v>
      </c>
      <c r="T6">
        <f>'ELECTRICITY-Input'!U28</f>
        <v>0.25094445188833941</v>
      </c>
      <c r="U6">
        <f>'ELECTRICITY-Input'!V28</f>
        <v>0.24510175107841006</v>
      </c>
      <c r="V6">
        <f>'ELECTRICITY-Input'!W28</f>
        <v>0.23939474384606604</v>
      </c>
      <c r="W6">
        <f>'ELECTRICITY-Input'!X28</f>
        <v>0.23382023667885232</v>
      </c>
      <c r="X6">
        <f>'ELECTRICITY-Input'!Y28</f>
        <v>0.22837511230041327</v>
      </c>
      <c r="Y6">
        <f>'ELECTRICITY-Input'!Z28</f>
        <v>0.22305632782299245</v>
      </c>
      <c r="Z6">
        <f>'ELECTRICITY-Input'!AA28</f>
        <v>0.2178609129454058</v>
      </c>
      <c r="AA6">
        <f>'ELECTRICITY-Input'!AB28</f>
        <v>0.21278596819535486</v>
      </c>
      <c r="AB6">
        <f>'ELECTRICITY-Input'!AC28</f>
        <v>0.20782866321497123</v>
      </c>
      <c r="AC6">
        <f>'ELECTRICITY-Input'!AD28</f>
        <v>0.20298623508851074</v>
      </c>
      <c r="AF6" t="s">
        <v>415</v>
      </c>
      <c r="AG6" t="str">
        <f>'ELECTRICITY-Input'!AH28</f>
        <v>ER</v>
      </c>
      <c r="AH6" t="str">
        <f>'ELECTRICITY-Input'!AI28</f>
        <v>ER</v>
      </c>
      <c r="AI6">
        <f>'ELECTRICITY-Input'!AJ28</f>
        <v>0.22189073820238875</v>
      </c>
      <c r="AJ6">
        <f>'ELECTRICITY-Input'!AK28</f>
        <v>0.2167247539035658</v>
      </c>
      <c r="AK6">
        <f>'ELECTRICITY-Input'!AL28</f>
        <v>0.2116787850222632</v>
      </c>
      <c r="AL6">
        <f>'ELECTRICITY-Input'!AM28</f>
        <v>0.2067500060488752</v>
      </c>
      <c r="AM6">
        <f>'ELECTRICITY-Input'!AN28</f>
        <v>0.20193565894991788</v>
      </c>
      <c r="AN6">
        <f>'ELECTRICITY-Input'!AO28</f>
        <v>0.19723305153217507</v>
      </c>
      <c r="AO6">
        <f>'ELECTRICITY-Input'!AP28</f>
        <v>0.19263955584712983</v>
      </c>
      <c r="AP6">
        <f>'ELECTRICITY-Input'!AQ28</f>
        <v>0.18815260663466862</v>
      </c>
      <c r="AQ6">
        <f>'ELECTRICITY-Input'!AR28</f>
        <v>0.18376969980507918</v>
      </c>
      <c r="AR6">
        <f>'ELECTRICITY-Input'!AS28</f>
        <v>0.17948839095838423</v>
      </c>
      <c r="AS6">
        <f>'ELECTRICITY-Input'!AT28</f>
        <v>0.17530629394007743</v>
      </c>
    </row>
    <row r="7" spans="1:45" x14ac:dyDescent="0.2">
      <c r="A7" t="s">
        <v>415</v>
      </c>
      <c r="B7" t="str">
        <f>'ELECTRICITY-Input'!B29</f>
        <v>NER</v>
      </c>
      <c r="C7" t="str">
        <f>'ELECTRICITY-Input'!C29</f>
        <v>NER</v>
      </c>
      <c r="D7">
        <f>'ELECTRICITY-Input'!D29</f>
        <v>0.26624014284830744</v>
      </c>
      <c r="E7">
        <f>'ELECTRICITY-Input'!E29</f>
        <v>0.25861468202927296</v>
      </c>
      <c r="F7">
        <f>'ELECTRICITY-Input'!F29</f>
        <v>0.25123278759261025</v>
      </c>
      <c r="G7">
        <f>'ELECTRICITY-Input'!G29</f>
        <v>0.24408590390740836</v>
      </c>
      <c r="H7">
        <f>'ELECTRICITY-Input'!H29</f>
        <v>0.23716579293864581</v>
      </c>
      <c r="I7">
        <f>'ELECTRICITY-Input'!I29</f>
        <v>0.23046452211623969</v>
      </c>
      <c r="J7">
        <f>'ELECTRICITY-Input'!J29</f>
        <v>0.22397445267391436</v>
      </c>
      <c r="K7">
        <f>'ELECTRICITY-Input'!K29</f>
        <v>0.21768822843957092</v>
      </c>
      <c r="L7">
        <f>'ELECTRICITY-Input'!L29</f>
        <v>0.21159876505956465</v>
      </c>
      <c r="M7">
        <f>'ELECTRICITY-Input'!M29</f>
        <v>0.20569923963997561</v>
      </c>
      <c r="N7">
        <f>'ELECTRICITY-Input'!N29</f>
        <v>0.19998308078862514</v>
      </c>
      <c r="P7" t="s">
        <v>415</v>
      </c>
      <c r="Q7" t="str">
        <f>'ELECTRICITY-Input'!R29</f>
        <v>NER</v>
      </c>
      <c r="R7" t="str">
        <f>'ELECTRICITY-Input'!S29</f>
        <v>NER</v>
      </c>
      <c r="S7">
        <f>'ELECTRICITY-Input'!T29</f>
        <v>0.29286415713313818</v>
      </c>
      <c r="T7">
        <f>'ELECTRICITY-Input'!U29</f>
        <v>0.2844761502322003</v>
      </c>
      <c r="U7">
        <f>'ELECTRICITY-Input'!V29</f>
        <v>0.27635606635187132</v>
      </c>
      <c r="V7">
        <f>'ELECTRICITY-Input'!W29</f>
        <v>0.2684944942981492</v>
      </c>
      <c r="W7">
        <f>'ELECTRICITY-Input'!X29</f>
        <v>0.26088237223251043</v>
      </c>
      <c r="X7">
        <f>'ELECTRICITY-Input'!Y29</f>
        <v>0.25351097432786368</v>
      </c>
      <c r="Y7">
        <f>'ELECTRICITY-Input'!Z29</f>
        <v>0.24637189794130582</v>
      </c>
      <c r="Z7">
        <f>'ELECTRICITY-Input'!AA29</f>
        <v>0.23945705128352804</v>
      </c>
      <c r="AA7">
        <f>'ELECTRICITY-Input'!AB29</f>
        <v>0.23275864156552115</v>
      </c>
      <c r="AB7">
        <f>'ELECTRICITY-Input'!AC29</f>
        <v>0.22626916360397317</v>
      </c>
      <c r="AC7">
        <f>'ELECTRICITY-Input'!AD29</f>
        <v>0.21998138886748766</v>
      </c>
      <c r="AF7" t="s">
        <v>415</v>
      </c>
      <c r="AG7" t="str">
        <f>'ELECTRICITY-Input'!AH29</f>
        <v>NER</v>
      </c>
      <c r="AH7" t="str">
        <f>'ELECTRICITY-Input'!AI29</f>
        <v>NER</v>
      </c>
      <c r="AI7">
        <f>'ELECTRICITY-Input'!AJ29</f>
        <v>0.25292813570589207</v>
      </c>
      <c r="AJ7">
        <f>'ELECTRICITY-Input'!AK29</f>
        <v>0.24568394792780929</v>
      </c>
      <c r="AK7">
        <f>'ELECTRICITY-Input'!AL29</f>
        <v>0.23867114821297972</v>
      </c>
      <c r="AL7">
        <f>'ELECTRICITY-Input'!AM29</f>
        <v>0.23188160871203795</v>
      </c>
      <c r="AM7">
        <f>'ELECTRICITY-Input'!AN29</f>
        <v>0.22530750329171351</v>
      </c>
      <c r="AN7">
        <f>'ELECTRICITY-Input'!AO29</f>
        <v>0.21894129601042769</v>
      </c>
      <c r="AO7">
        <f>'ELECTRICITY-Input'!AP29</f>
        <v>0.21277573004021863</v>
      </c>
      <c r="AP7">
        <f>'ELECTRICITY-Input'!AQ29</f>
        <v>0.20680381701759237</v>
      </c>
      <c r="AQ7">
        <f>'ELECTRICITY-Input'!AR29</f>
        <v>0.20101882680658642</v>
      </c>
      <c r="AR7">
        <f>'ELECTRICITY-Input'!AS29</f>
        <v>0.19541427765797681</v>
      </c>
      <c r="AS7">
        <f>'ELECTRICITY-Input'!AT29</f>
        <v>0.18998392674919387</v>
      </c>
    </row>
    <row r="8" spans="1:45" x14ac:dyDescent="0.2">
      <c r="A8" t="s">
        <v>415</v>
      </c>
      <c r="B8" t="str">
        <f>'ELECTRICITY-Input'!B30</f>
        <v>NR</v>
      </c>
      <c r="C8" t="str">
        <f>'ELECTRICITY-Input'!C30</f>
        <v>WR</v>
      </c>
      <c r="D8">
        <f>'ELECTRICITY-Input'!D30</f>
        <v>3.3000000000000002E-2</v>
      </c>
      <c r="E8">
        <f>'ELECTRICITY-Input'!E30</f>
        <v>3.3000000000000002E-2</v>
      </c>
      <c r="F8">
        <f>'ELECTRICITY-Input'!F30</f>
        <v>3.3000000000000002E-2</v>
      </c>
      <c r="G8">
        <f>'ELECTRICITY-Input'!G30</f>
        <v>3.3000000000000002E-2</v>
      </c>
      <c r="H8">
        <f>'ELECTRICITY-Input'!H30</f>
        <v>3.3000000000000002E-2</v>
      </c>
      <c r="I8">
        <f>'ELECTRICITY-Input'!I30</f>
        <v>3.3000000000000002E-2</v>
      </c>
      <c r="J8">
        <f>'ELECTRICITY-Input'!J30</f>
        <v>3.3000000000000002E-2</v>
      </c>
      <c r="K8">
        <f>'ELECTRICITY-Input'!K30</f>
        <v>3.3000000000000002E-2</v>
      </c>
      <c r="L8">
        <f>'ELECTRICITY-Input'!L30</f>
        <v>3.3000000000000002E-2</v>
      </c>
      <c r="M8">
        <f>'ELECTRICITY-Input'!M30</f>
        <v>3.3000000000000002E-2</v>
      </c>
      <c r="N8">
        <f>'ELECTRICITY-Input'!N30</f>
        <v>3.3000000000000002E-2</v>
      </c>
      <c r="P8" t="s">
        <v>415</v>
      </c>
      <c r="Q8" t="str">
        <f>'ELECTRICITY-Input'!R30</f>
        <v>NR</v>
      </c>
      <c r="R8" t="str">
        <f>'ELECTRICITY-Input'!S30</f>
        <v>WR</v>
      </c>
      <c r="S8">
        <f>'ELECTRICITY-Input'!T30</f>
        <v>3.3000000000000002E-2</v>
      </c>
      <c r="T8">
        <f>'ELECTRICITY-Input'!U30</f>
        <v>3.3000000000000002E-2</v>
      </c>
      <c r="U8">
        <f>'ELECTRICITY-Input'!V30</f>
        <v>3.3000000000000002E-2</v>
      </c>
      <c r="V8">
        <f>'ELECTRICITY-Input'!W30</f>
        <v>3.3000000000000002E-2</v>
      </c>
      <c r="W8">
        <f>'ELECTRICITY-Input'!X30</f>
        <v>3.3000000000000002E-2</v>
      </c>
      <c r="X8">
        <f>'ELECTRICITY-Input'!Y30</f>
        <v>3.3000000000000002E-2</v>
      </c>
      <c r="Y8">
        <f>'ELECTRICITY-Input'!Z30</f>
        <v>3.3000000000000002E-2</v>
      </c>
      <c r="Z8">
        <f>'ELECTRICITY-Input'!AA30</f>
        <v>3.3000000000000002E-2</v>
      </c>
      <c r="AA8">
        <f>'ELECTRICITY-Input'!AB30</f>
        <v>3.3000000000000002E-2</v>
      </c>
      <c r="AB8">
        <f>'ELECTRICITY-Input'!AC30</f>
        <v>3.3000000000000002E-2</v>
      </c>
      <c r="AC8">
        <f>'ELECTRICITY-Input'!AD30</f>
        <v>3.3000000000000002E-2</v>
      </c>
      <c r="AF8" t="s">
        <v>415</v>
      </c>
      <c r="AG8" t="str">
        <f>'ELECTRICITY-Input'!AH30</f>
        <v>NR</v>
      </c>
      <c r="AH8" t="str">
        <f>'ELECTRICITY-Input'!AI30</f>
        <v>WR</v>
      </c>
      <c r="AI8">
        <f>'ELECTRICITY-Input'!AJ30</f>
        <v>3.3000000000000002E-2</v>
      </c>
      <c r="AJ8">
        <f>'ELECTRICITY-Input'!AK30</f>
        <v>3.3000000000000002E-2</v>
      </c>
      <c r="AK8">
        <f>'ELECTRICITY-Input'!AL30</f>
        <v>3.3000000000000002E-2</v>
      </c>
      <c r="AL8">
        <f>'ELECTRICITY-Input'!AM30</f>
        <v>3.3000000000000002E-2</v>
      </c>
      <c r="AM8">
        <f>'ELECTRICITY-Input'!AN30</f>
        <v>3.3000000000000002E-2</v>
      </c>
      <c r="AN8">
        <f>'ELECTRICITY-Input'!AO30</f>
        <v>3.3000000000000002E-2</v>
      </c>
      <c r="AO8">
        <f>'ELECTRICITY-Input'!AP30</f>
        <v>3.3000000000000002E-2</v>
      </c>
      <c r="AP8">
        <f>'ELECTRICITY-Input'!AQ30</f>
        <v>3.3000000000000002E-2</v>
      </c>
      <c r="AQ8">
        <f>'ELECTRICITY-Input'!AR30</f>
        <v>3.3000000000000002E-2</v>
      </c>
      <c r="AR8">
        <f>'ELECTRICITY-Input'!AS30</f>
        <v>3.3000000000000002E-2</v>
      </c>
      <c r="AS8">
        <f>'ELECTRICITY-Input'!AT30</f>
        <v>3.3000000000000002E-2</v>
      </c>
    </row>
    <row r="9" spans="1:45" x14ac:dyDescent="0.2">
      <c r="A9" t="s">
        <v>415</v>
      </c>
      <c r="B9" t="str">
        <f>'ELECTRICITY-Input'!B31</f>
        <v>WR</v>
      </c>
      <c r="C9" t="str">
        <f>'ELECTRICITY-Input'!C31</f>
        <v>SR</v>
      </c>
      <c r="D9">
        <f>'ELECTRICITY-Input'!D31</f>
        <v>3.3000000000000002E-2</v>
      </c>
      <c r="E9">
        <f>'ELECTRICITY-Input'!E31</f>
        <v>3.3000000000000002E-2</v>
      </c>
      <c r="F9">
        <f>'ELECTRICITY-Input'!F31</f>
        <v>3.3000000000000002E-2</v>
      </c>
      <c r="G9">
        <f>'ELECTRICITY-Input'!G31</f>
        <v>3.3000000000000002E-2</v>
      </c>
      <c r="H9">
        <f>'ELECTRICITY-Input'!H31</f>
        <v>3.3000000000000002E-2</v>
      </c>
      <c r="I9">
        <f>'ELECTRICITY-Input'!I31</f>
        <v>3.3000000000000002E-2</v>
      </c>
      <c r="J9">
        <f>'ELECTRICITY-Input'!J31</f>
        <v>3.3000000000000002E-2</v>
      </c>
      <c r="K9">
        <f>'ELECTRICITY-Input'!K31</f>
        <v>3.3000000000000002E-2</v>
      </c>
      <c r="L9">
        <f>'ELECTRICITY-Input'!L31</f>
        <v>3.3000000000000002E-2</v>
      </c>
      <c r="M9">
        <f>'ELECTRICITY-Input'!M31</f>
        <v>3.3000000000000002E-2</v>
      </c>
      <c r="N9">
        <f>'ELECTRICITY-Input'!N31</f>
        <v>3.3000000000000002E-2</v>
      </c>
      <c r="P9" t="s">
        <v>415</v>
      </c>
      <c r="Q9" t="str">
        <f>'ELECTRICITY-Input'!R31</f>
        <v>WR</v>
      </c>
      <c r="R9" t="str">
        <f>'ELECTRICITY-Input'!S31</f>
        <v>SR</v>
      </c>
      <c r="S9">
        <f>'ELECTRICITY-Input'!T31</f>
        <v>3.3000000000000002E-2</v>
      </c>
      <c r="T9">
        <f>'ELECTRICITY-Input'!U31</f>
        <v>3.3000000000000002E-2</v>
      </c>
      <c r="U9">
        <f>'ELECTRICITY-Input'!V31</f>
        <v>3.3000000000000002E-2</v>
      </c>
      <c r="V9">
        <f>'ELECTRICITY-Input'!W31</f>
        <v>3.3000000000000002E-2</v>
      </c>
      <c r="W9">
        <f>'ELECTRICITY-Input'!X31</f>
        <v>3.3000000000000002E-2</v>
      </c>
      <c r="X9">
        <f>'ELECTRICITY-Input'!Y31</f>
        <v>3.3000000000000002E-2</v>
      </c>
      <c r="Y9">
        <f>'ELECTRICITY-Input'!Z31</f>
        <v>3.3000000000000002E-2</v>
      </c>
      <c r="Z9">
        <f>'ELECTRICITY-Input'!AA31</f>
        <v>3.3000000000000002E-2</v>
      </c>
      <c r="AA9">
        <f>'ELECTRICITY-Input'!AB31</f>
        <v>3.3000000000000002E-2</v>
      </c>
      <c r="AB9">
        <f>'ELECTRICITY-Input'!AC31</f>
        <v>3.3000000000000002E-2</v>
      </c>
      <c r="AC9">
        <f>'ELECTRICITY-Input'!AD31</f>
        <v>3.3000000000000002E-2</v>
      </c>
      <c r="AF9" t="s">
        <v>415</v>
      </c>
      <c r="AG9" t="str">
        <f>'ELECTRICITY-Input'!AH31</f>
        <v>WR</v>
      </c>
      <c r="AH9" t="str">
        <f>'ELECTRICITY-Input'!AI31</f>
        <v>SR</v>
      </c>
      <c r="AI9">
        <f>'ELECTRICITY-Input'!AJ31</f>
        <v>3.3000000000000002E-2</v>
      </c>
      <c r="AJ9">
        <f>'ELECTRICITY-Input'!AK31</f>
        <v>3.3000000000000002E-2</v>
      </c>
      <c r="AK9">
        <f>'ELECTRICITY-Input'!AL31</f>
        <v>3.3000000000000002E-2</v>
      </c>
      <c r="AL9">
        <f>'ELECTRICITY-Input'!AM31</f>
        <v>3.3000000000000002E-2</v>
      </c>
      <c r="AM9">
        <f>'ELECTRICITY-Input'!AN31</f>
        <v>3.3000000000000002E-2</v>
      </c>
      <c r="AN9">
        <f>'ELECTRICITY-Input'!AO31</f>
        <v>3.3000000000000002E-2</v>
      </c>
      <c r="AO9">
        <f>'ELECTRICITY-Input'!AP31</f>
        <v>3.3000000000000002E-2</v>
      </c>
      <c r="AP9">
        <f>'ELECTRICITY-Input'!AQ31</f>
        <v>3.3000000000000002E-2</v>
      </c>
      <c r="AQ9">
        <f>'ELECTRICITY-Input'!AR31</f>
        <v>3.3000000000000002E-2</v>
      </c>
      <c r="AR9">
        <f>'ELECTRICITY-Input'!AS31</f>
        <v>3.3000000000000002E-2</v>
      </c>
      <c r="AS9">
        <f>'ELECTRICITY-Input'!AT31</f>
        <v>3.3000000000000002E-2</v>
      </c>
    </row>
    <row r="10" spans="1:45" x14ac:dyDescent="0.2">
      <c r="A10" t="s">
        <v>415</v>
      </c>
      <c r="B10" t="str">
        <f>'ELECTRICITY-Input'!B32</f>
        <v>SR</v>
      </c>
      <c r="C10" t="str">
        <f>'ELECTRICITY-Input'!C32</f>
        <v>ER</v>
      </c>
      <c r="D10">
        <f>'ELECTRICITY-Input'!D32</f>
        <v>3.3000000000000002E-2</v>
      </c>
      <c r="E10">
        <f>'ELECTRICITY-Input'!E32</f>
        <v>3.3000000000000002E-2</v>
      </c>
      <c r="F10">
        <f>'ELECTRICITY-Input'!F32</f>
        <v>3.3000000000000002E-2</v>
      </c>
      <c r="G10">
        <f>'ELECTRICITY-Input'!G32</f>
        <v>3.3000000000000002E-2</v>
      </c>
      <c r="H10">
        <f>'ELECTRICITY-Input'!H32</f>
        <v>3.3000000000000002E-2</v>
      </c>
      <c r="I10">
        <f>'ELECTRICITY-Input'!I32</f>
        <v>3.3000000000000002E-2</v>
      </c>
      <c r="J10">
        <f>'ELECTRICITY-Input'!J32</f>
        <v>3.3000000000000002E-2</v>
      </c>
      <c r="K10">
        <f>'ELECTRICITY-Input'!K32</f>
        <v>3.3000000000000002E-2</v>
      </c>
      <c r="L10">
        <f>'ELECTRICITY-Input'!L32</f>
        <v>3.3000000000000002E-2</v>
      </c>
      <c r="M10">
        <f>'ELECTRICITY-Input'!M32</f>
        <v>3.3000000000000002E-2</v>
      </c>
      <c r="N10">
        <f>'ELECTRICITY-Input'!N32</f>
        <v>3.3000000000000002E-2</v>
      </c>
      <c r="P10" t="s">
        <v>415</v>
      </c>
      <c r="Q10" t="str">
        <f>'ELECTRICITY-Input'!R32</f>
        <v>SR</v>
      </c>
      <c r="R10" t="str">
        <f>'ELECTRICITY-Input'!S32</f>
        <v>ER</v>
      </c>
      <c r="S10">
        <f>'ELECTRICITY-Input'!T32</f>
        <v>3.3000000000000002E-2</v>
      </c>
      <c r="T10">
        <f>'ELECTRICITY-Input'!U32</f>
        <v>3.3000000000000002E-2</v>
      </c>
      <c r="U10">
        <f>'ELECTRICITY-Input'!V32</f>
        <v>3.3000000000000002E-2</v>
      </c>
      <c r="V10">
        <f>'ELECTRICITY-Input'!W32</f>
        <v>3.3000000000000002E-2</v>
      </c>
      <c r="W10">
        <f>'ELECTRICITY-Input'!X32</f>
        <v>3.3000000000000002E-2</v>
      </c>
      <c r="X10">
        <f>'ELECTRICITY-Input'!Y32</f>
        <v>3.3000000000000002E-2</v>
      </c>
      <c r="Y10">
        <f>'ELECTRICITY-Input'!Z32</f>
        <v>3.3000000000000002E-2</v>
      </c>
      <c r="Z10">
        <f>'ELECTRICITY-Input'!AA32</f>
        <v>3.3000000000000002E-2</v>
      </c>
      <c r="AA10">
        <f>'ELECTRICITY-Input'!AB32</f>
        <v>3.3000000000000002E-2</v>
      </c>
      <c r="AB10">
        <f>'ELECTRICITY-Input'!AC32</f>
        <v>3.3000000000000002E-2</v>
      </c>
      <c r="AC10">
        <f>'ELECTRICITY-Input'!AD32</f>
        <v>3.3000000000000002E-2</v>
      </c>
      <c r="AF10" t="s">
        <v>415</v>
      </c>
      <c r="AG10" t="str">
        <f>'ELECTRICITY-Input'!AH32</f>
        <v>SR</v>
      </c>
      <c r="AH10" t="str">
        <f>'ELECTRICITY-Input'!AI32</f>
        <v>ER</v>
      </c>
      <c r="AI10">
        <f>'ELECTRICITY-Input'!AJ32</f>
        <v>3.3000000000000002E-2</v>
      </c>
      <c r="AJ10">
        <f>'ELECTRICITY-Input'!AK32</f>
        <v>3.3000000000000002E-2</v>
      </c>
      <c r="AK10">
        <f>'ELECTRICITY-Input'!AL32</f>
        <v>3.3000000000000002E-2</v>
      </c>
      <c r="AL10">
        <f>'ELECTRICITY-Input'!AM32</f>
        <v>3.3000000000000002E-2</v>
      </c>
      <c r="AM10">
        <f>'ELECTRICITY-Input'!AN32</f>
        <v>3.3000000000000002E-2</v>
      </c>
      <c r="AN10">
        <f>'ELECTRICITY-Input'!AO32</f>
        <v>3.3000000000000002E-2</v>
      </c>
      <c r="AO10">
        <f>'ELECTRICITY-Input'!AP32</f>
        <v>3.3000000000000002E-2</v>
      </c>
      <c r="AP10">
        <f>'ELECTRICITY-Input'!AQ32</f>
        <v>3.3000000000000002E-2</v>
      </c>
      <c r="AQ10">
        <f>'ELECTRICITY-Input'!AR32</f>
        <v>3.3000000000000002E-2</v>
      </c>
      <c r="AR10">
        <f>'ELECTRICITY-Input'!AS32</f>
        <v>3.3000000000000002E-2</v>
      </c>
      <c r="AS10">
        <f>'ELECTRICITY-Input'!AT32</f>
        <v>3.3000000000000002E-2</v>
      </c>
    </row>
    <row r="11" spans="1:45" x14ac:dyDescent="0.2">
      <c r="A11" t="s">
        <v>415</v>
      </c>
      <c r="B11" t="str">
        <f>'ELECTRICITY-Input'!B33</f>
        <v>ER</v>
      </c>
      <c r="C11" t="str">
        <f>'ELECTRICITY-Input'!C33</f>
        <v>NER</v>
      </c>
      <c r="D11">
        <f>'ELECTRICITY-Input'!D33</f>
        <v>3.3000000000000002E-2</v>
      </c>
      <c r="E11">
        <f>'ELECTRICITY-Input'!E33</f>
        <v>3.3000000000000002E-2</v>
      </c>
      <c r="F11">
        <f>'ELECTRICITY-Input'!F33</f>
        <v>3.3000000000000002E-2</v>
      </c>
      <c r="G11">
        <f>'ELECTRICITY-Input'!G33</f>
        <v>3.3000000000000002E-2</v>
      </c>
      <c r="H11">
        <f>'ELECTRICITY-Input'!H33</f>
        <v>3.3000000000000002E-2</v>
      </c>
      <c r="I11">
        <f>'ELECTRICITY-Input'!I33</f>
        <v>3.3000000000000002E-2</v>
      </c>
      <c r="J11">
        <f>'ELECTRICITY-Input'!J33</f>
        <v>3.3000000000000002E-2</v>
      </c>
      <c r="K11">
        <f>'ELECTRICITY-Input'!K33</f>
        <v>3.3000000000000002E-2</v>
      </c>
      <c r="L11">
        <f>'ELECTRICITY-Input'!L33</f>
        <v>3.3000000000000002E-2</v>
      </c>
      <c r="M11">
        <f>'ELECTRICITY-Input'!M33</f>
        <v>3.3000000000000002E-2</v>
      </c>
      <c r="N11">
        <f>'ELECTRICITY-Input'!N33</f>
        <v>3.3000000000000002E-2</v>
      </c>
      <c r="P11" t="s">
        <v>415</v>
      </c>
      <c r="Q11" t="str">
        <f>'ELECTRICITY-Input'!R33</f>
        <v>ER</v>
      </c>
      <c r="R11" t="str">
        <f>'ELECTRICITY-Input'!S33</f>
        <v>NER</v>
      </c>
      <c r="S11">
        <f>'ELECTRICITY-Input'!T33</f>
        <v>3.3000000000000002E-2</v>
      </c>
      <c r="T11">
        <f>'ELECTRICITY-Input'!U33</f>
        <v>3.3000000000000002E-2</v>
      </c>
      <c r="U11">
        <f>'ELECTRICITY-Input'!V33</f>
        <v>3.3000000000000002E-2</v>
      </c>
      <c r="V11">
        <f>'ELECTRICITY-Input'!W33</f>
        <v>3.3000000000000002E-2</v>
      </c>
      <c r="W11">
        <f>'ELECTRICITY-Input'!X33</f>
        <v>3.3000000000000002E-2</v>
      </c>
      <c r="X11">
        <f>'ELECTRICITY-Input'!Y33</f>
        <v>3.3000000000000002E-2</v>
      </c>
      <c r="Y11">
        <f>'ELECTRICITY-Input'!Z33</f>
        <v>3.3000000000000002E-2</v>
      </c>
      <c r="Z11">
        <f>'ELECTRICITY-Input'!AA33</f>
        <v>3.3000000000000002E-2</v>
      </c>
      <c r="AA11">
        <f>'ELECTRICITY-Input'!AB33</f>
        <v>3.3000000000000002E-2</v>
      </c>
      <c r="AB11">
        <f>'ELECTRICITY-Input'!AC33</f>
        <v>3.3000000000000002E-2</v>
      </c>
      <c r="AC11">
        <f>'ELECTRICITY-Input'!AD33</f>
        <v>3.3000000000000002E-2</v>
      </c>
      <c r="AF11" t="s">
        <v>415</v>
      </c>
      <c r="AG11" t="str">
        <f>'ELECTRICITY-Input'!AH33</f>
        <v>ER</v>
      </c>
      <c r="AH11" t="str">
        <f>'ELECTRICITY-Input'!AI33</f>
        <v>NER</v>
      </c>
      <c r="AI11">
        <f>'ELECTRICITY-Input'!AJ33</f>
        <v>3.3000000000000002E-2</v>
      </c>
      <c r="AJ11">
        <f>'ELECTRICITY-Input'!AK33</f>
        <v>3.3000000000000002E-2</v>
      </c>
      <c r="AK11">
        <f>'ELECTRICITY-Input'!AL33</f>
        <v>3.3000000000000002E-2</v>
      </c>
      <c r="AL11">
        <f>'ELECTRICITY-Input'!AM33</f>
        <v>3.3000000000000002E-2</v>
      </c>
      <c r="AM11">
        <f>'ELECTRICITY-Input'!AN33</f>
        <v>3.3000000000000002E-2</v>
      </c>
      <c r="AN11">
        <f>'ELECTRICITY-Input'!AO33</f>
        <v>3.3000000000000002E-2</v>
      </c>
      <c r="AO11">
        <f>'ELECTRICITY-Input'!AP33</f>
        <v>3.3000000000000002E-2</v>
      </c>
      <c r="AP11">
        <f>'ELECTRICITY-Input'!AQ33</f>
        <v>3.3000000000000002E-2</v>
      </c>
      <c r="AQ11">
        <f>'ELECTRICITY-Input'!AR33</f>
        <v>3.3000000000000002E-2</v>
      </c>
      <c r="AR11">
        <f>'ELECTRICITY-Input'!AS33</f>
        <v>3.3000000000000002E-2</v>
      </c>
      <c r="AS11">
        <f>'ELECTRICITY-Input'!AT33</f>
        <v>3.3000000000000002E-2</v>
      </c>
    </row>
    <row r="12" spans="1:45" x14ac:dyDescent="0.2">
      <c r="A12" t="s">
        <v>415</v>
      </c>
      <c r="B12" t="str">
        <f>'ELECTRICITY-Input'!B34</f>
        <v>NER</v>
      </c>
      <c r="C12" t="str">
        <f>'ELECTRICITY-Input'!C34</f>
        <v>NR</v>
      </c>
      <c r="D12">
        <f>'ELECTRICITY-Input'!D34</f>
        <v>3.3000000000000002E-2</v>
      </c>
      <c r="E12">
        <f>'ELECTRICITY-Input'!E34</f>
        <v>3.3000000000000002E-2</v>
      </c>
      <c r="F12">
        <f>'ELECTRICITY-Input'!F34</f>
        <v>3.3000000000000002E-2</v>
      </c>
      <c r="G12">
        <f>'ELECTRICITY-Input'!G34</f>
        <v>3.3000000000000002E-2</v>
      </c>
      <c r="H12">
        <f>'ELECTRICITY-Input'!H34</f>
        <v>3.3000000000000002E-2</v>
      </c>
      <c r="I12">
        <f>'ELECTRICITY-Input'!I34</f>
        <v>3.3000000000000002E-2</v>
      </c>
      <c r="J12">
        <f>'ELECTRICITY-Input'!J34</f>
        <v>3.3000000000000002E-2</v>
      </c>
      <c r="K12">
        <f>'ELECTRICITY-Input'!K34</f>
        <v>3.3000000000000002E-2</v>
      </c>
      <c r="L12">
        <f>'ELECTRICITY-Input'!L34</f>
        <v>3.3000000000000002E-2</v>
      </c>
      <c r="M12">
        <f>'ELECTRICITY-Input'!M34</f>
        <v>3.3000000000000002E-2</v>
      </c>
      <c r="N12">
        <f>'ELECTRICITY-Input'!N34</f>
        <v>3.3000000000000002E-2</v>
      </c>
      <c r="P12" t="s">
        <v>415</v>
      </c>
      <c r="Q12" t="str">
        <f>'ELECTRICITY-Input'!R34</f>
        <v>NER</v>
      </c>
      <c r="R12" t="str">
        <f>'ELECTRICITY-Input'!S34</f>
        <v>NR</v>
      </c>
      <c r="S12">
        <f>'ELECTRICITY-Input'!T34</f>
        <v>3.3000000000000002E-2</v>
      </c>
      <c r="T12">
        <f>'ELECTRICITY-Input'!U34</f>
        <v>3.3000000000000002E-2</v>
      </c>
      <c r="U12">
        <f>'ELECTRICITY-Input'!V34</f>
        <v>3.3000000000000002E-2</v>
      </c>
      <c r="V12">
        <f>'ELECTRICITY-Input'!W34</f>
        <v>3.3000000000000002E-2</v>
      </c>
      <c r="W12">
        <f>'ELECTRICITY-Input'!X34</f>
        <v>3.3000000000000002E-2</v>
      </c>
      <c r="X12">
        <f>'ELECTRICITY-Input'!Y34</f>
        <v>3.3000000000000002E-2</v>
      </c>
      <c r="Y12">
        <f>'ELECTRICITY-Input'!Z34</f>
        <v>3.3000000000000002E-2</v>
      </c>
      <c r="Z12">
        <f>'ELECTRICITY-Input'!AA34</f>
        <v>3.3000000000000002E-2</v>
      </c>
      <c r="AA12">
        <f>'ELECTRICITY-Input'!AB34</f>
        <v>3.3000000000000002E-2</v>
      </c>
      <c r="AB12">
        <f>'ELECTRICITY-Input'!AC34</f>
        <v>3.3000000000000002E-2</v>
      </c>
      <c r="AC12">
        <f>'ELECTRICITY-Input'!AD34</f>
        <v>3.3000000000000002E-2</v>
      </c>
      <c r="AF12" t="s">
        <v>415</v>
      </c>
      <c r="AG12" t="str">
        <f>'ELECTRICITY-Input'!AH34</f>
        <v>NER</v>
      </c>
      <c r="AH12" t="str">
        <f>'ELECTRICITY-Input'!AI34</f>
        <v>NR</v>
      </c>
      <c r="AI12">
        <f>'ELECTRICITY-Input'!AJ34</f>
        <v>3.3000000000000002E-2</v>
      </c>
      <c r="AJ12">
        <f>'ELECTRICITY-Input'!AK34</f>
        <v>3.3000000000000002E-2</v>
      </c>
      <c r="AK12">
        <f>'ELECTRICITY-Input'!AL34</f>
        <v>3.3000000000000002E-2</v>
      </c>
      <c r="AL12">
        <f>'ELECTRICITY-Input'!AM34</f>
        <v>3.3000000000000002E-2</v>
      </c>
      <c r="AM12">
        <f>'ELECTRICITY-Input'!AN34</f>
        <v>3.3000000000000002E-2</v>
      </c>
      <c r="AN12">
        <f>'ELECTRICITY-Input'!AO34</f>
        <v>3.3000000000000002E-2</v>
      </c>
      <c r="AO12">
        <f>'ELECTRICITY-Input'!AP34</f>
        <v>3.3000000000000002E-2</v>
      </c>
      <c r="AP12">
        <f>'ELECTRICITY-Input'!AQ34</f>
        <v>3.3000000000000002E-2</v>
      </c>
      <c r="AQ12">
        <f>'ELECTRICITY-Input'!AR34</f>
        <v>3.3000000000000002E-2</v>
      </c>
      <c r="AR12">
        <f>'ELECTRICITY-Input'!AS34</f>
        <v>3.3000000000000002E-2</v>
      </c>
      <c r="AS12">
        <f>'ELECTRICITY-Input'!AT34</f>
        <v>3.3000000000000002E-2</v>
      </c>
    </row>
    <row r="13" spans="1:45" x14ac:dyDescent="0.2">
      <c r="A13" t="s">
        <v>415</v>
      </c>
      <c r="B13" t="str">
        <f>'ELECTRICITY-Input'!B35</f>
        <v>NR</v>
      </c>
      <c r="C13" t="str">
        <f>'ELECTRICITY-Input'!C35</f>
        <v>SR</v>
      </c>
      <c r="D13">
        <f>'ELECTRICITY-Input'!D35</f>
        <v>3.3000000000000002E-2</v>
      </c>
      <c r="E13">
        <f>'ELECTRICITY-Input'!E35</f>
        <v>3.3000000000000002E-2</v>
      </c>
      <c r="F13">
        <f>'ELECTRICITY-Input'!F35</f>
        <v>3.3000000000000002E-2</v>
      </c>
      <c r="G13">
        <f>'ELECTRICITY-Input'!G35</f>
        <v>3.3000000000000002E-2</v>
      </c>
      <c r="H13">
        <f>'ELECTRICITY-Input'!H35</f>
        <v>3.3000000000000002E-2</v>
      </c>
      <c r="I13">
        <f>'ELECTRICITY-Input'!I35</f>
        <v>3.3000000000000002E-2</v>
      </c>
      <c r="J13">
        <f>'ELECTRICITY-Input'!J35</f>
        <v>3.3000000000000002E-2</v>
      </c>
      <c r="K13">
        <f>'ELECTRICITY-Input'!K35</f>
        <v>3.3000000000000002E-2</v>
      </c>
      <c r="L13">
        <f>'ELECTRICITY-Input'!L35</f>
        <v>3.3000000000000002E-2</v>
      </c>
      <c r="M13">
        <f>'ELECTRICITY-Input'!M35</f>
        <v>3.3000000000000002E-2</v>
      </c>
      <c r="N13">
        <f>'ELECTRICITY-Input'!N35</f>
        <v>3.3000000000000002E-2</v>
      </c>
      <c r="P13" t="s">
        <v>415</v>
      </c>
      <c r="Q13" t="str">
        <f>'ELECTRICITY-Input'!R35</f>
        <v>NR</v>
      </c>
      <c r="R13" t="str">
        <f>'ELECTRICITY-Input'!S35</f>
        <v>SR</v>
      </c>
      <c r="S13">
        <f>'ELECTRICITY-Input'!T35</f>
        <v>3.3000000000000002E-2</v>
      </c>
      <c r="T13">
        <f>'ELECTRICITY-Input'!U35</f>
        <v>3.3000000000000002E-2</v>
      </c>
      <c r="U13">
        <f>'ELECTRICITY-Input'!V35</f>
        <v>3.3000000000000002E-2</v>
      </c>
      <c r="V13">
        <f>'ELECTRICITY-Input'!W35</f>
        <v>3.3000000000000002E-2</v>
      </c>
      <c r="W13">
        <f>'ELECTRICITY-Input'!X35</f>
        <v>3.3000000000000002E-2</v>
      </c>
      <c r="X13">
        <f>'ELECTRICITY-Input'!Y35</f>
        <v>3.3000000000000002E-2</v>
      </c>
      <c r="Y13">
        <f>'ELECTRICITY-Input'!Z35</f>
        <v>3.3000000000000002E-2</v>
      </c>
      <c r="Z13">
        <f>'ELECTRICITY-Input'!AA35</f>
        <v>3.3000000000000002E-2</v>
      </c>
      <c r="AA13">
        <f>'ELECTRICITY-Input'!AB35</f>
        <v>3.3000000000000002E-2</v>
      </c>
      <c r="AB13">
        <f>'ELECTRICITY-Input'!AC35</f>
        <v>3.3000000000000002E-2</v>
      </c>
      <c r="AC13">
        <f>'ELECTRICITY-Input'!AD35</f>
        <v>3.3000000000000002E-2</v>
      </c>
      <c r="AF13" t="s">
        <v>415</v>
      </c>
      <c r="AG13" t="str">
        <f>'ELECTRICITY-Input'!AH35</f>
        <v>NR</v>
      </c>
      <c r="AH13" t="str">
        <f>'ELECTRICITY-Input'!AI35</f>
        <v>SR</v>
      </c>
      <c r="AI13">
        <f>'ELECTRICITY-Input'!AJ35</f>
        <v>3.3000000000000002E-2</v>
      </c>
      <c r="AJ13">
        <f>'ELECTRICITY-Input'!AK35</f>
        <v>3.3000000000000002E-2</v>
      </c>
      <c r="AK13">
        <f>'ELECTRICITY-Input'!AL35</f>
        <v>3.3000000000000002E-2</v>
      </c>
      <c r="AL13">
        <f>'ELECTRICITY-Input'!AM35</f>
        <v>3.3000000000000002E-2</v>
      </c>
      <c r="AM13">
        <f>'ELECTRICITY-Input'!AN35</f>
        <v>3.3000000000000002E-2</v>
      </c>
      <c r="AN13">
        <f>'ELECTRICITY-Input'!AO35</f>
        <v>3.3000000000000002E-2</v>
      </c>
      <c r="AO13">
        <f>'ELECTRICITY-Input'!AP35</f>
        <v>3.3000000000000002E-2</v>
      </c>
      <c r="AP13">
        <f>'ELECTRICITY-Input'!AQ35</f>
        <v>3.3000000000000002E-2</v>
      </c>
      <c r="AQ13">
        <f>'ELECTRICITY-Input'!AR35</f>
        <v>3.3000000000000002E-2</v>
      </c>
      <c r="AR13">
        <f>'ELECTRICITY-Input'!AS35</f>
        <v>3.3000000000000002E-2</v>
      </c>
      <c r="AS13">
        <f>'ELECTRICITY-Input'!AT35</f>
        <v>3.3000000000000002E-2</v>
      </c>
    </row>
    <row r="14" spans="1:45" x14ac:dyDescent="0.2">
      <c r="A14" t="s">
        <v>415</v>
      </c>
      <c r="B14" t="str">
        <f>'ELECTRICITY-Input'!B36</f>
        <v>WR</v>
      </c>
      <c r="C14" t="str">
        <f>'ELECTRICITY-Input'!C36</f>
        <v>ER</v>
      </c>
      <c r="D14">
        <f>'ELECTRICITY-Input'!D36</f>
        <v>3.3000000000000002E-2</v>
      </c>
      <c r="E14">
        <f>'ELECTRICITY-Input'!E36</f>
        <v>3.3000000000000002E-2</v>
      </c>
      <c r="F14">
        <f>'ELECTRICITY-Input'!F36</f>
        <v>3.3000000000000002E-2</v>
      </c>
      <c r="G14">
        <f>'ELECTRICITY-Input'!G36</f>
        <v>3.3000000000000002E-2</v>
      </c>
      <c r="H14">
        <f>'ELECTRICITY-Input'!H36</f>
        <v>3.3000000000000002E-2</v>
      </c>
      <c r="I14">
        <f>'ELECTRICITY-Input'!I36</f>
        <v>3.3000000000000002E-2</v>
      </c>
      <c r="J14">
        <f>'ELECTRICITY-Input'!J36</f>
        <v>3.3000000000000002E-2</v>
      </c>
      <c r="K14">
        <f>'ELECTRICITY-Input'!K36</f>
        <v>3.3000000000000002E-2</v>
      </c>
      <c r="L14">
        <f>'ELECTRICITY-Input'!L36</f>
        <v>3.3000000000000002E-2</v>
      </c>
      <c r="M14">
        <f>'ELECTRICITY-Input'!M36</f>
        <v>3.3000000000000002E-2</v>
      </c>
      <c r="N14">
        <f>'ELECTRICITY-Input'!N36</f>
        <v>3.3000000000000002E-2</v>
      </c>
      <c r="P14" t="s">
        <v>415</v>
      </c>
      <c r="Q14" t="str">
        <f>'ELECTRICITY-Input'!R36</f>
        <v>WR</v>
      </c>
      <c r="R14" t="str">
        <f>'ELECTRICITY-Input'!S36</f>
        <v>ER</v>
      </c>
      <c r="S14">
        <f>'ELECTRICITY-Input'!T36</f>
        <v>3.3000000000000002E-2</v>
      </c>
      <c r="T14">
        <f>'ELECTRICITY-Input'!U36</f>
        <v>3.3000000000000002E-2</v>
      </c>
      <c r="U14">
        <f>'ELECTRICITY-Input'!V36</f>
        <v>3.3000000000000002E-2</v>
      </c>
      <c r="V14">
        <f>'ELECTRICITY-Input'!W36</f>
        <v>3.3000000000000002E-2</v>
      </c>
      <c r="W14">
        <f>'ELECTRICITY-Input'!X36</f>
        <v>3.3000000000000002E-2</v>
      </c>
      <c r="X14">
        <f>'ELECTRICITY-Input'!Y36</f>
        <v>3.3000000000000002E-2</v>
      </c>
      <c r="Y14">
        <f>'ELECTRICITY-Input'!Z36</f>
        <v>3.3000000000000002E-2</v>
      </c>
      <c r="Z14">
        <f>'ELECTRICITY-Input'!AA36</f>
        <v>3.3000000000000002E-2</v>
      </c>
      <c r="AA14">
        <f>'ELECTRICITY-Input'!AB36</f>
        <v>3.3000000000000002E-2</v>
      </c>
      <c r="AB14">
        <f>'ELECTRICITY-Input'!AC36</f>
        <v>3.3000000000000002E-2</v>
      </c>
      <c r="AC14">
        <f>'ELECTRICITY-Input'!AD36</f>
        <v>3.3000000000000002E-2</v>
      </c>
      <c r="AF14" t="s">
        <v>415</v>
      </c>
      <c r="AG14" t="str">
        <f>'ELECTRICITY-Input'!AH36</f>
        <v>WR</v>
      </c>
      <c r="AH14" t="str">
        <f>'ELECTRICITY-Input'!AI36</f>
        <v>ER</v>
      </c>
      <c r="AI14">
        <f>'ELECTRICITY-Input'!AJ36</f>
        <v>3.3000000000000002E-2</v>
      </c>
      <c r="AJ14">
        <f>'ELECTRICITY-Input'!AK36</f>
        <v>3.3000000000000002E-2</v>
      </c>
      <c r="AK14">
        <f>'ELECTRICITY-Input'!AL36</f>
        <v>3.3000000000000002E-2</v>
      </c>
      <c r="AL14">
        <f>'ELECTRICITY-Input'!AM36</f>
        <v>3.3000000000000002E-2</v>
      </c>
      <c r="AM14">
        <f>'ELECTRICITY-Input'!AN36</f>
        <v>3.3000000000000002E-2</v>
      </c>
      <c r="AN14">
        <f>'ELECTRICITY-Input'!AO36</f>
        <v>3.3000000000000002E-2</v>
      </c>
      <c r="AO14">
        <f>'ELECTRICITY-Input'!AP36</f>
        <v>3.3000000000000002E-2</v>
      </c>
      <c r="AP14">
        <f>'ELECTRICITY-Input'!AQ36</f>
        <v>3.3000000000000002E-2</v>
      </c>
      <c r="AQ14">
        <f>'ELECTRICITY-Input'!AR36</f>
        <v>3.3000000000000002E-2</v>
      </c>
      <c r="AR14">
        <f>'ELECTRICITY-Input'!AS36</f>
        <v>3.3000000000000002E-2</v>
      </c>
      <c r="AS14">
        <f>'ELECTRICITY-Input'!AT36</f>
        <v>3.3000000000000002E-2</v>
      </c>
    </row>
    <row r="15" spans="1:45" x14ac:dyDescent="0.2">
      <c r="A15" t="s">
        <v>415</v>
      </c>
      <c r="B15" t="str">
        <f>'ELECTRICITY-Input'!B37</f>
        <v>SR</v>
      </c>
      <c r="C15" t="str">
        <f>'ELECTRICITY-Input'!C37</f>
        <v>NER</v>
      </c>
      <c r="D15">
        <f>'ELECTRICITY-Input'!D37</f>
        <v>3.3000000000000002E-2</v>
      </c>
      <c r="E15">
        <f>'ELECTRICITY-Input'!E37</f>
        <v>3.3000000000000002E-2</v>
      </c>
      <c r="F15">
        <f>'ELECTRICITY-Input'!F37</f>
        <v>3.3000000000000002E-2</v>
      </c>
      <c r="G15">
        <f>'ELECTRICITY-Input'!G37</f>
        <v>3.3000000000000002E-2</v>
      </c>
      <c r="H15">
        <f>'ELECTRICITY-Input'!H37</f>
        <v>3.3000000000000002E-2</v>
      </c>
      <c r="I15">
        <f>'ELECTRICITY-Input'!I37</f>
        <v>3.3000000000000002E-2</v>
      </c>
      <c r="J15">
        <f>'ELECTRICITY-Input'!J37</f>
        <v>3.3000000000000002E-2</v>
      </c>
      <c r="K15">
        <f>'ELECTRICITY-Input'!K37</f>
        <v>3.3000000000000002E-2</v>
      </c>
      <c r="L15">
        <f>'ELECTRICITY-Input'!L37</f>
        <v>3.3000000000000002E-2</v>
      </c>
      <c r="M15">
        <f>'ELECTRICITY-Input'!M37</f>
        <v>3.3000000000000002E-2</v>
      </c>
      <c r="N15">
        <f>'ELECTRICITY-Input'!N37</f>
        <v>3.3000000000000002E-2</v>
      </c>
      <c r="P15" t="s">
        <v>415</v>
      </c>
      <c r="Q15" t="str">
        <f>'ELECTRICITY-Input'!R37</f>
        <v>SR</v>
      </c>
      <c r="R15" t="str">
        <f>'ELECTRICITY-Input'!S37</f>
        <v>NER</v>
      </c>
      <c r="S15">
        <f>'ELECTRICITY-Input'!T37</f>
        <v>3.3000000000000002E-2</v>
      </c>
      <c r="T15">
        <f>'ELECTRICITY-Input'!U37</f>
        <v>3.3000000000000002E-2</v>
      </c>
      <c r="U15">
        <f>'ELECTRICITY-Input'!V37</f>
        <v>3.3000000000000002E-2</v>
      </c>
      <c r="V15">
        <f>'ELECTRICITY-Input'!W37</f>
        <v>3.3000000000000002E-2</v>
      </c>
      <c r="W15">
        <f>'ELECTRICITY-Input'!X37</f>
        <v>3.3000000000000002E-2</v>
      </c>
      <c r="X15">
        <f>'ELECTRICITY-Input'!Y37</f>
        <v>3.3000000000000002E-2</v>
      </c>
      <c r="Y15">
        <f>'ELECTRICITY-Input'!Z37</f>
        <v>3.3000000000000002E-2</v>
      </c>
      <c r="Z15">
        <f>'ELECTRICITY-Input'!AA37</f>
        <v>3.3000000000000002E-2</v>
      </c>
      <c r="AA15">
        <f>'ELECTRICITY-Input'!AB37</f>
        <v>3.3000000000000002E-2</v>
      </c>
      <c r="AB15">
        <f>'ELECTRICITY-Input'!AC37</f>
        <v>3.3000000000000002E-2</v>
      </c>
      <c r="AC15">
        <f>'ELECTRICITY-Input'!AD37</f>
        <v>3.3000000000000002E-2</v>
      </c>
      <c r="AF15" t="s">
        <v>415</v>
      </c>
      <c r="AG15" t="str">
        <f>'ELECTRICITY-Input'!AH37</f>
        <v>SR</v>
      </c>
      <c r="AH15" t="str">
        <f>'ELECTRICITY-Input'!AI37</f>
        <v>NER</v>
      </c>
      <c r="AI15">
        <f>'ELECTRICITY-Input'!AJ37</f>
        <v>3.3000000000000002E-2</v>
      </c>
      <c r="AJ15">
        <f>'ELECTRICITY-Input'!AK37</f>
        <v>3.3000000000000002E-2</v>
      </c>
      <c r="AK15">
        <f>'ELECTRICITY-Input'!AL37</f>
        <v>3.3000000000000002E-2</v>
      </c>
      <c r="AL15">
        <f>'ELECTRICITY-Input'!AM37</f>
        <v>3.3000000000000002E-2</v>
      </c>
      <c r="AM15">
        <f>'ELECTRICITY-Input'!AN37</f>
        <v>3.3000000000000002E-2</v>
      </c>
      <c r="AN15">
        <f>'ELECTRICITY-Input'!AO37</f>
        <v>3.3000000000000002E-2</v>
      </c>
      <c r="AO15">
        <f>'ELECTRICITY-Input'!AP37</f>
        <v>3.3000000000000002E-2</v>
      </c>
      <c r="AP15">
        <f>'ELECTRICITY-Input'!AQ37</f>
        <v>3.3000000000000002E-2</v>
      </c>
      <c r="AQ15">
        <f>'ELECTRICITY-Input'!AR37</f>
        <v>3.3000000000000002E-2</v>
      </c>
      <c r="AR15">
        <f>'ELECTRICITY-Input'!AS37</f>
        <v>3.3000000000000002E-2</v>
      </c>
      <c r="AS15">
        <f>'ELECTRICITY-Input'!AT37</f>
        <v>3.3000000000000002E-2</v>
      </c>
    </row>
    <row r="16" spans="1:45" x14ac:dyDescent="0.2">
      <c r="A16" t="s">
        <v>415</v>
      </c>
      <c r="B16" t="str">
        <f>'ELECTRICITY-Input'!B38</f>
        <v>ER</v>
      </c>
      <c r="C16" t="str">
        <f>'ELECTRICITY-Input'!C38</f>
        <v>NR</v>
      </c>
      <c r="D16">
        <f>'ELECTRICITY-Input'!D38</f>
        <v>3.3000000000000002E-2</v>
      </c>
      <c r="E16">
        <f>'ELECTRICITY-Input'!E38</f>
        <v>3.3000000000000002E-2</v>
      </c>
      <c r="F16">
        <f>'ELECTRICITY-Input'!F38</f>
        <v>3.3000000000000002E-2</v>
      </c>
      <c r="G16">
        <f>'ELECTRICITY-Input'!G38</f>
        <v>3.3000000000000002E-2</v>
      </c>
      <c r="H16">
        <f>'ELECTRICITY-Input'!H38</f>
        <v>3.3000000000000002E-2</v>
      </c>
      <c r="I16">
        <f>'ELECTRICITY-Input'!I38</f>
        <v>3.3000000000000002E-2</v>
      </c>
      <c r="J16">
        <f>'ELECTRICITY-Input'!J38</f>
        <v>3.3000000000000002E-2</v>
      </c>
      <c r="K16">
        <f>'ELECTRICITY-Input'!K38</f>
        <v>3.3000000000000002E-2</v>
      </c>
      <c r="L16">
        <f>'ELECTRICITY-Input'!L38</f>
        <v>3.3000000000000002E-2</v>
      </c>
      <c r="M16">
        <f>'ELECTRICITY-Input'!M38</f>
        <v>3.3000000000000002E-2</v>
      </c>
      <c r="N16">
        <f>'ELECTRICITY-Input'!N38</f>
        <v>3.3000000000000002E-2</v>
      </c>
      <c r="P16" t="s">
        <v>415</v>
      </c>
      <c r="Q16" t="str">
        <f>'ELECTRICITY-Input'!R38</f>
        <v>ER</v>
      </c>
      <c r="R16" t="str">
        <f>'ELECTRICITY-Input'!S38</f>
        <v>NR</v>
      </c>
      <c r="S16">
        <f>'ELECTRICITY-Input'!T38</f>
        <v>3.3000000000000002E-2</v>
      </c>
      <c r="T16">
        <f>'ELECTRICITY-Input'!U38</f>
        <v>3.3000000000000002E-2</v>
      </c>
      <c r="U16">
        <f>'ELECTRICITY-Input'!V38</f>
        <v>3.3000000000000002E-2</v>
      </c>
      <c r="V16">
        <f>'ELECTRICITY-Input'!W38</f>
        <v>3.3000000000000002E-2</v>
      </c>
      <c r="W16">
        <f>'ELECTRICITY-Input'!X38</f>
        <v>3.3000000000000002E-2</v>
      </c>
      <c r="X16">
        <f>'ELECTRICITY-Input'!Y38</f>
        <v>3.3000000000000002E-2</v>
      </c>
      <c r="Y16">
        <f>'ELECTRICITY-Input'!Z38</f>
        <v>3.3000000000000002E-2</v>
      </c>
      <c r="Z16">
        <f>'ELECTRICITY-Input'!AA38</f>
        <v>3.3000000000000002E-2</v>
      </c>
      <c r="AA16">
        <f>'ELECTRICITY-Input'!AB38</f>
        <v>3.3000000000000002E-2</v>
      </c>
      <c r="AB16">
        <f>'ELECTRICITY-Input'!AC38</f>
        <v>3.3000000000000002E-2</v>
      </c>
      <c r="AC16">
        <f>'ELECTRICITY-Input'!AD38</f>
        <v>3.3000000000000002E-2</v>
      </c>
      <c r="AF16" t="s">
        <v>415</v>
      </c>
      <c r="AG16" t="str">
        <f>'ELECTRICITY-Input'!AH38</f>
        <v>ER</v>
      </c>
      <c r="AH16" t="str">
        <f>'ELECTRICITY-Input'!AI38</f>
        <v>NR</v>
      </c>
      <c r="AI16">
        <f>'ELECTRICITY-Input'!AJ38</f>
        <v>3.3000000000000002E-2</v>
      </c>
      <c r="AJ16">
        <f>'ELECTRICITY-Input'!AK38</f>
        <v>3.3000000000000002E-2</v>
      </c>
      <c r="AK16">
        <f>'ELECTRICITY-Input'!AL38</f>
        <v>3.3000000000000002E-2</v>
      </c>
      <c r="AL16">
        <f>'ELECTRICITY-Input'!AM38</f>
        <v>3.3000000000000002E-2</v>
      </c>
      <c r="AM16">
        <f>'ELECTRICITY-Input'!AN38</f>
        <v>3.3000000000000002E-2</v>
      </c>
      <c r="AN16">
        <f>'ELECTRICITY-Input'!AO38</f>
        <v>3.3000000000000002E-2</v>
      </c>
      <c r="AO16">
        <f>'ELECTRICITY-Input'!AP38</f>
        <v>3.3000000000000002E-2</v>
      </c>
      <c r="AP16">
        <f>'ELECTRICITY-Input'!AQ38</f>
        <v>3.3000000000000002E-2</v>
      </c>
      <c r="AQ16">
        <f>'ELECTRICITY-Input'!AR38</f>
        <v>3.3000000000000002E-2</v>
      </c>
      <c r="AR16">
        <f>'ELECTRICITY-Input'!AS38</f>
        <v>3.3000000000000002E-2</v>
      </c>
      <c r="AS16">
        <f>'ELECTRICITY-Input'!AT38</f>
        <v>3.3000000000000002E-2</v>
      </c>
    </row>
    <row r="17" spans="1:45" x14ac:dyDescent="0.2">
      <c r="A17" t="s">
        <v>415</v>
      </c>
      <c r="B17" t="str">
        <f>'ELECTRICITY-Input'!B39</f>
        <v>NER</v>
      </c>
      <c r="C17" t="str">
        <f>'ELECTRICITY-Input'!C39</f>
        <v>WR</v>
      </c>
      <c r="D17">
        <f>'ELECTRICITY-Input'!D39</f>
        <v>3.3000000000000002E-2</v>
      </c>
      <c r="E17">
        <f>'ELECTRICITY-Input'!E39</f>
        <v>3.3000000000000002E-2</v>
      </c>
      <c r="F17">
        <f>'ELECTRICITY-Input'!F39</f>
        <v>3.3000000000000002E-2</v>
      </c>
      <c r="G17">
        <f>'ELECTRICITY-Input'!G39</f>
        <v>3.3000000000000002E-2</v>
      </c>
      <c r="H17">
        <f>'ELECTRICITY-Input'!H39</f>
        <v>3.3000000000000002E-2</v>
      </c>
      <c r="I17">
        <f>'ELECTRICITY-Input'!I39</f>
        <v>3.3000000000000002E-2</v>
      </c>
      <c r="J17">
        <f>'ELECTRICITY-Input'!J39</f>
        <v>3.3000000000000002E-2</v>
      </c>
      <c r="K17">
        <f>'ELECTRICITY-Input'!K39</f>
        <v>3.3000000000000002E-2</v>
      </c>
      <c r="L17">
        <f>'ELECTRICITY-Input'!L39</f>
        <v>3.3000000000000002E-2</v>
      </c>
      <c r="M17">
        <f>'ELECTRICITY-Input'!M39</f>
        <v>3.3000000000000002E-2</v>
      </c>
      <c r="N17">
        <f>'ELECTRICITY-Input'!N39</f>
        <v>3.3000000000000002E-2</v>
      </c>
      <c r="P17" t="s">
        <v>415</v>
      </c>
      <c r="Q17" t="str">
        <f>'ELECTRICITY-Input'!R39</f>
        <v>NER</v>
      </c>
      <c r="R17" t="str">
        <f>'ELECTRICITY-Input'!S39</f>
        <v>WR</v>
      </c>
      <c r="S17">
        <f>'ELECTRICITY-Input'!T39</f>
        <v>3.3000000000000002E-2</v>
      </c>
      <c r="T17">
        <f>'ELECTRICITY-Input'!U39</f>
        <v>3.3000000000000002E-2</v>
      </c>
      <c r="U17">
        <f>'ELECTRICITY-Input'!V39</f>
        <v>3.3000000000000002E-2</v>
      </c>
      <c r="V17">
        <f>'ELECTRICITY-Input'!W39</f>
        <v>3.3000000000000002E-2</v>
      </c>
      <c r="W17">
        <f>'ELECTRICITY-Input'!X39</f>
        <v>3.3000000000000002E-2</v>
      </c>
      <c r="X17">
        <f>'ELECTRICITY-Input'!Y39</f>
        <v>3.3000000000000002E-2</v>
      </c>
      <c r="Y17">
        <f>'ELECTRICITY-Input'!Z39</f>
        <v>3.3000000000000002E-2</v>
      </c>
      <c r="Z17">
        <f>'ELECTRICITY-Input'!AA39</f>
        <v>3.3000000000000002E-2</v>
      </c>
      <c r="AA17">
        <f>'ELECTRICITY-Input'!AB39</f>
        <v>3.3000000000000002E-2</v>
      </c>
      <c r="AB17">
        <f>'ELECTRICITY-Input'!AC39</f>
        <v>3.3000000000000002E-2</v>
      </c>
      <c r="AC17">
        <f>'ELECTRICITY-Input'!AD39</f>
        <v>3.3000000000000002E-2</v>
      </c>
      <c r="AF17" t="s">
        <v>415</v>
      </c>
      <c r="AG17" t="str">
        <f>'ELECTRICITY-Input'!AH39</f>
        <v>NER</v>
      </c>
      <c r="AH17" t="str">
        <f>'ELECTRICITY-Input'!AI39</f>
        <v>WR</v>
      </c>
      <c r="AI17">
        <f>'ELECTRICITY-Input'!AJ39</f>
        <v>3.3000000000000002E-2</v>
      </c>
      <c r="AJ17">
        <f>'ELECTRICITY-Input'!AK39</f>
        <v>3.3000000000000002E-2</v>
      </c>
      <c r="AK17">
        <f>'ELECTRICITY-Input'!AL39</f>
        <v>3.3000000000000002E-2</v>
      </c>
      <c r="AL17">
        <f>'ELECTRICITY-Input'!AM39</f>
        <v>3.3000000000000002E-2</v>
      </c>
      <c r="AM17">
        <f>'ELECTRICITY-Input'!AN39</f>
        <v>3.3000000000000002E-2</v>
      </c>
      <c r="AN17">
        <f>'ELECTRICITY-Input'!AO39</f>
        <v>3.3000000000000002E-2</v>
      </c>
      <c r="AO17">
        <f>'ELECTRICITY-Input'!AP39</f>
        <v>3.3000000000000002E-2</v>
      </c>
      <c r="AP17">
        <f>'ELECTRICITY-Input'!AQ39</f>
        <v>3.3000000000000002E-2</v>
      </c>
      <c r="AQ17">
        <f>'ELECTRICITY-Input'!AR39</f>
        <v>3.3000000000000002E-2</v>
      </c>
      <c r="AR17">
        <f>'ELECTRICITY-Input'!AS39</f>
        <v>3.3000000000000002E-2</v>
      </c>
      <c r="AS17">
        <f>'ELECTRICITY-Input'!AT39</f>
        <v>3.3000000000000002E-2</v>
      </c>
    </row>
    <row r="18" spans="1:45" x14ac:dyDescent="0.2">
      <c r="A18" t="s">
        <v>415</v>
      </c>
      <c r="B18" t="str">
        <f>'ELECTRICITY-Input'!B40</f>
        <v>NR</v>
      </c>
      <c r="C18" t="str">
        <f>'ELECTRICITY-Input'!C40</f>
        <v>ER</v>
      </c>
      <c r="D18">
        <f>'ELECTRICITY-Input'!D40</f>
        <v>3.3000000000000002E-2</v>
      </c>
      <c r="E18">
        <f>'ELECTRICITY-Input'!E40</f>
        <v>3.3000000000000002E-2</v>
      </c>
      <c r="F18">
        <f>'ELECTRICITY-Input'!F40</f>
        <v>3.3000000000000002E-2</v>
      </c>
      <c r="G18">
        <f>'ELECTRICITY-Input'!G40</f>
        <v>3.3000000000000002E-2</v>
      </c>
      <c r="H18">
        <f>'ELECTRICITY-Input'!H40</f>
        <v>3.3000000000000002E-2</v>
      </c>
      <c r="I18">
        <f>'ELECTRICITY-Input'!I40</f>
        <v>3.3000000000000002E-2</v>
      </c>
      <c r="J18">
        <f>'ELECTRICITY-Input'!J40</f>
        <v>3.3000000000000002E-2</v>
      </c>
      <c r="K18">
        <f>'ELECTRICITY-Input'!K40</f>
        <v>3.3000000000000002E-2</v>
      </c>
      <c r="L18">
        <f>'ELECTRICITY-Input'!L40</f>
        <v>3.3000000000000002E-2</v>
      </c>
      <c r="M18">
        <f>'ELECTRICITY-Input'!M40</f>
        <v>3.3000000000000002E-2</v>
      </c>
      <c r="N18">
        <f>'ELECTRICITY-Input'!N40</f>
        <v>3.3000000000000002E-2</v>
      </c>
      <c r="P18" t="s">
        <v>415</v>
      </c>
      <c r="Q18" t="str">
        <f>'ELECTRICITY-Input'!R40</f>
        <v>NR</v>
      </c>
      <c r="R18" t="str">
        <f>'ELECTRICITY-Input'!S40</f>
        <v>ER</v>
      </c>
      <c r="S18">
        <f>'ELECTRICITY-Input'!T40</f>
        <v>3.3000000000000002E-2</v>
      </c>
      <c r="T18">
        <f>'ELECTRICITY-Input'!U40</f>
        <v>3.3000000000000002E-2</v>
      </c>
      <c r="U18">
        <f>'ELECTRICITY-Input'!V40</f>
        <v>3.3000000000000002E-2</v>
      </c>
      <c r="V18">
        <f>'ELECTRICITY-Input'!W40</f>
        <v>3.3000000000000002E-2</v>
      </c>
      <c r="W18">
        <f>'ELECTRICITY-Input'!X40</f>
        <v>3.3000000000000002E-2</v>
      </c>
      <c r="X18">
        <f>'ELECTRICITY-Input'!Y40</f>
        <v>3.3000000000000002E-2</v>
      </c>
      <c r="Y18">
        <f>'ELECTRICITY-Input'!Z40</f>
        <v>3.3000000000000002E-2</v>
      </c>
      <c r="Z18">
        <f>'ELECTRICITY-Input'!AA40</f>
        <v>3.3000000000000002E-2</v>
      </c>
      <c r="AA18">
        <f>'ELECTRICITY-Input'!AB40</f>
        <v>3.3000000000000002E-2</v>
      </c>
      <c r="AB18">
        <f>'ELECTRICITY-Input'!AC40</f>
        <v>3.3000000000000002E-2</v>
      </c>
      <c r="AC18">
        <f>'ELECTRICITY-Input'!AD40</f>
        <v>3.3000000000000002E-2</v>
      </c>
      <c r="AF18" t="s">
        <v>415</v>
      </c>
      <c r="AG18" t="str">
        <f>'ELECTRICITY-Input'!AH40</f>
        <v>NR</v>
      </c>
      <c r="AH18" t="str">
        <f>'ELECTRICITY-Input'!AI40</f>
        <v>ER</v>
      </c>
      <c r="AI18">
        <f>'ELECTRICITY-Input'!AJ40</f>
        <v>3.3000000000000002E-2</v>
      </c>
      <c r="AJ18">
        <f>'ELECTRICITY-Input'!AK40</f>
        <v>3.3000000000000002E-2</v>
      </c>
      <c r="AK18">
        <f>'ELECTRICITY-Input'!AL40</f>
        <v>3.3000000000000002E-2</v>
      </c>
      <c r="AL18">
        <f>'ELECTRICITY-Input'!AM40</f>
        <v>3.3000000000000002E-2</v>
      </c>
      <c r="AM18">
        <f>'ELECTRICITY-Input'!AN40</f>
        <v>3.3000000000000002E-2</v>
      </c>
      <c r="AN18">
        <f>'ELECTRICITY-Input'!AO40</f>
        <v>3.3000000000000002E-2</v>
      </c>
      <c r="AO18">
        <f>'ELECTRICITY-Input'!AP40</f>
        <v>3.3000000000000002E-2</v>
      </c>
      <c r="AP18">
        <f>'ELECTRICITY-Input'!AQ40</f>
        <v>3.3000000000000002E-2</v>
      </c>
      <c r="AQ18">
        <f>'ELECTRICITY-Input'!AR40</f>
        <v>3.3000000000000002E-2</v>
      </c>
      <c r="AR18">
        <f>'ELECTRICITY-Input'!AS40</f>
        <v>3.3000000000000002E-2</v>
      </c>
      <c r="AS18">
        <f>'ELECTRICITY-Input'!AT40</f>
        <v>3.3000000000000002E-2</v>
      </c>
    </row>
    <row r="19" spans="1:45" x14ac:dyDescent="0.2">
      <c r="A19" t="s">
        <v>415</v>
      </c>
      <c r="B19" t="str">
        <f>'ELECTRICITY-Input'!B41</f>
        <v>WR</v>
      </c>
      <c r="C19" t="str">
        <f>'ELECTRICITY-Input'!C41</f>
        <v>NER</v>
      </c>
      <c r="D19">
        <f>'ELECTRICITY-Input'!D41</f>
        <v>3.3000000000000002E-2</v>
      </c>
      <c r="E19">
        <f>'ELECTRICITY-Input'!E41</f>
        <v>3.3000000000000002E-2</v>
      </c>
      <c r="F19">
        <f>'ELECTRICITY-Input'!F41</f>
        <v>3.3000000000000002E-2</v>
      </c>
      <c r="G19">
        <f>'ELECTRICITY-Input'!G41</f>
        <v>3.3000000000000002E-2</v>
      </c>
      <c r="H19">
        <f>'ELECTRICITY-Input'!H41</f>
        <v>3.3000000000000002E-2</v>
      </c>
      <c r="I19">
        <f>'ELECTRICITY-Input'!I41</f>
        <v>3.3000000000000002E-2</v>
      </c>
      <c r="J19">
        <f>'ELECTRICITY-Input'!J41</f>
        <v>3.3000000000000002E-2</v>
      </c>
      <c r="K19">
        <f>'ELECTRICITY-Input'!K41</f>
        <v>3.3000000000000002E-2</v>
      </c>
      <c r="L19">
        <f>'ELECTRICITY-Input'!L41</f>
        <v>3.3000000000000002E-2</v>
      </c>
      <c r="M19">
        <f>'ELECTRICITY-Input'!M41</f>
        <v>3.3000000000000002E-2</v>
      </c>
      <c r="N19">
        <f>'ELECTRICITY-Input'!N41</f>
        <v>3.3000000000000002E-2</v>
      </c>
      <c r="P19" t="s">
        <v>415</v>
      </c>
      <c r="Q19" t="str">
        <f>'ELECTRICITY-Input'!R41</f>
        <v>WR</v>
      </c>
      <c r="R19" t="str">
        <f>'ELECTRICITY-Input'!S41</f>
        <v>NER</v>
      </c>
      <c r="S19">
        <f>'ELECTRICITY-Input'!T41</f>
        <v>3.3000000000000002E-2</v>
      </c>
      <c r="T19">
        <f>'ELECTRICITY-Input'!U41</f>
        <v>3.3000000000000002E-2</v>
      </c>
      <c r="U19">
        <f>'ELECTRICITY-Input'!V41</f>
        <v>3.3000000000000002E-2</v>
      </c>
      <c r="V19">
        <f>'ELECTRICITY-Input'!W41</f>
        <v>3.3000000000000002E-2</v>
      </c>
      <c r="W19">
        <f>'ELECTRICITY-Input'!X41</f>
        <v>3.3000000000000002E-2</v>
      </c>
      <c r="X19">
        <f>'ELECTRICITY-Input'!Y41</f>
        <v>3.3000000000000002E-2</v>
      </c>
      <c r="Y19">
        <f>'ELECTRICITY-Input'!Z41</f>
        <v>3.3000000000000002E-2</v>
      </c>
      <c r="Z19">
        <f>'ELECTRICITY-Input'!AA41</f>
        <v>3.3000000000000002E-2</v>
      </c>
      <c r="AA19">
        <f>'ELECTRICITY-Input'!AB41</f>
        <v>3.3000000000000002E-2</v>
      </c>
      <c r="AB19">
        <f>'ELECTRICITY-Input'!AC41</f>
        <v>3.3000000000000002E-2</v>
      </c>
      <c r="AC19">
        <f>'ELECTRICITY-Input'!AD41</f>
        <v>3.3000000000000002E-2</v>
      </c>
      <c r="AF19" t="s">
        <v>415</v>
      </c>
      <c r="AG19" t="str">
        <f>'ELECTRICITY-Input'!AH41</f>
        <v>WR</v>
      </c>
      <c r="AH19" t="str">
        <f>'ELECTRICITY-Input'!AI41</f>
        <v>NER</v>
      </c>
      <c r="AI19">
        <f>'ELECTRICITY-Input'!AJ41</f>
        <v>3.3000000000000002E-2</v>
      </c>
      <c r="AJ19">
        <f>'ELECTRICITY-Input'!AK41</f>
        <v>3.3000000000000002E-2</v>
      </c>
      <c r="AK19">
        <f>'ELECTRICITY-Input'!AL41</f>
        <v>3.3000000000000002E-2</v>
      </c>
      <c r="AL19">
        <f>'ELECTRICITY-Input'!AM41</f>
        <v>3.3000000000000002E-2</v>
      </c>
      <c r="AM19">
        <f>'ELECTRICITY-Input'!AN41</f>
        <v>3.3000000000000002E-2</v>
      </c>
      <c r="AN19">
        <f>'ELECTRICITY-Input'!AO41</f>
        <v>3.3000000000000002E-2</v>
      </c>
      <c r="AO19">
        <f>'ELECTRICITY-Input'!AP41</f>
        <v>3.3000000000000002E-2</v>
      </c>
      <c r="AP19">
        <f>'ELECTRICITY-Input'!AQ41</f>
        <v>3.3000000000000002E-2</v>
      </c>
      <c r="AQ19">
        <f>'ELECTRICITY-Input'!AR41</f>
        <v>3.3000000000000002E-2</v>
      </c>
      <c r="AR19">
        <f>'ELECTRICITY-Input'!AS41</f>
        <v>3.3000000000000002E-2</v>
      </c>
      <c r="AS19">
        <f>'ELECTRICITY-Input'!AT41</f>
        <v>3.3000000000000002E-2</v>
      </c>
    </row>
    <row r="20" spans="1:45" x14ac:dyDescent="0.2">
      <c r="A20" t="s">
        <v>415</v>
      </c>
      <c r="B20" t="str">
        <f>'ELECTRICITY-Input'!B42</f>
        <v>SR</v>
      </c>
      <c r="C20" t="str">
        <f>'ELECTRICITY-Input'!C42</f>
        <v>NR</v>
      </c>
      <c r="D20">
        <f>'ELECTRICITY-Input'!D42</f>
        <v>3.3000000000000002E-2</v>
      </c>
      <c r="E20">
        <f>'ELECTRICITY-Input'!E42</f>
        <v>3.3000000000000002E-2</v>
      </c>
      <c r="F20">
        <f>'ELECTRICITY-Input'!F42</f>
        <v>3.3000000000000002E-2</v>
      </c>
      <c r="G20">
        <f>'ELECTRICITY-Input'!G42</f>
        <v>3.3000000000000002E-2</v>
      </c>
      <c r="H20">
        <f>'ELECTRICITY-Input'!H42</f>
        <v>3.3000000000000002E-2</v>
      </c>
      <c r="I20">
        <f>'ELECTRICITY-Input'!I42</f>
        <v>3.3000000000000002E-2</v>
      </c>
      <c r="J20">
        <f>'ELECTRICITY-Input'!J42</f>
        <v>3.3000000000000002E-2</v>
      </c>
      <c r="K20">
        <f>'ELECTRICITY-Input'!K42</f>
        <v>3.3000000000000002E-2</v>
      </c>
      <c r="L20">
        <f>'ELECTRICITY-Input'!L42</f>
        <v>3.3000000000000002E-2</v>
      </c>
      <c r="M20">
        <f>'ELECTRICITY-Input'!M42</f>
        <v>3.3000000000000002E-2</v>
      </c>
      <c r="N20">
        <f>'ELECTRICITY-Input'!N42</f>
        <v>3.3000000000000002E-2</v>
      </c>
      <c r="P20" t="s">
        <v>415</v>
      </c>
      <c r="Q20" t="str">
        <f>'ELECTRICITY-Input'!R42</f>
        <v>SR</v>
      </c>
      <c r="R20" t="str">
        <f>'ELECTRICITY-Input'!S42</f>
        <v>NR</v>
      </c>
      <c r="S20">
        <f>'ELECTRICITY-Input'!T42</f>
        <v>3.3000000000000002E-2</v>
      </c>
      <c r="T20">
        <f>'ELECTRICITY-Input'!U42</f>
        <v>3.3000000000000002E-2</v>
      </c>
      <c r="U20">
        <f>'ELECTRICITY-Input'!V42</f>
        <v>3.3000000000000002E-2</v>
      </c>
      <c r="V20">
        <f>'ELECTRICITY-Input'!W42</f>
        <v>3.3000000000000002E-2</v>
      </c>
      <c r="W20">
        <f>'ELECTRICITY-Input'!X42</f>
        <v>3.3000000000000002E-2</v>
      </c>
      <c r="X20">
        <f>'ELECTRICITY-Input'!Y42</f>
        <v>3.3000000000000002E-2</v>
      </c>
      <c r="Y20">
        <f>'ELECTRICITY-Input'!Z42</f>
        <v>3.3000000000000002E-2</v>
      </c>
      <c r="Z20">
        <f>'ELECTRICITY-Input'!AA42</f>
        <v>3.3000000000000002E-2</v>
      </c>
      <c r="AA20">
        <f>'ELECTRICITY-Input'!AB42</f>
        <v>3.3000000000000002E-2</v>
      </c>
      <c r="AB20">
        <f>'ELECTRICITY-Input'!AC42</f>
        <v>3.3000000000000002E-2</v>
      </c>
      <c r="AC20">
        <f>'ELECTRICITY-Input'!AD42</f>
        <v>3.3000000000000002E-2</v>
      </c>
      <c r="AF20" t="s">
        <v>415</v>
      </c>
      <c r="AG20" t="str">
        <f>'ELECTRICITY-Input'!AH42</f>
        <v>SR</v>
      </c>
      <c r="AH20" t="str">
        <f>'ELECTRICITY-Input'!AI42</f>
        <v>NR</v>
      </c>
      <c r="AI20">
        <f>'ELECTRICITY-Input'!AJ42</f>
        <v>3.3000000000000002E-2</v>
      </c>
      <c r="AJ20">
        <f>'ELECTRICITY-Input'!AK42</f>
        <v>3.3000000000000002E-2</v>
      </c>
      <c r="AK20">
        <f>'ELECTRICITY-Input'!AL42</f>
        <v>3.3000000000000002E-2</v>
      </c>
      <c r="AL20">
        <f>'ELECTRICITY-Input'!AM42</f>
        <v>3.3000000000000002E-2</v>
      </c>
      <c r="AM20">
        <f>'ELECTRICITY-Input'!AN42</f>
        <v>3.3000000000000002E-2</v>
      </c>
      <c r="AN20">
        <f>'ELECTRICITY-Input'!AO42</f>
        <v>3.3000000000000002E-2</v>
      </c>
      <c r="AO20">
        <f>'ELECTRICITY-Input'!AP42</f>
        <v>3.3000000000000002E-2</v>
      </c>
      <c r="AP20">
        <f>'ELECTRICITY-Input'!AQ42</f>
        <v>3.3000000000000002E-2</v>
      </c>
      <c r="AQ20">
        <f>'ELECTRICITY-Input'!AR42</f>
        <v>3.3000000000000002E-2</v>
      </c>
      <c r="AR20">
        <f>'ELECTRICITY-Input'!AS42</f>
        <v>3.3000000000000002E-2</v>
      </c>
      <c r="AS20">
        <f>'ELECTRICITY-Input'!AT42</f>
        <v>3.3000000000000002E-2</v>
      </c>
    </row>
    <row r="21" spans="1:45" x14ac:dyDescent="0.2">
      <c r="A21" t="s">
        <v>415</v>
      </c>
      <c r="B21" t="str">
        <f>'ELECTRICITY-Input'!B43</f>
        <v>ER</v>
      </c>
      <c r="C21" t="str">
        <f>'ELECTRICITY-Input'!C43</f>
        <v>WR</v>
      </c>
      <c r="D21">
        <f>'ELECTRICITY-Input'!D43</f>
        <v>3.3000000000000002E-2</v>
      </c>
      <c r="E21">
        <f>'ELECTRICITY-Input'!E43</f>
        <v>3.3000000000000002E-2</v>
      </c>
      <c r="F21">
        <f>'ELECTRICITY-Input'!F43</f>
        <v>3.3000000000000002E-2</v>
      </c>
      <c r="G21">
        <f>'ELECTRICITY-Input'!G43</f>
        <v>3.3000000000000002E-2</v>
      </c>
      <c r="H21">
        <f>'ELECTRICITY-Input'!H43</f>
        <v>3.3000000000000002E-2</v>
      </c>
      <c r="I21">
        <f>'ELECTRICITY-Input'!I43</f>
        <v>3.3000000000000002E-2</v>
      </c>
      <c r="J21">
        <f>'ELECTRICITY-Input'!J43</f>
        <v>3.3000000000000002E-2</v>
      </c>
      <c r="K21">
        <f>'ELECTRICITY-Input'!K43</f>
        <v>3.3000000000000002E-2</v>
      </c>
      <c r="L21">
        <f>'ELECTRICITY-Input'!L43</f>
        <v>3.3000000000000002E-2</v>
      </c>
      <c r="M21">
        <f>'ELECTRICITY-Input'!M43</f>
        <v>3.3000000000000002E-2</v>
      </c>
      <c r="N21">
        <f>'ELECTRICITY-Input'!N43</f>
        <v>3.3000000000000002E-2</v>
      </c>
      <c r="P21" t="s">
        <v>415</v>
      </c>
      <c r="Q21" t="str">
        <f>'ELECTRICITY-Input'!R43</f>
        <v>ER</v>
      </c>
      <c r="R21" t="str">
        <f>'ELECTRICITY-Input'!S43</f>
        <v>WR</v>
      </c>
      <c r="S21">
        <f>'ELECTRICITY-Input'!T43</f>
        <v>3.3000000000000002E-2</v>
      </c>
      <c r="T21">
        <f>'ELECTRICITY-Input'!U43</f>
        <v>3.3000000000000002E-2</v>
      </c>
      <c r="U21">
        <f>'ELECTRICITY-Input'!V43</f>
        <v>3.3000000000000002E-2</v>
      </c>
      <c r="V21">
        <f>'ELECTRICITY-Input'!W43</f>
        <v>3.3000000000000002E-2</v>
      </c>
      <c r="W21">
        <f>'ELECTRICITY-Input'!X43</f>
        <v>3.3000000000000002E-2</v>
      </c>
      <c r="X21">
        <f>'ELECTRICITY-Input'!Y43</f>
        <v>3.3000000000000002E-2</v>
      </c>
      <c r="Y21">
        <f>'ELECTRICITY-Input'!Z43</f>
        <v>3.3000000000000002E-2</v>
      </c>
      <c r="Z21">
        <f>'ELECTRICITY-Input'!AA43</f>
        <v>3.3000000000000002E-2</v>
      </c>
      <c r="AA21">
        <f>'ELECTRICITY-Input'!AB43</f>
        <v>3.3000000000000002E-2</v>
      </c>
      <c r="AB21">
        <f>'ELECTRICITY-Input'!AC43</f>
        <v>3.3000000000000002E-2</v>
      </c>
      <c r="AC21">
        <f>'ELECTRICITY-Input'!AD43</f>
        <v>3.3000000000000002E-2</v>
      </c>
      <c r="AF21" t="s">
        <v>415</v>
      </c>
      <c r="AG21" t="str">
        <f>'ELECTRICITY-Input'!AH43</f>
        <v>ER</v>
      </c>
      <c r="AH21" t="str">
        <f>'ELECTRICITY-Input'!AI43</f>
        <v>WR</v>
      </c>
      <c r="AI21">
        <f>'ELECTRICITY-Input'!AJ43</f>
        <v>3.3000000000000002E-2</v>
      </c>
      <c r="AJ21">
        <f>'ELECTRICITY-Input'!AK43</f>
        <v>3.3000000000000002E-2</v>
      </c>
      <c r="AK21">
        <f>'ELECTRICITY-Input'!AL43</f>
        <v>3.3000000000000002E-2</v>
      </c>
      <c r="AL21">
        <f>'ELECTRICITY-Input'!AM43</f>
        <v>3.3000000000000002E-2</v>
      </c>
      <c r="AM21">
        <f>'ELECTRICITY-Input'!AN43</f>
        <v>3.3000000000000002E-2</v>
      </c>
      <c r="AN21">
        <f>'ELECTRICITY-Input'!AO43</f>
        <v>3.3000000000000002E-2</v>
      </c>
      <c r="AO21">
        <f>'ELECTRICITY-Input'!AP43</f>
        <v>3.3000000000000002E-2</v>
      </c>
      <c r="AP21">
        <f>'ELECTRICITY-Input'!AQ43</f>
        <v>3.3000000000000002E-2</v>
      </c>
      <c r="AQ21">
        <f>'ELECTRICITY-Input'!AR43</f>
        <v>3.3000000000000002E-2</v>
      </c>
      <c r="AR21">
        <f>'ELECTRICITY-Input'!AS43</f>
        <v>3.3000000000000002E-2</v>
      </c>
      <c r="AS21">
        <f>'ELECTRICITY-Input'!AT43</f>
        <v>3.3000000000000002E-2</v>
      </c>
    </row>
    <row r="22" spans="1:45" x14ac:dyDescent="0.2">
      <c r="A22" t="s">
        <v>415</v>
      </c>
      <c r="B22" t="str">
        <f>'ELECTRICITY-Input'!B44</f>
        <v>NER</v>
      </c>
      <c r="C22" t="str">
        <f>'ELECTRICITY-Input'!C44</f>
        <v>SR</v>
      </c>
      <c r="D22">
        <f>'ELECTRICITY-Input'!D44</f>
        <v>3.3000000000000002E-2</v>
      </c>
      <c r="E22">
        <f>'ELECTRICITY-Input'!E44</f>
        <v>3.3000000000000002E-2</v>
      </c>
      <c r="F22">
        <f>'ELECTRICITY-Input'!F44</f>
        <v>3.3000000000000002E-2</v>
      </c>
      <c r="G22">
        <f>'ELECTRICITY-Input'!G44</f>
        <v>3.3000000000000002E-2</v>
      </c>
      <c r="H22">
        <f>'ELECTRICITY-Input'!H44</f>
        <v>3.3000000000000002E-2</v>
      </c>
      <c r="I22">
        <f>'ELECTRICITY-Input'!I44</f>
        <v>3.3000000000000002E-2</v>
      </c>
      <c r="J22">
        <f>'ELECTRICITY-Input'!J44</f>
        <v>3.3000000000000002E-2</v>
      </c>
      <c r="K22">
        <f>'ELECTRICITY-Input'!K44</f>
        <v>3.3000000000000002E-2</v>
      </c>
      <c r="L22">
        <f>'ELECTRICITY-Input'!L44</f>
        <v>3.3000000000000002E-2</v>
      </c>
      <c r="M22">
        <f>'ELECTRICITY-Input'!M44</f>
        <v>3.3000000000000002E-2</v>
      </c>
      <c r="N22">
        <f>'ELECTRICITY-Input'!N44</f>
        <v>3.3000000000000002E-2</v>
      </c>
      <c r="P22" t="s">
        <v>415</v>
      </c>
      <c r="Q22" t="str">
        <f>'ELECTRICITY-Input'!R44</f>
        <v>NER</v>
      </c>
      <c r="R22" t="str">
        <f>'ELECTRICITY-Input'!S44</f>
        <v>SR</v>
      </c>
      <c r="S22">
        <f>'ELECTRICITY-Input'!T44</f>
        <v>3.3000000000000002E-2</v>
      </c>
      <c r="T22">
        <f>'ELECTRICITY-Input'!U44</f>
        <v>3.3000000000000002E-2</v>
      </c>
      <c r="U22">
        <f>'ELECTRICITY-Input'!V44</f>
        <v>3.3000000000000002E-2</v>
      </c>
      <c r="V22">
        <f>'ELECTRICITY-Input'!W44</f>
        <v>3.3000000000000002E-2</v>
      </c>
      <c r="W22">
        <f>'ELECTRICITY-Input'!X44</f>
        <v>3.3000000000000002E-2</v>
      </c>
      <c r="X22">
        <f>'ELECTRICITY-Input'!Y44</f>
        <v>3.3000000000000002E-2</v>
      </c>
      <c r="Y22">
        <f>'ELECTRICITY-Input'!Z44</f>
        <v>3.3000000000000002E-2</v>
      </c>
      <c r="Z22">
        <f>'ELECTRICITY-Input'!AA44</f>
        <v>3.3000000000000002E-2</v>
      </c>
      <c r="AA22">
        <f>'ELECTRICITY-Input'!AB44</f>
        <v>3.3000000000000002E-2</v>
      </c>
      <c r="AB22">
        <f>'ELECTRICITY-Input'!AC44</f>
        <v>3.3000000000000002E-2</v>
      </c>
      <c r="AC22">
        <f>'ELECTRICITY-Input'!AD44</f>
        <v>3.3000000000000002E-2</v>
      </c>
      <c r="AF22" t="s">
        <v>415</v>
      </c>
      <c r="AG22" t="str">
        <f>'ELECTRICITY-Input'!AH44</f>
        <v>NER</v>
      </c>
      <c r="AH22" t="str">
        <f>'ELECTRICITY-Input'!AI44</f>
        <v>SR</v>
      </c>
      <c r="AI22">
        <f>'ELECTRICITY-Input'!AJ44</f>
        <v>3.3000000000000002E-2</v>
      </c>
      <c r="AJ22">
        <f>'ELECTRICITY-Input'!AK44</f>
        <v>3.3000000000000002E-2</v>
      </c>
      <c r="AK22">
        <f>'ELECTRICITY-Input'!AL44</f>
        <v>3.3000000000000002E-2</v>
      </c>
      <c r="AL22">
        <f>'ELECTRICITY-Input'!AM44</f>
        <v>3.3000000000000002E-2</v>
      </c>
      <c r="AM22">
        <f>'ELECTRICITY-Input'!AN44</f>
        <v>3.3000000000000002E-2</v>
      </c>
      <c r="AN22">
        <f>'ELECTRICITY-Input'!AO44</f>
        <v>3.3000000000000002E-2</v>
      </c>
      <c r="AO22">
        <f>'ELECTRICITY-Input'!AP44</f>
        <v>3.3000000000000002E-2</v>
      </c>
      <c r="AP22">
        <f>'ELECTRICITY-Input'!AQ44</f>
        <v>3.3000000000000002E-2</v>
      </c>
      <c r="AQ22">
        <f>'ELECTRICITY-Input'!AR44</f>
        <v>3.3000000000000002E-2</v>
      </c>
      <c r="AR22">
        <f>'ELECTRICITY-Input'!AS44</f>
        <v>3.3000000000000002E-2</v>
      </c>
      <c r="AS22">
        <f>'ELECTRICITY-Input'!AT44</f>
        <v>3.3000000000000002E-2</v>
      </c>
    </row>
    <row r="23" spans="1:45" x14ac:dyDescent="0.2">
      <c r="A23" t="s">
        <v>415</v>
      </c>
      <c r="B23" t="str">
        <f>'ELECTRICITY-Input'!B45</f>
        <v>NR</v>
      </c>
      <c r="C23" t="str">
        <f>'ELECTRICITY-Input'!C45</f>
        <v>NER</v>
      </c>
      <c r="D23">
        <f>'ELECTRICITY-Input'!D45</f>
        <v>3.3000000000000002E-2</v>
      </c>
      <c r="E23">
        <f>'ELECTRICITY-Input'!E45</f>
        <v>3.3000000000000002E-2</v>
      </c>
      <c r="F23">
        <f>'ELECTRICITY-Input'!F45</f>
        <v>3.3000000000000002E-2</v>
      </c>
      <c r="G23">
        <f>'ELECTRICITY-Input'!G45</f>
        <v>3.3000000000000002E-2</v>
      </c>
      <c r="H23">
        <f>'ELECTRICITY-Input'!H45</f>
        <v>3.3000000000000002E-2</v>
      </c>
      <c r="I23">
        <f>'ELECTRICITY-Input'!I45</f>
        <v>3.3000000000000002E-2</v>
      </c>
      <c r="J23">
        <f>'ELECTRICITY-Input'!J45</f>
        <v>3.3000000000000002E-2</v>
      </c>
      <c r="K23">
        <f>'ELECTRICITY-Input'!K45</f>
        <v>3.3000000000000002E-2</v>
      </c>
      <c r="L23">
        <f>'ELECTRICITY-Input'!L45</f>
        <v>3.3000000000000002E-2</v>
      </c>
      <c r="M23">
        <f>'ELECTRICITY-Input'!M45</f>
        <v>3.3000000000000002E-2</v>
      </c>
      <c r="N23">
        <f>'ELECTRICITY-Input'!N45</f>
        <v>3.3000000000000002E-2</v>
      </c>
      <c r="P23" t="s">
        <v>415</v>
      </c>
      <c r="Q23" t="str">
        <f>'ELECTRICITY-Input'!R45</f>
        <v>NR</v>
      </c>
      <c r="R23" t="str">
        <f>'ELECTRICITY-Input'!S45</f>
        <v>NER</v>
      </c>
      <c r="S23">
        <f>'ELECTRICITY-Input'!T45</f>
        <v>3.3000000000000002E-2</v>
      </c>
      <c r="T23">
        <f>'ELECTRICITY-Input'!U45</f>
        <v>3.3000000000000002E-2</v>
      </c>
      <c r="U23">
        <f>'ELECTRICITY-Input'!V45</f>
        <v>3.3000000000000002E-2</v>
      </c>
      <c r="V23">
        <f>'ELECTRICITY-Input'!W45</f>
        <v>3.3000000000000002E-2</v>
      </c>
      <c r="W23">
        <f>'ELECTRICITY-Input'!X45</f>
        <v>3.3000000000000002E-2</v>
      </c>
      <c r="X23">
        <f>'ELECTRICITY-Input'!Y45</f>
        <v>3.3000000000000002E-2</v>
      </c>
      <c r="Y23">
        <f>'ELECTRICITY-Input'!Z45</f>
        <v>3.3000000000000002E-2</v>
      </c>
      <c r="Z23">
        <f>'ELECTRICITY-Input'!AA45</f>
        <v>3.3000000000000002E-2</v>
      </c>
      <c r="AA23">
        <f>'ELECTRICITY-Input'!AB45</f>
        <v>3.3000000000000002E-2</v>
      </c>
      <c r="AB23">
        <f>'ELECTRICITY-Input'!AC45</f>
        <v>3.3000000000000002E-2</v>
      </c>
      <c r="AC23">
        <f>'ELECTRICITY-Input'!AD45</f>
        <v>3.3000000000000002E-2</v>
      </c>
      <c r="AF23" t="s">
        <v>415</v>
      </c>
      <c r="AG23" t="str">
        <f>'ELECTRICITY-Input'!AH45</f>
        <v>NR</v>
      </c>
      <c r="AH23" t="str">
        <f>'ELECTRICITY-Input'!AI45</f>
        <v>NER</v>
      </c>
      <c r="AI23">
        <f>'ELECTRICITY-Input'!AJ45</f>
        <v>3.3000000000000002E-2</v>
      </c>
      <c r="AJ23">
        <f>'ELECTRICITY-Input'!AK45</f>
        <v>3.3000000000000002E-2</v>
      </c>
      <c r="AK23">
        <f>'ELECTRICITY-Input'!AL45</f>
        <v>3.3000000000000002E-2</v>
      </c>
      <c r="AL23">
        <f>'ELECTRICITY-Input'!AM45</f>
        <v>3.3000000000000002E-2</v>
      </c>
      <c r="AM23">
        <f>'ELECTRICITY-Input'!AN45</f>
        <v>3.3000000000000002E-2</v>
      </c>
      <c r="AN23">
        <f>'ELECTRICITY-Input'!AO45</f>
        <v>3.3000000000000002E-2</v>
      </c>
      <c r="AO23">
        <f>'ELECTRICITY-Input'!AP45</f>
        <v>3.3000000000000002E-2</v>
      </c>
      <c r="AP23">
        <f>'ELECTRICITY-Input'!AQ45</f>
        <v>3.3000000000000002E-2</v>
      </c>
      <c r="AQ23">
        <f>'ELECTRICITY-Input'!AR45</f>
        <v>3.3000000000000002E-2</v>
      </c>
      <c r="AR23">
        <f>'ELECTRICITY-Input'!AS45</f>
        <v>3.3000000000000002E-2</v>
      </c>
      <c r="AS23">
        <f>'ELECTRICITY-Input'!AT45</f>
        <v>3.3000000000000002E-2</v>
      </c>
    </row>
    <row r="24" spans="1:45" x14ac:dyDescent="0.2">
      <c r="A24" t="s">
        <v>415</v>
      </c>
      <c r="B24" t="str">
        <f>'ELECTRICITY-Input'!B46</f>
        <v>WR</v>
      </c>
      <c r="C24" t="str">
        <f>'ELECTRICITY-Input'!C46</f>
        <v>NR</v>
      </c>
      <c r="D24">
        <f>'ELECTRICITY-Input'!D46</f>
        <v>3.3000000000000002E-2</v>
      </c>
      <c r="E24">
        <f>'ELECTRICITY-Input'!E46</f>
        <v>3.3000000000000002E-2</v>
      </c>
      <c r="F24">
        <f>'ELECTRICITY-Input'!F46</f>
        <v>3.3000000000000002E-2</v>
      </c>
      <c r="G24">
        <f>'ELECTRICITY-Input'!G46</f>
        <v>3.3000000000000002E-2</v>
      </c>
      <c r="H24">
        <f>'ELECTRICITY-Input'!H46</f>
        <v>3.3000000000000002E-2</v>
      </c>
      <c r="I24">
        <f>'ELECTRICITY-Input'!I46</f>
        <v>3.3000000000000002E-2</v>
      </c>
      <c r="J24">
        <f>'ELECTRICITY-Input'!J46</f>
        <v>3.3000000000000002E-2</v>
      </c>
      <c r="K24">
        <f>'ELECTRICITY-Input'!K46</f>
        <v>3.3000000000000002E-2</v>
      </c>
      <c r="L24">
        <f>'ELECTRICITY-Input'!L46</f>
        <v>3.3000000000000002E-2</v>
      </c>
      <c r="M24">
        <f>'ELECTRICITY-Input'!M46</f>
        <v>3.3000000000000002E-2</v>
      </c>
      <c r="N24">
        <f>'ELECTRICITY-Input'!N46</f>
        <v>3.3000000000000002E-2</v>
      </c>
      <c r="P24" t="s">
        <v>415</v>
      </c>
      <c r="Q24" t="str">
        <f>'ELECTRICITY-Input'!R46</f>
        <v>WR</v>
      </c>
      <c r="R24" t="str">
        <f>'ELECTRICITY-Input'!S46</f>
        <v>NR</v>
      </c>
      <c r="S24">
        <f>'ELECTRICITY-Input'!T46</f>
        <v>3.3000000000000002E-2</v>
      </c>
      <c r="T24">
        <f>'ELECTRICITY-Input'!U46</f>
        <v>3.3000000000000002E-2</v>
      </c>
      <c r="U24">
        <f>'ELECTRICITY-Input'!V46</f>
        <v>3.3000000000000002E-2</v>
      </c>
      <c r="V24">
        <f>'ELECTRICITY-Input'!W46</f>
        <v>3.3000000000000002E-2</v>
      </c>
      <c r="W24">
        <f>'ELECTRICITY-Input'!X46</f>
        <v>3.3000000000000002E-2</v>
      </c>
      <c r="X24">
        <f>'ELECTRICITY-Input'!Y46</f>
        <v>3.3000000000000002E-2</v>
      </c>
      <c r="Y24">
        <f>'ELECTRICITY-Input'!Z46</f>
        <v>3.3000000000000002E-2</v>
      </c>
      <c r="Z24">
        <f>'ELECTRICITY-Input'!AA46</f>
        <v>3.3000000000000002E-2</v>
      </c>
      <c r="AA24">
        <f>'ELECTRICITY-Input'!AB46</f>
        <v>3.3000000000000002E-2</v>
      </c>
      <c r="AB24">
        <f>'ELECTRICITY-Input'!AC46</f>
        <v>3.3000000000000002E-2</v>
      </c>
      <c r="AC24">
        <f>'ELECTRICITY-Input'!AD46</f>
        <v>3.3000000000000002E-2</v>
      </c>
      <c r="AF24" t="s">
        <v>415</v>
      </c>
      <c r="AG24" t="str">
        <f>'ELECTRICITY-Input'!AH46</f>
        <v>WR</v>
      </c>
      <c r="AH24" t="str">
        <f>'ELECTRICITY-Input'!AI46</f>
        <v>NR</v>
      </c>
      <c r="AI24">
        <f>'ELECTRICITY-Input'!AJ46</f>
        <v>3.3000000000000002E-2</v>
      </c>
      <c r="AJ24">
        <f>'ELECTRICITY-Input'!AK46</f>
        <v>3.3000000000000002E-2</v>
      </c>
      <c r="AK24">
        <f>'ELECTRICITY-Input'!AL46</f>
        <v>3.3000000000000002E-2</v>
      </c>
      <c r="AL24">
        <f>'ELECTRICITY-Input'!AM46</f>
        <v>3.3000000000000002E-2</v>
      </c>
      <c r="AM24">
        <f>'ELECTRICITY-Input'!AN46</f>
        <v>3.3000000000000002E-2</v>
      </c>
      <c r="AN24">
        <f>'ELECTRICITY-Input'!AO46</f>
        <v>3.3000000000000002E-2</v>
      </c>
      <c r="AO24">
        <f>'ELECTRICITY-Input'!AP46</f>
        <v>3.3000000000000002E-2</v>
      </c>
      <c r="AP24">
        <f>'ELECTRICITY-Input'!AQ46</f>
        <v>3.3000000000000002E-2</v>
      </c>
      <c r="AQ24">
        <f>'ELECTRICITY-Input'!AR46</f>
        <v>3.3000000000000002E-2</v>
      </c>
      <c r="AR24">
        <f>'ELECTRICITY-Input'!AS46</f>
        <v>3.3000000000000002E-2</v>
      </c>
      <c r="AS24">
        <f>'ELECTRICITY-Input'!AT46</f>
        <v>3.3000000000000002E-2</v>
      </c>
    </row>
    <row r="25" spans="1:45" x14ac:dyDescent="0.2">
      <c r="A25" t="s">
        <v>415</v>
      </c>
      <c r="B25" t="str">
        <f>'ELECTRICITY-Input'!B47</f>
        <v>SR</v>
      </c>
      <c r="C25" t="str">
        <f>'ELECTRICITY-Input'!C47</f>
        <v>WR</v>
      </c>
      <c r="D25">
        <f>'ELECTRICITY-Input'!D47</f>
        <v>3.3000000000000002E-2</v>
      </c>
      <c r="E25">
        <f>'ELECTRICITY-Input'!E47</f>
        <v>3.3000000000000002E-2</v>
      </c>
      <c r="F25">
        <f>'ELECTRICITY-Input'!F47</f>
        <v>3.3000000000000002E-2</v>
      </c>
      <c r="G25">
        <f>'ELECTRICITY-Input'!G47</f>
        <v>3.3000000000000002E-2</v>
      </c>
      <c r="H25">
        <f>'ELECTRICITY-Input'!H47</f>
        <v>3.3000000000000002E-2</v>
      </c>
      <c r="I25">
        <f>'ELECTRICITY-Input'!I47</f>
        <v>3.3000000000000002E-2</v>
      </c>
      <c r="J25">
        <f>'ELECTRICITY-Input'!J47</f>
        <v>3.3000000000000002E-2</v>
      </c>
      <c r="K25">
        <f>'ELECTRICITY-Input'!K47</f>
        <v>3.3000000000000002E-2</v>
      </c>
      <c r="L25">
        <f>'ELECTRICITY-Input'!L47</f>
        <v>3.3000000000000002E-2</v>
      </c>
      <c r="M25">
        <f>'ELECTRICITY-Input'!M47</f>
        <v>3.3000000000000002E-2</v>
      </c>
      <c r="N25">
        <f>'ELECTRICITY-Input'!N47</f>
        <v>3.3000000000000002E-2</v>
      </c>
      <c r="P25" t="s">
        <v>415</v>
      </c>
      <c r="Q25" t="str">
        <f>'ELECTRICITY-Input'!R47</f>
        <v>SR</v>
      </c>
      <c r="R25" t="str">
        <f>'ELECTRICITY-Input'!S47</f>
        <v>WR</v>
      </c>
      <c r="S25">
        <f>'ELECTRICITY-Input'!T47</f>
        <v>3.3000000000000002E-2</v>
      </c>
      <c r="T25">
        <f>'ELECTRICITY-Input'!U47</f>
        <v>3.3000000000000002E-2</v>
      </c>
      <c r="U25">
        <f>'ELECTRICITY-Input'!V47</f>
        <v>3.3000000000000002E-2</v>
      </c>
      <c r="V25">
        <f>'ELECTRICITY-Input'!W47</f>
        <v>3.3000000000000002E-2</v>
      </c>
      <c r="W25">
        <f>'ELECTRICITY-Input'!X47</f>
        <v>3.3000000000000002E-2</v>
      </c>
      <c r="X25">
        <f>'ELECTRICITY-Input'!Y47</f>
        <v>3.3000000000000002E-2</v>
      </c>
      <c r="Y25">
        <f>'ELECTRICITY-Input'!Z47</f>
        <v>3.3000000000000002E-2</v>
      </c>
      <c r="Z25">
        <f>'ELECTRICITY-Input'!AA47</f>
        <v>3.3000000000000002E-2</v>
      </c>
      <c r="AA25">
        <f>'ELECTRICITY-Input'!AB47</f>
        <v>3.3000000000000002E-2</v>
      </c>
      <c r="AB25">
        <f>'ELECTRICITY-Input'!AC47</f>
        <v>3.3000000000000002E-2</v>
      </c>
      <c r="AC25">
        <f>'ELECTRICITY-Input'!AD47</f>
        <v>3.3000000000000002E-2</v>
      </c>
      <c r="AF25" t="s">
        <v>415</v>
      </c>
      <c r="AG25" t="str">
        <f>'ELECTRICITY-Input'!AH47</f>
        <v>SR</v>
      </c>
      <c r="AH25" t="str">
        <f>'ELECTRICITY-Input'!AI47</f>
        <v>WR</v>
      </c>
      <c r="AI25">
        <f>'ELECTRICITY-Input'!AJ47</f>
        <v>3.3000000000000002E-2</v>
      </c>
      <c r="AJ25">
        <f>'ELECTRICITY-Input'!AK47</f>
        <v>3.3000000000000002E-2</v>
      </c>
      <c r="AK25">
        <f>'ELECTRICITY-Input'!AL47</f>
        <v>3.3000000000000002E-2</v>
      </c>
      <c r="AL25">
        <f>'ELECTRICITY-Input'!AM47</f>
        <v>3.3000000000000002E-2</v>
      </c>
      <c r="AM25">
        <f>'ELECTRICITY-Input'!AN47</f>
        <v>3.3000000000000002E-2</v>
      </c>
      <c r="AN25">
        <f>'ELECTRICITY-Input'!AO47</f>
        <v>3.3000000000000002E-2</v>
      </c>
      <c r="AO25">
        <f>'ELECTRICITY-Input'!AP47</f>
        <v>3.3000000000000002E-2</v>
      </c>
      <c r="AP25">
        <f>'ELECTRICITY-Input'!AQ47</f>
        <v>3.3000000000000002E-2</v>
      </c>
      <c r="AQ25">
        <f>'ELECTRICITY-Input'!AR47</f>
        <v>3.3000000000000002E-2</v>
      </c>
      <c r="AR25">
        <f>'ELECTRICITY-Input'!AS47</f>
        <v>3.3000000000000002E-2</v>
      </c>
      <c r="AS25">
        <f>'ELECTRICITY-Input'!AT47</f>
        <v>3.3000000000000002E-2</v>
      </c>
    </row>
    <row r="26" spans="1:45" x14ac:dyDescent="0.2">
      <c r="A26" t="s">
        <v>415</v>
      </c>
      <c r="B26" t="str">
        <f>'ELECTRICITY-Input'!B48</f>
        <v>ER</v>
      </c>
      <c r="C26" t="str">
        <f>'ELECTRICITY-Input'!C48</f>
        <v>SR</v>
      </c>
      <c r="D26">
        <f>'ELECTRICITY-Input'!D48</f>
        <v>3.3000000000000002E-2</v>
      </c>
      <c r="E26">
        <f>'ELECTRICITY-Input'!E48</f>
        <v>3.3000000000000002E-2</v>
      </c>
      <c r="F26">
        <f>'ELECTRICITY-Input'!F48</f>
        <v>3.3000000000000002E-2</v>
      </c>
      <c r="G26">
        <f>'ELECTRICITY-Input'!G48</f>
        <v>3.3000000000000002E-2</v>
      </c>
      <c r="H26">
        <f>'ELECTRICITY-Input'!H48</f>
        <v>3.3000000000000002E-2</v>
      </c>
      <c r="I26">
        <f>'ELECTRICITY-Input'!I48</f>
        <v>3.3000000000000002E-2</v>
      </c>
      <c r="J26">
        <f>'ELECTRICITY-Input'!J48</f>
        <v>3.3000000000000002E-2</v>
      </c>
      <c r="K26">
        <f>'ELECTRICITY-Input'!K48</f>
        <v>3.3000000000000002E-2</v>
      </c>
      <c r="L26">
        <f>'ELECTRICITY-Input'!L48</f>
        <v>3.3000000000000002E-2</v>
      </c>
      <c r="M26">
        <f>'ELECTRICITY-Input'!M48</f>
        <v>3.3000000000000002E-2</v>
      </c>
      <c r="N26">
        <f>'ELECTRICITY-Input'!N48</f>
        <v>3.3000000000000002E-2</v>
      </c>
      <c r="P26" t="s">
        <v>415</v>
      </c>
      <c r="Q26" t="str">
        <f>'ELECTRICITY-Input'!R48</f>
        <v>ER</v>
      </c>
      <c r="R26" t="str">
        <f>'ELECTRICITY-Input'!S48</f>
        <v>SR</v>
      </c>
      <c r="S26">
        <f>'ELECTRICITY-Input'!T48</f>
        <v>3.3000000000000002E-2</v>
      </c>
      <c r="T26">
        <f>'ELECTRICITY-Input'!U48</f>
        <v>3.3000000000000002E-2</v>
      </c>
      <c r="U26">
        <f>'ELECTRICITY-Input'!V48</f>
        <v>3.3000000000000002E-2</v>
      </c>
      <c r="V26">
        <f>'ELECTRICITY-Input'!W48</f>
        <v>3.3000000000000002E-2</v>
      </c>
      <c r="W26">
        <f>'ELECTRICITY-Input'!X48</f>
        <v>3.3000000000000002E-2</v>
      </c>
      <c r="X26">
        <f>'ELECTRICITY-Input'!Y48</f>
        <v>3.3000000000000002E-2</v>
      </c>
      <c r="Y26">
        <f>'ELECTRICITY-Input'!Z48</f>
        <v>3.3000000000000002E-2</v>
      </c>
      <c r="Z26">
        <f>'ELECTRICITY-Input'!AA48</f>
        <v>3.3000000000000002E-2</v>
      </c>
      <c r="AA26">
        <f>'ELECTRICITY-Input'!AB48</f>
        <v>3.3000000000000002E-2</v>
      </c>
      <c r="AB26">
        <f>'ELECTRICITY-Input'!AC48</f>
        <v>3.3000000000000002E-2</v>
      </c>
      <c r="AC26">
        <f>'ELECTRICITY-Input'!AD48</f>
        <v>3.3000000000000002E-2</v>
      </c>
      <c r="AF26" t="s">
        <v>415</v>
      </c>
      <c r="AG26" t="str">
        <f>'ELECTRICITY-Input'!AH48</f>
        <v>ER</v>
      </c>
      <c r="AH26" t="str">
        <f>'ELECTRICITY-Input'!AI48</f>
        <v>SR</v>
      </c>
      <c r="AI26">
        <f>'ELECTRICITY-Input'!AJ48</f>
        <v>3.3000000000000002E-2</v>
      </c>
      <c r="AJ26">
        <f>'ELECTRICITY-Input'!AK48</f>
        <v>3.3000000000000002E-2</v>
      </c>
      <c r="AK26">
        <f>'ELECTRICITY-Input'!AL48</f>
        <v>3.3000000000000002E-2</v>
      </c>
      <c r="AL26">
        <f>'ELECTRICITY-Input'!AM48</f>
        <v>3.3000000000000002E-2</v>
      </c>
      <c r="AM26">
        <f>'ELECTRICITY-Input'!AN48</f>
        <v>3.3000000000000002E-2</v>
      </c>
      <c r="AN26">
        <f>'ELECTRICITY-Input'!AO48</f>
        <v>3.3000000000000002E-2</v>
      </c>
      <c r="AO26">
        <f>'ELECTRICITY-Input'!AP48</f>
        <v>3.3000000000000002E-2</v>
      </c>
      <c r="AP26">
        <f>'ELECTRICITY-Input'!AQ48</f>
        <v>3.3000000000000002E-2</v>
      </c>
      <c r="AQ26">
        <f>'ELECTRICITY-Input'!AR48</f>
        <v>3.3000000000000002E-2</v>
      </c>
      <c r="AR26">
        <f>'ELECTRICITY-Input'!AS48</f>
        <v>3.3000000000000002E-2</v>
      </c>
      <c r="AS26">
        <f>'ELECTRICITY-Input'!AT48</f>
        <v>3.3000000000000002E-2</v>
      </c>
    </row>
    <row r="27" spans="1:45" x14ac:dyDescent="0.2">
      <c r="A27" t="s">
        <v>415</v>
      </c>
      <c r="B27" t="str">
        <f>'ELECTRICITY-Input'!B49</f>
        <v>NER</v>
      </c>
      <c r="C27" t="str">
        <f>'ELECTRICITY-Input'!C49</f>
        <v>ER</v>
      </c>
      <c r="D27">
        <f>'ELECTRICITY-Input'!D49</f>
        <v>3.3000000000000002E-2</v>
      </c>
      <c r="E27">
        <f>'ELECTRICITY-Input'!E49</f>
        <v>3.3000000000000002E-2</v>
      </c>
      <c r="F27">
        <f>'ELECTRICITY-Input'!F49</f>
        <v>3.3000000000000002E-2</v>
      </c>
      <c r="G27">
        <f>'ELECTRICITY-Input'!G49</f>
        <v>3.3000000000000002E-2</v>
      </c>
      <c r="H27">
        <f>'ELECTRICITY-Input'!H49</f>
        <v>3.3000000000000002E-2</v>
      </c>
      <c r="I27">
        <f>'ELECTRICITY-Input'!I49</f>
        <v>3.3000000000000002E-2</v>
      </c>
      <c r="J27">
        <f>'ELECTRICITY-Input'!J49</f>
        <v>3.3000000000000002E-2</v>
      </c>
      <c r="K27">
        <f>'ELECTRICITY-Input'!K49</f>
        <v>3.3000000000000002E-2</v>
      </c>
      <c r="L27">
        <f>'ELECTRICITY-Input'!L49</f>
        <v>3.3000000000000002E-2</v>
      </c>
      <c r="M27">
        <f>'ELECTRICITY-Input'!M49</f>
        <v>3.3000000000000002E-2</v>
      </c>
      <c r="N27">
        <f>'ELECTRICITY-Input'!N49</f>
        <v>3.3000000000000002E-2</v>
      </c>
      <c r="P27" t="s">
        <v>415</v>
      </c>
      <c r="Q27" t="str">
        <f>'ELECTRICITY-Input'!R49</f>
        <v>NER</v>
      </c>
      <c r="R27" t="str">
        <f>'ELECTRICITY-Input'!S49</f>
        <v>ER</v>
      </c>
      <c r="S27">
        <f>'ELECTRICITY-Input'!T49</f>
        <v>3.3000000000000002E-2</v>
      </c>
      <c r="T27">
        <f>'ELECTRICITY-Input'!U49</f>
        <v>3.3000000000000002E-2</v>
      </c>
      <c r="U27">
        <f>'ELECTRICITY-Input'!V49</f>
        <v>3.3000000000000002E-2</v>
      </c>
      <c r="V27">
        <f>'ELECTRICITY-Input'!W49</f>
        <v>3.3000000000000002E-2</v>
      </c>
      <c r="W27">
        <f>'ELECTRICITY-Input'!X49</f>
        <v>3.3000000000000002E-2</v>
      </c>
      <c r="X27">
        <f>'ELECTRICITY-Input'!Y49</f>
        <v>3.3000000000000002E-2</v>
      </c>
      <c r="Y27">
        <f>'ELECTRICITY-Input'!Z49</f>
        <v>3.3000000000000002E-2</v>
      </c>
      <c r="Z27">
        <f>'ELECTRICITY-Input'!AA49</f>
        <v>3.3000000000000002E-2</v>
      </c>
      <c r="AA27">
        <f>'ELECTRICITY-Input'!AB49</f>
        <v>3.3000000000000002E-2</v>
      </c>
      <c r="AB27">
        <f>'ELECTRICITY-Input'!AC49</f>
        <v>3.3000000000000002E-2</v>
      </c>
      <c r="AC27">
        <f>'ELECTRICITY-Input'!AD49</f>
        <v>3.3000000000000002E-2</v>
      </c>
      <c r="AF27" t="s">
        <v>415</v>
      </c>
      <c r="AG27" t="str">
        <f>'ELECTRICITY-Input'!AH49</f>
        <v>NER</v>
      </c>
      <c r="AH27" t="str">
        <f>'ELECTRICITY-Input'!AI49</f>
        <v>ER</v>
      </c>
      <c r="AI27">
        <f>'ELECTRICITY-Input'!AJ49</f>
        <v>3.3000000000000002E-2</v>
      </c>
      <c r="AJ27">
        <f>'ELECTRICITY-Input'!AK49</f>
        <v>3.3000000000000002E-2</v>
      </c>
      <c r="AK27">
        <f>'ELECTRICITY-Input'!AL49</f>
        <v>3.3000000000000002E-2</v>
      </c>
      <c r="AL27">
        <f>'ELECTRICITY-Input'!AM49</f>
        <v>3.3000000000000002E-2</v>
      </c>
      <c r="AM27">
        <f>'ELECTRICITY-Input'!AN49</f>
        <v>3.3000000000000002E-2</v>
      </c>
      <c r="AN27">
        <f>'ELECTRICITY-Input'!AO49</f>
        <v>3.3000000000000002E-2</v>
      </c>
      <c r="AO27">
        <f>'ELECTRICITY-Input'!AP49</f>
        <v>3.3000000000000002E-2</v>
      </c>
      <c r="AP27">
        <f>'ELECTRICITY-Input'!AQ49</f>
        <v>3.3000000000000002E-2</v>
      </c>
      <c r="AQ27">
        <f>'ELECTRICITY-Input'!AR49</f>
        <v>3.3000000000000002E-2</v>
      </c>
      <c r="AR27">
        <f>'ELECTRICITY-Input'!AS49</f>
        <v>3.3000000000000002E-2</v>
      </c>
      <c r="AS27">
        <f>'ELECTRICITY-Input'!AT49</f>
        <v>3.3000000000000002E-2</v>
      </c>
    </row>
    <row r="29" spans="1:45" x14ac:dyDescent="0.2">
      <c r="A29" s="72" t="s">
        <v>425</v>
      </c>
    </row>
    <row r="30" spans="1:45" x14ac:dyDescent="0.2">
      <c r="A30" t="s">
        <v>414</v>
      </c>
      <c r="B30" t="s">
        <v>412</v>
      </c>
      <c r="C30" t="s">
        <v>413</v>
      </c>
      <c r="D30" t="s">
        <v>401</v>
      </c>
      <c r="E30" t="s">
        <v>402</v>
      </c>
      <c r="F30" t="s">
        <v>403</v>
      </c>
      <c r="G30" t="s">
        <v>404</v>
      </c>
      <c r="H30" t="s">
        <v>405</v>
      </c>
      <c r="I30" t="s">
        <v>406</v>
      </c>
      <c r="J30" t="s">
        <v>407</v>
      </c>
      <c r="K30" t="s">
        <v>408</v>
      </c>
      <c r="L30" t="s">
        <v>409</v>
      </c>
      <c r="M30" t="s">
        <v>410</v>
      </c>
      <c r="N30" t="s">
        <v>411</v>
      </c>
    </row>
    <row r="31" spans="1:45" x14ac:dyDescent="0.2">
      <c r="A31" t="s">
        <v>415</v>
      </c>
      <c r="B31" t="str">
        <f>'ELECTRICITY-Input'!B62</f>
        <v>NR</v>
      </c>
      <c r="C31" t="str">
        <f>'ELECTRICITY-Input'!C62</f>
        <v>NR</v>
      </c>
      <c r="D31">
        <f>'ELECTRICITY-Input'!D62</f>
        <v>2.3514526193787004</v>
      </c>
      <c r="E31">
        <f>'ELECTRICITY-Input'!E62</f>
        <v>2.3843186321663383</v>
      </c>
      <c r="F31">
        <f>'ELECTRICITY-Input'!F62</f>
        <v>2.4177370707347841</v>
      </c>
      <c r="G31">
        <f>'ELECTRICITY-Input'!G62</f>
        <v>2.4517172204891526</v>
      </c>
      <c r="H31">
        <f>'ELECTRICITY-Input'!H62</f>
        <v>2.4862685229075603</v>
      </c>
      <c r="I31">
        <f>'ELECTRICITY-Input'!I62</f>
        <v>2.5214005781644606</v>
      </c>
      <c r="J31">
        <f>'ELECTRICITY-Input'!J62</f>
        <v>2.5571231477980834</v>
      </c>
      <c r="K31">
        <f>'ELECTRICITY-Input'!K62</f>
        <v>2.5934461574227021</v>
      </c>
      <c r="L31">
        <f>'ELECTRICITY-Input'!L62</f>
        <v>2.6303796994864945</v>
      </c>
      <c r="M31">
        <f>'ELECTRICITY-Input'!M62</f>
        <v>2.6679340360757546</v>
      </c>
      <c r="N31">
        <f>'ELECTRICITY-Input'!N62</f>
        <v>2.7061196017662472</v>
      </c>
    </row>
    <row r="32" spans="1:45" x14ac:dyDescent="0.2">
      <c r="A32" t="s">
        <v>415</v>
      </c>
      <c r="B32" t="str">
        <f>'ELECTRICITY-Input'!B63</f>
        <v>WR</v>
      </c>
      <c r="C32" t="str">
        <f>'ELECTRICITY-Input'!C63</f>
        <v>WR</v>
      </c>
      <c r="D32">
        <f>'ELECTRICITY-Input'!D63</f>
        <v>2.3041336264642798</v>
      </c>
      <c r="E32">
        <f>'ELECTRICITY-Input'!E63</f>
        <v>2.3362042816958728</v>
      </c>
      <c r="F32">
        <f>'ELECTRICITY-Input'!F63</f>
        <v>2.3688139940035939</v>
      </c>
      <c r="G32">
        <f>'ELECTRICITY-Input'!G63</f>
        <v>2.4019718240857424</v>
      </c>
      <c r="H32">
        <f>'ELECTRICITY-Input'!H63</f>
        <v>2.4356869849366509</v>
      </c>
      <c r="I32">
        <f>'ELECTRICITY-Input'!I63</f>
        <v>2.4699688444065382</v>
      </c>
      <c r="J32">
        <f>'ELECTRICITY-Input'!J63</f>
        <v>2.5048269278043933</v>
      </c>
      <c r="K32">
        <f>'ELECTRICITY-Input'!K63</f>
        <v>2.5402709205446117</v>
      </c>
      <c r="L32">
        <f>'ELECTRICITY-Input'!L63</f>
        <v>2.5763106708381103</v>
      </c>
      <c r="M32">
        <f>'ELECTRICITY-Input'!M63</f>
        <v>2.6129561924286802</v>
      </c>
      <c r="N32">
        <f>'ELECTRICITY-Input'!N63</f>
        <v>2.6502176673753381</v>
      </c>
    </row>
    <row r="33" spans="1:14" x14ac:dyDescent="0.2">
      <c r="A33" t="s">
        <v>415</v>
      </c>
      <c r="B33" t="str">
        <f>'ELECTRICITY-Input'!B64</f>
        <v>SR</v>
      </c>
      <c r="C33" t="str">
        <f>'ELECTRICITY-Input'!C64</f>
        <v>SR</v>
      </c>
      <c r="D33">
        <f>'ELECTRICITY-Input'!D64</f>
        <v>1.7488191424456707</v>
      </c>
      <c r="E33">
        <f>'ELECTRICITY-Input'!E64</f>
        <v>1.7715558380208409</v>
      </c>
      <c r="F33">
        <f>'ELECTRICITY-Input'!F64</f>
        <v>1.7946747015482729</v>
      </c>
      <c r="G33">
        <f>'ELECTRICITY-Input'!G64</f>
        <v>1.8181821566678167</v>
      </c>
      <c r="H33">
        <f>'ELECTRICITY-Input'!H64</f>
        <v>1.8420847349905645</v>
      </c>
      <c r="I33">
        <f>'ELECTRICITY-Input'!I64</f>
        <v>1.8663890779136783</v>
      </c>
      <c r="J33">
        <f>'ELECTRICITY-Input'!J64</f>
        <v>1.8911019384657186</v>
      </c>
      <c r="K33">
        <f>'ELECTRICITY-Input'!K64</f>
        <v>1.9162301831829951</v>
      </c>
      <c r="L33">
        <f>'ELECTRICITY-Input'!L64</f>
        <v>1.941780794017451</v>
      </c>
      <c r="M33">
        <f>'ELECTRICITY-Input'!M64</f>
        <v>1.9677608702766136</v>
      </c>
      <c r="N33">
        <f>'ELECTRICITY-Input'!N64</f>
        <v>1.9941776305961658</v>
      </c>
    </row>
    <row r="34" spans="1:14" x14ac:dyDescent="0.2">
      <c r="A34" t="s">
        <v>415</v>
      </c>
      <c r="B34" t="str">
        <f>'ELECTRICITY-Input'!B65</f>
        <v>ER</v>
      </c>
      <c r="C34" t="str">
        <f>'ELECTRICITY-Input'!C65</f>
        <v>ER</v>
      </c>
      <c r="D34">
        <f>'ELECTRICITY-Input'!D65</f>
        <v>1.5514725122281181</v>
      </c>
      <c r="E34">
        <f>'ELECTRICITY-Input'!E65</f>
        <v>1.5708921225519694</v>
      </c>
      <c r="F34">
        <f>'ELECTRICITY-Input'!F65</f>
        <v>1.5906381458625569</v>
      </c>
      <c r="G34">
        <f>'ELECTRICITY-Input'!G65</f>
        <v>1.6107160686467938</v>
      </c>
      <c r="H34">
        <f>'ELECTRICITY-Input'!H65</f>
        <v>1.6311314696107766</v>
      </c>
      <c r="I34">
        <f>'ELECTRICITY-Input'!I65</f>
        <v>1.6518900212298409</v>
      </c>
      <c r="J34">
        <f>'ELECTRICITY-Input'!J65</f>
        <v>1.6729974913246779</v>
      </c>
      <c r="K34">
        <f>'ELECTRICITY-Input'!K65</f>
        <v>1.6944597446639362</v>
      </c>
      <c r="L34">
        <f>'ELECTRICITY-Input'!L65</f>
        <v>1.7162827445937661</v>
      </c>
      <c r="M34">
        <f>'ELECTRICITY-Input'!M65</f>
        <v>1.7384725546947497</v>
      </c>
      <c r="N34">
        <f>'ELECTRICITY-Input'!N65</f>
        <v>1.7610353404666856</v>
      </c>
    </row>
    <row r="35" spans="1:14" x14ac:dyDescent="0.2">
      <c r="A35" t="s">
        <v>415</v>
      </c>
      <c r="B35" t="str">
        <f>'ELECTRICITY-Input'!B66</f>
        <v>NER</v>
      </c>
      <c r="C35" t="str">
        <f>'ELECTRICITY-Input'!C66</f>
        <v>NER</v>
      </c>
      <c r="D35">
        <f>'ELECTRICITY-Input'!D66</f>
        <v>1.8038607477611308</v>
      </c>
      <c r="E35">
        <f>'ELECTRICITY-Input'!E66</f>
        <v>1.8275226058131038</v>
      </c>
      <c r="F35">
        <f>'ELECTRICITY-Input'!F66</f>
        <v>1.8515821823377787</v>
      </c>
      <c r="G35">
        <f>'ELECTRICITY-Input'!G66</f>
        <v>1.8760461623546996</v>
      </c>
      <c r="H35">
        <f>'ELECTRICITY-Input'!H66</f>
        <v>1.9009213432480339</v>
      </c>
      <c r="I35">
        <f>'ELECTRICITY-Input'!I66</f>
        <v>1.9262146366552437</v>
      </c>
      <c r="J35">
        <f>'ELECTRICITY-Input'!J66</f>
        <v>1.9519330703875042</v>
      </c>
      <c r="K35">
        <f>'ELECTRICITY-Input'!K66</f>
        <v>1.9780837903823989</v>
      </c>
      <c r="L35">
        <f>'ELECTRICITY-Input'!L66</f>
        <v>2.0046740626894413</v>
      </c>
      <c r="M35">
        <f>'ELECTRICITY-Input'!M66</f>
        <v>2.0317112754889597</v>
      </c>
      <c r="N35">
        <f>'ELECTRICITY-Input'!N66</f>
        <v>2.059202941144934</v>
      </c>
    </row>
    <row r="36" spans="1:14" x14ac:dyDescent="0.2">
      <c r="A36" t="s">
        <v>415</v>
      </c>
      <c r="B36" t="str">
        <f>'ELECTRICITY-Input'!B67</f>
        <v>NR</v>
      </c>
      <c r="C36" t="str">
        <f>'ELECTRICITY-Input'!C67</f>
        <v>WR</v>
      </c>
      <c r="D36">
        <f>'ELECTRICITY-Input'!D67</f>
        <v>0.4</v>
      </c>
      <c r="E36">
        <f>'ELECTRICITY-Input'!E67</f>
        <v>0.41000000000000003</v>
      </c>
      <c r="F36">
        <f>'ELECTRICITY-Input'!F67</f>
        <v>0.42000000000000004</v>
      </c>
      <c r="G36">
        <f>'ELECTRICITY-Input'!G67</f>
        <v>0.43000000000000005</v>
      </c>
      <c r="H36">
        <f>'ELECTRICITY-Input'!H67</f>
        <v>0.44000000000000006</v>
      </c>
      <c r="I36">
        <f>'ELECTRICITY-Input'!I67</f>
        <v>0.45000000000000007</v>
      </c>
      <c r="J36">
        <f>'ELECTRICITY-Input'!J67</f>
        <v>0.46000000000000008</v>
      </c>
      <c r="K36">
        <f>'ELECTRICITY-Input'!K67</f>
        <v>0.47000000000000008</v>
      </c>
      <c r="L36">
        <f>'ELECTRICITY-Input'!L67</f>
        <v>0.48000000000000009</v>
      </c>
      <c r="M36">
        <f>'ELECTRICITY-Input'!M67</f>
        <v>0.4900000000000001</v>
      </c>
      <c r="N36">
        <f>'ELECTRICITY-Input'!N67</f>
        <v>0.50000000000000011</v>
      </c>
    </row>
    <row r="37" spans="1:14" x14ac:dyDescent="0.2">
      <c r="A37" t="s">
        <v>415</v>
      </c>
      <c r="B37" t="str">
        <f>'ELECTRICITY-Input'!B68</f>
        <v>WR</v>
      </c>
      <c r="C37" t="str">
        <f>'ELECTRICITY-Input'!C68</f>
        <v>SR</v>
      </c>
      <c r="D37">
        <f>'ELECTRICITY-Input'!D68</f>
        <v>0.4</v>
      </c>
      <c r="E37">
        <f>'ELECTRICITY-Input'!E68</f>
        <v>0.41000000000000003</v>
      </c>
      <c r="F37">
        <f>'ELECTRICITY-Input'!F68</f>
        <v>0.42000000000000004</v>
      </c>
      <c r="G37">
        <f>'ELECTRICITY-Input'!G68</f>
        <v>0.43000000000000005</v>
      </c>
      <c r="H37">
        <f>'ELECTRICITY-Input'!H68</f>
        <v>0.44000000000000006</v>
      </c>
      <c r="I37">
        <f>'ELECTRICITY-Input'!I68</f>
        <v>0.45000000000000007</v>
      </c>
      <c r="J37">
        <f>'ELECTRICITY-Input'!J68</f>
        <v>0.46000000000000008</v>
      </c>
      <c r="K37">
        <f>'ELECTRICITY-Input'!K68</f>
        <v>0.47000000000000008</v>
      </c>
      <c r="L37">
        <f>'ELECTRICITY-Input'!L68</f>
        <v>0.48000000000000009</v>
      </c>
      <c r="M37">
        <f>'ELECTRICITY-Input'!M68</f>
        <v>0.4900000000000001</v>
      </c>
      <c r="N37">
        <f>'ELECTRICITY-Input'!N68</f>
        <v>0.50000000000000011</v>
      </c>
    </row>
    <row r="38" spans="1:14" x14ac:dyDescent="0.2">
      <c r="A38" t="s">
        <v>415</v>
      </c>
      <c r="B38" t="str">
        <f>'ELECTRICITY-Input'!B69</f>
        <v>SR</v>
      </c>
      <c r="C38" t="str">
        <f>'ELECTRICITY-Input'!C69</f>
        <v>ER</v>
      </c>
      <c r="D38">
        <f>'ELECTRICITY-Input'!D69</f>
        <v>0.4</v>
      </c>
      <c r="E38">
        <f>'ELECTRICITY-Input'!E69</f>
        <v>0.41000000000000003</v>
      </c>
      <c r="F38">
        <f>'ELECTRICITY-Input'!F69</f>
        <v>0.42000000000000004</v>
      </c>
      <c r="G38">
        <f>'ELECTRICITY-Input'!G69</f>
        <v>0.43000000000000005</v>
      </c>
      <c r="H38">
        <f>'ELECTRICITY-Input'!H69</f>
        <v>0.44000000000000006</v>
      </c>
      <c r="I38">
        <f>'ELECTRICITY-Input'!I69</f>
        <v>0.45000000000000007</v>
      </c>
      <c r="J38">
        <f>'ELECTRICITY-Input'!J69</f>
        <v>0.46000000000000008</v>
      </c>
      <c r="K38">
        <f>'ELECTRICITY-Input'!K69</f>
        <v>0.47000000000000008</v>
      </c>
      <c r="L38">
        <f>'ELECTRICITY-Input'!L69</f>
        <v>0.48000000000000009</v>
      </c>
      <c r="M38">
        <f>'ELECTRICITY-Input'!M69</f>
        <v>0.4900000000000001</v>
      </c>
      <c r="N38">
        <f>'ELECTRICITY-Input'!N69</f>
        <v>0.50000000000000011</v>
      </c>
    </row>
    <row r="39" spans="1:14" x14ac:dyDescent="0.2">
      <c r="A39" t="s">
        <v>415</v>
      </c>
      <c r="B39" t="str">
        <f>'ELECTRICITY-Input'!B70</f>
        <v>ER</v>
      </c>
      <c r="C39" t="str">
        <f>'ELECTRICITY-Input'!C70</f>
        <v>NER</v>
      </c>
      <c r="D39">
        <f>'ELECTRICITY-Input'!D70</f>
        <v>0.4</v>
      </c>
      <c r="E39">
        <f>'ELECTRICITY-Input'!E70</f>
        <v>0.41000000000000003</v>
      </c>
      <c r="F39">
        <f>'ELECTRICITY-Input'!F70</f>
        <v>0.42000000000000004</v>
      </c>
      <c r="G39">
        <f>'ELECTRICITY-Input'!G70</f>
        <v>0.43000000000000005</v>
      </c>
      <c r="H39">
        <f>'ELECTRICITY-Input'!H70</f>
        <v>0.44000000000000006</v>
      </c>
      <c r="I39">
        <f>'ELECTRICITY-Input'!I70</f>
        <v>0.45000000000000007</v>
      </c>
      <c r="J39">
        <f>'ELECTRICITY-Input'!J70</f>
        <v>0.46000000000000008</v>
      </c>
      <c r="K39">
        <f>'ELECTRICITY-Input'!K70</f>
        <v>0.47000000000000008</v>
      </c>
      <c r="L39">
        <f>'ELECTRICITY-Input'!L70</f>
        <v>0.48000000000000009</v>
      </c>
      <c r="M39">
        <f>'ELECTRICITY-Input'!M70</f>
        <v>0.4900000000000001</v>
      </c>
      <c r="N39">
        <f>'ELECTRICITY-Input'!N70</f>
        <v>0.50000000000000011</v>
      </c>
    </row>
    <row r="40" spans="1:14" x14ac:dyDescent="0.2">
      <c r="A40" t="s">
        <v>415</v>
      </c>
      <c r="B40" t="str">
        <f>'ELECTRICITY-Input'!B71</f>
        <v>NER</v>
      </c>
      <c r="C40" t="str">
        <f>'ELECTRICITY-Input'!C71</f>
        <v>NR</v>
      </c>
      <c r="D40">
        <f>'ELECTRICITY-Input'!D71</f>
        <v>0.4</v>
      </c>
      <c r="E40">
        <f>'ELECTRICITY-Input'!E71</f>
        <v>0.41000000000000003</v>
      </c>
      <c r="F40">
        <f>'ELECTRICITY-Input'!F71</f>
        <v>0.42000000000000004</v>
      </c>
      <c r="G40">
        <f>'ELECTRICITY-Input'!G71</f>
        <v>0.43000000000000005</v>
      </c>
      <c r="H40">
        <f>'ELECTRICITY-Input'!H71</f>
        <v>0.44000000000000006</v>
      </c>
      <c r="I40">
        <f>'ELECTRICITY-Input'!I71</f>
        <v>0.45000000000000007</v>
      </c>
      <c r="J40">
        <f>'ELECTRICITY-Input'!J71</f>
        <v>0.46000000000000008</v>
      </c>
      <c r="K40">
        <f>'ELECTRICITY-Input'!K71</f>
        <v>0.47000000000000008</v>
      </c>
      <c r="L40">
        <f>'ELECTRICITY-Input'!L71</f>
        <v>0.48000000000000009</v>
      </c>
      <c r="M40">
        <f>'ELECTRICITY-Input'!M71</f>
        <v>0.4900000000000001</v>
      </c>
      <c r="N40">
        <f>'ELECTRICITY-Input'!N71</f>
        <v>0.50000000000000011</v>
      </c>
    </row>
    <row r="41" spans="1:14" x14ac:dyDescent="0.2">
      <c r="A41" t="s">
        <v>415</v>
      </c>
      <c r="B41" t="str">
        <f>'ELECTRICITY-Input'!B72</f>
        <v>NR</v>
      </c>
      <c r="C41" t="str">
        <f>'ELECTRICITY-Input'!C72</f>
        <v>SR</v>
      </c>
      <c r="D41">
        <f>'ELECTRICITY-Input'!D72</f>
        <v>0.4</v>
      </c>
      <c r="E41">
        <f>'ELECTRICITY-Input'!E72</f>
        <v>0.41000000000000003</v>
      </c>
      <c r="F41">
        <f>'ELECTRICITY-Input'!F72</f>
        <v>0.42000000000000004</v>
      </c>
      <c r="G41">
        <f>'ELECTRICITY-Input'!G72</f>
        <v>0.43000000000000005</v>
      </c>
      <c r="H41">
        <f>'ELECTRICITY-Input'!H72</f>
        <v>0.44000000000000006</v>
      </c>
      <c r="I41">
        <f>'ELECTRICITY-Input'!I72</f>
        <v>0.45000000000000007</v>
      </c>
      <c r="J41">
        <f>'ELECTRICITY-Input'!J72</f>
        <v>0.46000000000000008</v>
      </c>
      <c r="K41">
        <f>'ELECTRICITY-Input'!K72</f>
        <v>0.47000000000000008</v>
      </c>
      <c r="L41">
        <f>'ELECTRICITY-Input'!L72</f>
        <v>0.48000000000000009</v>
      </c>
      <c r="M41">
        <f>'ELECTRICITY-Input'!M72</f>
        <v>0.4900000000000001</v>
      </c>
      <c r="N41">
        <f>'ELECTRICITY-Input'!N72</f>
        <v>0.50000000000000011</v>
      </c>
    </row>
    <row r="42" spans="1:14" x14ac:dyDescent="0.2">
      <c r="A42" t="s">
        <v>415</v>
      </c>
      <c r="B42" t="str">
        <f>'ELECTRICITY-Input'!B73</f>
        <v>WR</v>
      </c>
      <c r="C42" t="str">
        <f>'ELECTRICITY-Input'!C73</f>
        <v>ER</v>
      </c>
      <c r="D42">
        <f>'ELECTRICITY-Input'!D73</f>
        <v>0.4</v>
      </c>
      <c r="E42">
        <f>'ELECTRICITY-Input'!E73</f>
        <v>0.41000000000000003</v>
      </c>
      <c r="F42">
        <f>'ELECTRICITY-Input'!F73</f>
        <v>0.42000000000000004</v>
      </c>
      <c r="G42">
        <f>'ELECTRICITY-Input'!G73</f>
        <v>0.43000000000000005</v>
      </c>
      <c r="H42">
        <f>'ELECTRICITY-Input'!H73</f>
        <v>0.44000000000000006</v>
      </c>
      <c r="I42">
        <f>'ELECTRICITY-Input'!I73</f>
        <v>0.45000000000000007</v>
      </c>
      <c r="J42">
        <f>'ELECTRICITY-Input'!J73</f>
        <v>0.46000000000000008</v>
      </c>
      <c r="K42">
        <f>'ELECTRICITY-Input'!K73</f>
        <v>0.47000000000000008</v>
      </c>
      <c r="L42">
        <f>'ELECTRICITY-Input'!L73</f>
        <v>0.48000000000000009</v>
      </c>
      <c r="M42">
        <f>'ELECTRICITY-Input'!M73</f>
        <v>0.4900000000000001</v>
      </c>
      <c r="N42">
        <f>'ELECTRICITY-Input'!N73</f>
        <v>0.50000000000000011</v>
      </c>
    </row>
    <row r="43" spans="1:14" x14ac:dyDescent="0.2">
      <c r="A43" t="s">
        <v>415</v>
      </c>
      <c r="B43" t="str">
        <f>'ELECTRICITY-Input'!B74</f>
        <v>SR</v>
      </c>
      <c r="C43" t="str">
        <f>'ELECTRICITY-Input'!C74</f>
        <v>NER</v>
      </c>
      <c r="D43">
        <f>'ELECTRICITY-Input'!D74</f>
        <v>0.4</v>
      </c>
      <c r="E43">
        <f>'ELECTRICITY-Input'!E74</f>
        <v>0.41000000000000003</v>
      </c>
      <c r="F43">
        <f>'ELECTRICITY-Input'!F74</f>
        <v>0.42000000000000004</v>
      </c>
      <c r="G43">
        <f>'ELECTRICITY-Input'!G74</f>
        <v>0.43000000000000005</v>
      </c>
      <c r="H43">
        <f>'ELECTRICITY-Input'!H74</f>
        <v>0.44000000000000006</v>
      </c>
      <c r="I43">
        <f>'ELECTRICITY-Input'!I74</f>
        <v>0.45000000000000007</v>
      </c>
      <c r="J43">
        <f>'ELECTRICITY-Input'!J74</f>
        <v>0.46000000000000008</v>
      </c>
      <c r="K43">
        <f>'ELECTRICITY-Input'!K74</f>
        <v>0.47000000000000008</v>
      </c>
      <c r="L43">
        <f>'ELECTRICITY-Input'!L74</f>
        <v>0.48000000000000009</v>
      </c>
      <c r="M43">
        <f>'ELECTRICITY-Input'!M74</f>
        <v>0.4900000000000001</v>
      </c>
      <c r="N43">
        <f>'ELECTRICITY-Input'!N74</f>
        <v>0.50000000000000011</v>
      </c>
    </row>
    <row r="44" spans="1:14" x14ac:dyDescent="0.2">
      <c r="A44" t="s">
        <v>415</v>
      </c>
      <c r="B44" t="str">
        <f>'ELECTRICITY-Input'!B75</f>
        <v>ER</v>
      </c>
      <c r="C44" t="str">
        <f>'ELECTRICITY-Input'!C75</f>
        <v>NR</v>
      </c>
      <c r="D44">
        <f>'ELECTRICITY-Input'!D75</f>
        <v>0.4</v>
      </c>
      <c r="E44">
        <f>'ELECTRICITY-Input'!E75</f>
        <v>0.41000000000000003</v>
      </c>
      <c r="F44">
        <f>'ELECTRICITY-Input'!F75</f>
        <v>0.42000000000000004</v>
      </c>
      <c r="G44">
        <f>'ELECTRICITY-Input'!G75</f>
        <v>0.43000000000000005</v>
      </c>
      <c r="H44">
        <f>'ELECTRICITY-Input'!H75</f>
        <v>0.44000000000000006</v>
      </c>
      <c r="I44">
        <f>'ELECTRICITY-Input'!I75</f>
        <v>0.45000000000000007</v>
      </c>
      <c r="J44">
        <f>'ELECTRICITY-Input'!J75</f>
        <v>0.46000000000000008</v>
      </c>
      <c r="K44">
        <f>'ELECTRICITY-Input'!K75</f>
        <v>0.47000000000000008</v>
      </c>
      <c r="L44">
        <f>'ELECTRICITY-Input'!L75</f>
        <v>0.48000000000000009</v>
      </c>
      <c r="M44">
        <f>'ELECTRICITY-Input'!M75</f>
        <v>0.4900000000000001</v>
      </c>
      <c r="N44">
        <f>'ELECTRICITY-Input'!N75</f>
        <v>0.50000000000000011</v>
      </c>
    </row>
    <row r="45" spans="1:14" x14ac:dyDescent="0.2">
      <c r="A45" t="s">
        <v>415</v>
      </c>
      <c r="B45" t="str">
        <f>'ELECTRICITY-Input'!B76</f>
        <v>NER</v>
      </c>
      <c r="C45" t="str">
        <f>'ELECTRICITY-Input'!C76</f>
        <v>WR</v>
      </c>
      <c r="D45">
        <f>'ELECTRICITY-Input'!D76</f>
        <v>0.4</v>
      </c>
      <c r="E45">
        <f>'ELECTRICITY-Input'!E76</f>
        <v>0.41000000000000003</v>
      </c>
      <c r="F45">
        <f>'ELECTRICITY-Input'!F76</f>
        <v>0.42000000000000004</v>
      </c>
      <c r="G45">
        <f>'ELECTRICITY-Input'!G76</f>
        <v>0.43000000000000005</v>
      </c>
      <c r="H45">
        <f>'ELECTRICITY-Input'!H76</f>
        <v>0.44000000000000006</v>
      </c>
      <c r="I45">
        <f>'ELECTRICITY-Input'!I76</f>
        <v>0.45000000000000007</v>
      </c>
      <c r="J45">
        <f>'ELECTRICITY-Input'!J76</f>
        <v>0.46000000000000008</v>
      </c>
      <c r="K45">
        <f>'ELECTRICITY-Input'!K76</f>
        <v>0.47000000000000008</v>
      </c>
      <c r="L45">
        <f>'ELECTRICITY-Input'!L76</f>
        <v>0.48000000000000009</v>
      </c>
      <c r="M45">
        <f>'ELECTRICITY-Input'!M76</f>
        <v>0.4900000000000001</v>
      </c>
      <c r="N45">
        <f>'ELECTRICITY-Input'!N76</f>
        <v>0.50000000000000011</v>
      </c>
    </row>
    <row r="46" spans="1:14" x14ac:dyDescent="0.2">
      <c r="A46" t="s">
        <v>415</v>
      </c>
      <c r="B46" t="str">
        <f>'ELECTRICITY-Input'!B77</f>
        <v>NR</v>
      </c>
      <c r="C46" t="str">
        <f>'ELECTRICITY-Input'!C77</f>
        <v>ER</v>
      </c>
      <c r="D46">
        <f>'ELECTRICITY-Input'!D77</f>
        <v>0.4</v>
      </c>
      <c r="E46">
        <f>'ELECTRICITY-Input'!E77</f>
        <v>0.41000000000000003</v>
      </c>
      <c r="F46">
        <f>'ELECTRICITY-Input'!F77</f>
        <v>0.42000000000000004</v>
      </c>
      <c r="G46">
        <f>'ELECTRICITY-Input'!G77</f>
        <v>0.43000000000000005</v>
      </c>
      <c r="H46">
        <f>'ELECTRICITY-Input'!H77</f>
        <v>0.44000000000000006</v>
      </c>
      <c r="I46">
        <f>'ELECTRICITY-Input'!I77</f>
        <v>0.45000000000000007</v>
      </c>
      <c r="J46">
        <f>'ELECTRICITY-Input'!J77</f>
        <v>0.46000000000000008</v>
      </c>
      <c r="K46">
        <f>'ELECTRICITY-Input'!K77</f>
        <v>0.47000000000000008</v>
      </c>
      <c r="L46">
        <f>'ELECTRICITY-Input'!L77</f>
        <v>0.48000000000000009</v>
      </c>
      <c r="M46">
        <f>'ELECTRICITY-Input'!M77</f>
        <v>0.4900000000000001</v>
      </c>
      <c r="N46">
        <f>'ELECTRICITY-Input'!N77</f>
        <v>0.50000000000000011</v>
      </c>
    </row>
    <row r="47" spans="1:14" x14ac:dyDescent="0.2">
      <c r="A47" t="s">
        <v>415</v>
      </c>
      <c r="B47" t="str">
        <f>'ELECTRICITY-Input'!B78</f>
        <v>WR</v>
      </c>
      <c r="C47" t="str">
        <f>'ELECTRICITY-Input'!C78</f>
        <v>NER</v>
      </c>
      <c r="D47">
        <f>'ELECTRICITY-Input'!D78</f>
        <v>0.4</v>
      </c>
      <c r="E47">
        <f>'ELECTRICITY-Input'!E78</f>
        <v>0.41000000000000003</v>
      </c>
      <c r="F47">
        <f>'ELECTRICITY-Input'!F78</f>
        <v>0.42000000000000004</v>
      </c>
      <c r="G47">
        <f>'ELECTRICITY-Input'!G78</f>
        <v>0.43000000000000005</v>
      </c>
      <c r="H47">
        <f>'ELECTRICITY-Input'!H78</f>
        <v>0.44000000000000006</v>
      </c>
      <c r="I47">
        <f>'ELECTRICITY-Input'!I78</f>
        <v>0.45000000000000007</v>
      </c>
      <c r="J47">
        <f>'ELECTRICITY-Input'!J78</f>
        <v>0.46000000000000008</v>
      </c>
      <c r="K47">
        <f>'ELECTRICITY-Input'!K78</f>
        <v>0.47000000000000008</v>
      </c>
      <c r="L47">
        <f>'ELECTRICITY-Input'!L78</f>
        <v>0.48000000000000009</v>
      </c>
      <c r="M47">
        <f>'ELECTRICITY-Input'!M78</f>
        <v>0.4900000000000001</v>
      </c>
      <c r="N47">
        <f>'ELECTRICITY-Input'!N78</f>
        <v>0.50000000000000011</v>
      </c>
    </row>
    <row r="48" spans="1:14" x14ac:dyDescent="0.2">
      <c r="A48" t="s">
        <v>415</v>
      </c>
      <c r="B48" t="str">
        <f>'ELECTRICITY-Input'!B79</f>
        <v>SR</v>
      </c>
      <c r="C48" t="str">
        <f>'ELECTRICITY-Input'!C79</f>
        <v>NR</v>
      </c>
      <c r="D48">
        <f>'ELECTRICITY-Input'!D79</f>
        <v>0.4</v>
      </c>
      <c r="E48">
        <f>'ELECTRICITY-Input'!E79</f>
        <v>0.41000000000000003</v>
      </c>
      <c r="F48">
        <f>'ELECTRICITY-Input'!F79</f>
        <v>0.42000000000000004</v>
      </c>
      <c r="G48">
        <f>'ELECTRICITY-Input'!G79</f>
        <v>0.43000000000000005</v>
      </c>
      <c r="H48">
        <f>'ELECTRICITY-Input'!H79</f>
        <v>0.44000000000000006</v>
      </c>
      <c r="I48">
        <f>'ELECTRICITY-Input'!I79</f>
        <v>0.45000000000000007</v>
      </c>
      <c r="J48">
        <f>'ELECTRICITY-Input'!J79</f>
        <v>0.46000000000000008</v>
      </c>
      <c r="K48">
        <f>'ELECTRICITY-Input'!K79</f>
        <v>0.47000000000000008</v>
      </c>
      <c r="L48">
        <f>'ELECTRICITY-Input'!L79</f>
        <v>0.48000000000000009</v>
      </c>
      <c r="M48">
        <f>'ELECTRICITY-Input'!M79</f>
        <v>0.4900000000000001</v>
      </c>
      <c r="N48">
        <f>'ELECTRICITY-Input'!N79</f>
        <v>0.50000000000000011</v>
      </c>
    </row>
    <row r="49" spans="1:14" x14ac:dyDescent="0.2">
      <c r="A49" t="s">
        <v>415</v>
      </c>
      <c r="B49" t="str">
        <f>'ELECTRICITY-Input'!B80</f>
        <v>ER</v>
      </c>
      <c r="C49" t="str">
        <f>'ELECTRICITY-Input'!C80</f>
        <v>WR</v>
      </c>
      <c r="D49">
        <f>'ELECTRICITY-Input'!D80</f>
        <v>0.4</v>
      </c>
      <c r="E49">
        <f>'ELECTRICITY-Input'!E80</f>
        <v>0.41000000000000003</v>
      </c>
      <c r="F49">
        <f>'ELECTRICITY-Input'!F80</f>
        <v>0.42000000000000004</v>
      </c>
      <c r="G49">
        <f>'ELECTRICITY-Input'!G80</f>
        <v>0.43000000000000005</v>
      </c>
      <c r="H49">
        <f>'ELECTRICITY-Input'!H80</f>
        <v>0.44000000000000006</v>
      </c>
      <c r="I49">
        <f>'ELECTRICITY-Input'!I80</f>
        <v>0.45000000000000007</v>
      </c>
      <c r="J49">
        <f>'ELECTRICITY-Input'!J80</f>
        <v>0.46000000000000008</v>
      </c>
      <c r="K49">
        <f>'ELECTRICITY-Input'!K80</f>
        <v>0.47000000000000008</v>
      </c>
      <c r="L49">
        <f>'ELECTRICITY-Input'!L80</f>
        <v>0.48000000000000009</v>
      </c>
      <c r="M49">
        <f>'ELECTRICITY-Input'!M80</f>
        <v>0.4900000000000001</v>
      </c>
      <c r="N49">
        <f>'ELECTRICITY-Input'!N80</f>
        <v>0.50000000000000011</v>
      </c>
    </row>
    <row r="50" spans="1:14" x14ac:dyDescent="0.2">
      <c r="A50" t="s">
        <v>415</v>
      </c>
      <c r="B50" t="str">
        <f>'ELECTRICITY-Input'!B81</f>
        <v>NER</v>
      </c>
      <c r="C50" t="str">
        <f>'ELECTRICITY-Input'!C81</f>
        <v>SR</v>
      </c>
      <c r="D50">
        <f>'ELECTRICITY-Input'!D81</f>
        <v>0.4</v>
      </c>
      <c r="E50">
        <f>'ELECTRICITY-Input'!E81</f>
        <v>0.41000000000000003</v>
      </c>
      <c r="F50">
        <f>'ELECTRICITY-Input'!F81</f>
        <v>0.42000000000000004</v>
      </c>
      <c r="G50">
        <f>'ELECTRICITY-Input'!G81</f>
        <v>0.43000000000000005</v>
      </c>
      <c r="H50">
        <f>'ELECTRICITY-Input'!H81</f>
        <v>0.44000000000000006</v>
      </c>
      <c r="I50">
        <f>'ELECTRICITY-Input'!I81</f>
        <v>0.45000000000000007</v>
      </c>
      <c r="J50">
        <f>'ELECTRICITY-Input'!J81</f>
        <v>0.46000000000000008</v>
      </c>
      <c r="K50">
        <f>'ELECTRICITY-Input'!K81</f>
        <v>0.47000000000000008</v>
      </c>
      <c r="L50">
        <f>'ELECTRICITY-Input'!L81</f>
        <v>0.48000000000000009</v>
      </c>
      <c r="M50">
        <f>'ELECTRICITY-Input'!M81</f>
        <v>0.4900000000000001</v>
      </c>
      <c r="N50">
        <f>'ELECTRICITY-Input'!N81</f>
        <v>0.50000000000000011</v>
      </c>
    </row>
    <row r="51" spans="1:14" x14ac:dyDescent="0.2">
      <c r="A51" t="s">
        <v>415</v>
      </c>
      <c r="B51" t="str">
        <f>'ELECTRICITY-Input'!B82</f>
        <v>NR</v>
      </c>
      <c r="C51" t="str">
        <f>'ELECTRICITY-Input'!C82</f>
        <v>NER</v>
      </c>
      <c r="D51">
        <f>'ELECTRICITY-Input'!D82</f>
        <v>0.4</v>
      </c>
      <c r="E51">
        <f>'ELECTRICITY-Input'!E82</f>
        <v>0.41000000000000003</v>
      </c>
      <c r="F51">
        <f>'ELECTRICITY-Input'!F82</f>
        <v>0.42000000000000004</v>
      </c>
      <c r="G51">
        <f>'ELECTRICITY-Input'!G82</f>
        <v>0.43000000000000005</v>
      </c>
      <c r="H51">
        <f>'ELECTRICITY-Input'!H82</f>
        <v>0.44000000000000006</v>
      </c>
      <c r="I51">
        <f>'ELECTRICITY-Input'!I82</f>
        <v>0.45000000000000007</v>
      </c>
      <c r="J51">
        <f>'ELECTRICITY-Input'!J82</f>
        <v>0.46000000000000008</v>
      </c>
      <c r="K51">
        <f>'ELECTRICITY-Input'!K82</f>
        <v>0.47000000000000008</v>
      </c>
      <c r="L51">
        <f>'ELECTRICITY-Input'!L82</f>
        <v>0.48000000000000009</v>
      </c>
      <c r="M51">
        <f>'ELECTRICITY-Input'!M82</f>
        <v>0.4900000000000001</v>
      </c>
      <c r="N51">
        <f>'ELECTRICITY-Input'!N82</f>
        <v>0.50000000000000011</v>
      </c>
    </row>
    <row r="52" spans="1:14" x14ac:dyDescent="0.2">
      <c r="A52" t="s">
        <v>415</v>
      </c>
      <c r="B52" t="str">
        <f>'ELECTRICITY-Input'!B83</f>
        <v>WR</v>
      </c>
      <c r="C52" t="str">
        <f>'ELECTRICITY-Input'!C83</f>
        <v>NR</v>
      </c>
      <c r="D52">
        <f>'ELECTRICITY-Input'!D83</f>
        <v>0.4</v>
      </c>
      <c r="E52">
        <f>'ELECTRICITY-Input'!E83</f>
        <v>0.41000000000000003</v>
      </c>
      <c r="F52">
        <f>'ELECTRICITY-Input'!F83</f>
        <v>0.42000000000000004</v>
      </c>
      <c r="G52">
        <f>'ELECTRICITY-Input'!G83</f>
        <v>0.43000000000000005</v>
      </c>
      <c r="H52">
        <f>'ELECTRICITY-Input'!H83</f>
        <v>0.44000000000000006</v>
      </c>
      <c r="I52">
        <f>'ELECTRICITY-Input'!I83</f>
        <v>0.45000000000000007</v>
      </c>
      <c r="J52">
        <f>'ELECTRICITY-Input'!J83</f>
        <v>0.46000000000000008</v>
      </c>
      <c r="K52">
        <f>'ELECTRICITY-Input'!K83</f>
        <v>0.47000000000000008</v>
      </c>
      <c r="L52">
        <f>'ELECTRICITY-Input'!L83</f>
        <v>0.48000000000000009</v>
      </c>
      <c r="M52">
        <f>'ELECTRICITY-Input'!M83</f>
        <v>0.4900000000000001</v>
      </c>
      <c r="N52">
        <f>'ELECTRICITY-Input'!N83</f>
        <v>0.50000000000000011</v>
      </c>
    </row>
    <row r="53" spans="1:14" x14ac:dyDescent="0.2">
      <c r="A53" t="s">
        <v>415</v>
      </c>
      <c r="B53" t="str">
        <f>'ELECTRICITY-Input'!B84</f>
        <v>SR</v>
      </c>
      <c r="C53" t="str">
        <f>'ELECTRICITY-Input'!C84</f>
        <v>WR</v>
      </c>
      <c r="D53">
        <f>'ELECTRICITY-Input'!D84</f>
        <v>0.4</v>
      </c>
      <c r="E53">
        <f>'ELECTRICITY-Input'!E84</f>
        <v>0.41000000000000003</v>
      </c>
      <c r="F53">
        <f>'ELECTRICITY-Input'!F84</f>
        <v>0.42000000000000004</v>
      </c>
      <c r="G53">
        <f>'ELECTRICITY-Input'!G84</f>
        <v>0.43000000000000005</v>
      </c>
      <c r="H53">
        <f>'ELECTRICITY-Input'!H84</f>
        <v>0.44000000000000006</v>
      </c>
      <c r="I53">
        <f>'ELECTRICITY-Input'!I84</f>
        <v>0.45000000000000007</v>
      </c>
      <c r="J53">
        <f>'ELECTRICITY-Input'!J84</f>
        <v>0.46000000000000008</v>
      </c>
      <c r="K53">
        <f>'ELECTRICITY-Input'!K84</f>
        <v>0.47000000000000008</v>
      </c>
      <c r="L53">
        <f>'ELECTRICITY-Input'!L84</f>
        <v>0.48000000000000009</v>
      </c>
      <c r="M53">
        <f>'ELECTRICITY-Input'!M84</f>
        <v>0.4900000000000001</v>
      </c>
      <c r="N53">
        <f>'ELECTRICITY-Input'!N84</f>
        <v>0.50000000000000011</v>
      </c>
    </row>
    <row r="54" spans="1:14" x14ac:dyDescent="0.2">
      <c r="A54" t="s">
        <v>415</v>
      </c>
      <c r="B54" t="str">
        <f>'ELECTRICITY-Input'!B85</f>
        <v>ER</v>
      </c>
      <c r="C54" t="str">
        <f>'ELECTRICITY-Input'!C85</f>
        <v>SR</v>
      </c>
      <c r="D54">
        <f>'ELECTRICITY-Input'!D85</f>
        <v>0.4</v>
      </c>
      <c r="E54">
        <f>'ELECTRICITY-Input'!E85</f>
        <v>0.41000000000000003</v>
      </c>
      <c r="F54">
        <f>'ELECTRICITY-Input'!F85</f>
        <v>0.42000000000000004</v>
      </c>
      <c r="G54">
        <f>'ELECTRICITY-Input'!G85</f>
        <v>0.43000000000000005</v>
      </c>
      <c r="H54">
        <f>'ELECTRICITY-Input'!H85</f>
        <v>0.44000000000000006</v>
      </c>
      <c r="I54">
        <f>'ELECTRICITY-Input'!I85</f>
        <v>0.45000000000000007</v>
      </c>
      <c r="J54">
        <f>'ELECTRICITY-Input'!J85</f>
        <v>0.46000000000000008</v>
      </c>
      <c r="K54">
        <f>'ELECTRICITY-Input'!K85</f>
        <v>0.47000000000000008</v>
      </c>
      <c r="L54">
        <f>'ELECTRICITY-Input'!L85</f>
        <v>0.48000000000000009</v>
      </c>
      <c r="M54">
        <f>'ELECTRICITY-Input'!M85</f>
        <v>0.4900000000000001</v>
      </c>
      <c r="N54">
        <f>'ELECTRICITY-Input'!N85</f>
        <v>0.50000000000000011</v>
      </c>
    </row>
    <row r="55" spans="1:14" x14ac:dyDescent="0.2">
      <c r="A55" t="s">
        <v>415</v>
      </c>
      <c r="B55" t="str">
        <f>'ELECTRICITY-Input'!B86</f>
        <v>NER</v>
      </c>
      <c r="C55" t="str">
        <f>'ELECTRICITY-Input'!C86</f>
        <v>ER</v>
      </c>
      <c r="D55">
        <f>'ELECTRICITY-Input'!D86</f>
        <v>0.4</v>
      </c>
      <c r="E55">
        <f>'ELECTRICITY-Input'!E86</f>
        <v>0.41000000000000003</v>
      </c>
      <c r="F55">
        <f>'ELECTRICITY-Input'!F86</f>
        <v>0.42000000000000004</v>
      </c>
      <c r="G55">
        <f>'ELECTRICITY-Input'!G86</f>
        <v>0.43000000000000005</v>
      </c>
      <c r="H55">
        <f>'ELECTRICITY-Input'!H86</f>
        <v>0.44000000000000006</v>
      </c>
      <c r="I55">
        <f>'ELECTRICITY-Input'!I86</f>
        <v>0.45000000000000007</v>
      </c>
      <c r="J55">
        <f>'ELECTRICITY-Input'!J86</f>
        <v>0.46000000000000008</v>
      </c>
      <c r="K55">
        <f>'ELECTRICITY-Input'!K86</f>
        <v>0.47000000000000008</v>
      </c>
      <c r="L55">
        <f>'ELECTRICITY-Input'!L86</f>
        <v>0.48000000000000009</v>
      </c>
      <c r="M55">
        <f>'ELECTRICITY-Input'!M86</f>
        <v>0.4900000000000001</v>
      </c>
      <c r="N55">
        <f>'ELECTRICITY-Input'!N86</f>
        <v>0.50000000000000011</v>
      </c>
    </row>
    <row r="57" spans="1:14" x14ac:dyDescent="0.2">
      <c r="A57" s="72" t="s">
        <v>426</v>
      </c>
    </row>
    <row r="58" spans="1:14" x14ac:dyDescent="0.2">
      <c r="A58" t="s">
        <v>414</v>
      </c>
      <c r="B58" t="s">
        <v>412</v>
      </c>
      <c r="C58" t="s">
        <v>413</v>
      </c>
      <c r="D58" t="s">
        <v>401</v>
      </c>
      <c r="E58" t="s">
        <v>402</v>
      </c>
      <c r="F58" t="s">
        <v>403</v>
      </c>
      <c r="G58" t="s">
        <v>404</v>
      </c>
      <c r="H58" t="s">
        <v>405</v>
      </c>
      <c r="I58" t="s">
        <v>406</v>
      </c>
      <c r="J58" t="s">
        <v>407</v>
      </c>
      <c r="K58" t="s">
        <v>408</v>
      </c>
      <c r="L58" t="s">
        <v>409</v>
      </c>
      <c r="M58" t="s">
        <v>410</v>
      </c>
      <c r="N58" t="s">
        <v>411</v>
      </c>
    </row>
    <row r="59" spans="1:14" x14ac:dyDescent="0.2">
      <c r="A59" t="s">
        <v>415</v>
      </c>
      <c r="B59" t="str">
        <f>'ELECTRICITY-Input'!B105</f>
        <v>NR</v>
      </c>
      <c r="C59" t="str">
        <f>'ELECTRICITY-Input'!C105</f>
        <v>NR</v>
      </c>
      <c r="D59">
        <f>IF('ELECTRICITY-Input'!D105&lt;0,'ELECTRICITY-Input'!D105,'ELECTRICITY-Input'!D105/1000)</f>
        <v>-1</v>
      </c>
      <c r="E59">
        <f>IF('ELECTRICITY-Input'!E105&lt;0,'ELECTRICITY-Input'!E105,'ELECTRICITY-Input'!E105/1000)</f>
        <v>-1</v>
      </c>
      <c r="F59">
        <f>IF('ELECTRICITY-Input'!F105&lt;0,'ELECTRICITY-Input'!F105,'ELECTRICITY-Input'!F105/1000)</f>
        <v>-1</v>
      </c>
      <c r="G59">
        <f>IF('ELECTRICITY-Input'!G105&lt;0,'ELECTRICITY-Input'!G105,'ELECTRICITY-Input'!G105/1000)</f>
        <v>-1</v>
      </c>
      <c r="H59">
        <f>IF('ELECTRICITY-Input'!H105&lt;0,'ELECTRICITY-Input'!H105,'ELECTRICITY-Input'!H105/1000)</f>
        <v>-1</v>
      </c>
      <c r="I59">
        <f>IF('ELECTRICITY-Input'!I105&lt;0,'ELECTRICITY-Input'!I105,'ELECTRICITY-Input'!I105/1000)</f>
        <v>-1</v>
      </c>
      <c r="J59">
        <f>IF('ELECTRICITY-Input'!J105&lt;0,'ELECTRICITY-Input'!J105,'ELECTRICITY-Input'!J105/1000)</f>
        <v>-1</v>
      </c>
      <c r="K59">
        <f>IF('ELECTRICITY-Input'!K105&lt;0,'ELECTRICITY-Input'!K105,'ELECTRICITY-Input'!K105/1000)</f>
        <v>-1</v>
      </c>
      <c r="L59">
        <f>IF('ELECTRICITY-Input'!L105&lt;0,'ELECTRICITY-Input'!L105,'ELECTRICITY-Input'!L105/1000)</f>
        <v>-1</v>
      </c>
      <c r="M59">
        <f>IF('ELECTRICITY-Input'!M105&lt;0,'ELECTRICITY-Input'!M105,'ELECTRICITY-Input'!M105/1000)</f>
        <v>-1</v>
      </c>
      <c r="N59">
        <f>IF('ELECTRICITY-Input'!N105&lt;0,'ELECTRICITY-Input'!N105,'ELECTRICITY-Input'!N105/1000)</f>
        <v>-1</v>
      </c>
    </row>
    <row r="60" spans="1:14" x14ac:dyDescent="0.2">
      <c r="A60" t="s">
        <v>415</v>
      </c>
      <c r="B60" t="str">
        <f>'ELECTRICITY-Input'!B106</f>
        <v>WR</v>
      </c>
      <c r="C60" t="str">
        <f>'ELECTRICITY-Input'!C106</f>
        <v>WR</v>
      </c>
      <c r="D60">
        <f>IF('ELECTRICITY-Input'!D106&lt;0,'ELECTRICITY-Input'!D106,'ELECTRICITY-Input'!D106/1000)</f>
        <v>-1</v>
      </c>
      <c r="E60">
        <f>IF('ELECTRICITY-Input'!E106&lt;0,'ELECTRICITY-Input'!E106,'ELECTRICITY-Input'!E106/1000)</f>
        <v>-1</v>
      </c>
      <c r="F60">
        <f>IF('ELECTRICITY-Input'!F106&lt;0,'ELECTRICITY-Input'!F106,'ELECTRICITY-Input'!F106/1000)</f>
        <v>-1</v>
      </c>
      <c r="G60">
        <f>IF('ELECTRICITY-Input'!G106&lt;0,'ELECTRICITY-Input'!G106,'ELECTRICITY-Input'!G106/1000)</f>
        <v>-1</v>
      </c>
      <c r="H60">
        <f>IF('ELECTRICITY-Input'!H106&lt;0,'ELECTRICITY-Input'!H106,'ELECTRICITY-Input'!H106/1000)</f>
        <v>-1</v>
      </c>
      <c r="I60">
        <f>IF('ELECTRICITY-Input'!I106&lt;0,'ELECTRICITY-Input'!I106,'ELECTRICITY-Input'!I106/1000)</f>
        <v>-1</v>
      </c>
      <c r="J60">
        <f>IF('ELECTRICITY-Input'!J106&lt;0,'ELECTRICITY-Input'!J106,'ELECTRICITY-Input'!J106/1000)</f>
        <v>-1</v>
      </c>
      <c r="K60">
        <f>IF('ELECTRICITY-Input'!K106&lt;0,'ELECTRICITY-Input'!K106,'ELECTRICITY-Input'!K106/1000)</f>
        <v>-1</v>
      </c>
      <c r="L60">
        <f>IF('ELECTRICITY-Input'!L106&lt;0,'ELECTRICITY-Input'!L106,'ELECTRICITY-Input'!L106/1000)</f>
        <v>-1</v>
      </c>
      <c r="M60">
        <f>IF('ELECTRICITY-Input'!M106&lt;0,'ELECTRICITY-Input'!M106,'ELECTRICITY-Input'!M106/1000)</f>
        <v>-1</v>
      </c>
      <c r="N60">
        <f>IF('ELECTRICITY-Input'!N106&lt;0,'ELECTRICITY-Input'!N106,'ELECTRICITY-Input'!N106/1000)</f>
        <v>-1</v>
      </c>
    </row>
    <row r="61" spans="1:14" x14ac:dyDescent="0.2">
      <c r="A61" t="s">
        <v>415</v>
      </c>
      <c r="B61" t="str">
        <f>'ELECTRICITY-Input'!B107</f>
        <v>SR</v>
      </c>
      <c r="C61" t="str">
        <f>'ELECTRICITY-Input'!C107</f>
        <v>SR</v>
      </c>
      <c r="D61">
        <f>IF('ELECTRICITY-Input'!D107&lt;0,'ELECTRICITY-Input'!D107,'ELECTRICITY-Input'!D107/1000)</f>
        <v>-1</v>
      </c>
      <c r="E61">
        <f>IF('ELECTRICITY-Input'!E107&lt;0,'ELECTRICITY-Input'!E107,'ELECTRICITY-Input'!E107/1000)</f>
        <v>-1</v>
      </c>
      <c r="F61">
        <f>IF('ELECTRICITY-Input'!F107&lt;0,'ELECTRICITY-Input'!F107,'ELECTRICITY-Input'!F107/1000)</f>
        <v>-1</v>
      </c>
      <c r="G61">
        <f>IF('ELECTRICITY-Input'!G107&lt;0,'ELECTRICITY-Input'!G107,'ELECTRICITY-Input'!G107/1000)</f>
        <v>-1</v>
      </c>
      <c r="H61">
        <f>IF('ELECTRICITY-Input'!H107&lt;0,'ELECTRICITY-Input'!H107,'ELECTRICITY-Input'!H107/1000)</f>
        <v>-1</v>
      </c>
      <c r="I61">
        <f>IF('ELECTRICITY-Input'!I107&lt;0,'ELECTRICITY-Input'!I107,'ELECTRICITY-Input'!I107/1000)</f>
        <v>-1</v>
      </c>
      <c r="J61">
        <f>IF('ELECTRICITY-Input'!J107&lt;0,'ELECTRICITY-Input'!J107,'ELECTRICITY-Input'!J107/1000)</f>
        <v>-1</v>
      </c>
      <c r="K61">
        <f>IF('ELECTRICITY-Input'!K107&lt;0,'ELECTRICITY-Input'!K107,'ELECTRICITY-Input'!K107/1000)</f>
        <v>-1</v>
      </c>
      <c r="L61">
        <f>IF('ELECTRICITY-Input'!L107&lt;0,'ELECTRICITY-Input'!L107,'ELECTRICITY-Input'!L107/1000)</f>
        <v>-1</v>
      </c>
      <c r="M61">
        <f>IF('ELECTRICITY-Input'!M107&lt;0,'ELECTRICITY-Input'!M107,'ELECTRICITY-Input'!M107/1000)</f>
        <v>-1</v>
      </c>
      <c r="N61">
        <f>IF('ELECTRICITY-Input'!N107&lt;0,'ELECTRICITY-Input'!N107,'ELECTRICITY-Input'!N107/1000)</f>
        <v>-1</v>
      </c>
    </row>
    <row r="62" spans="1:14" x14ac:dyDescent="0.2">
      <c r="A62" t="s">
        <v>415</v>
      </c>
      <c r="B62" t="str">
        <f>'ELECTRICITY-Input'!B108</f>
        <v>ER</v>
      </c>
      <c r="C62" t="str">
        <f>'ELECTRICITY-Input'!C108</f>
        <v>ER</v>
      </c>
      <c r="D62">
        <f>IF('ELECTRICITY-Input'!D108&lt;0,'ELECTRICITY-Input'!D108,'ELECTRICITY-Input'!D108/1000)</f>
        <v>-1</v>
      </c>
      <c r="E62">
        <f>IF('ELECTRICITY-Input'!E108&lt;0,'ELECTRICITY-Input'!E108,'ELECTRICITY-Input'!E108/1000)</f>
        <v>-1</v>
      </c>
      <c r="F62">
        <f>IF('ELECTRICITY-Input'!F108&lt;0,'ELECTRICITY-Input'!F108,'ELECTRICITY-Input'!F108/1000)</f>
        <v>-1</v>
      </c>
      <c r="G62">
        <f>IF('ELECTRICITY-Input'!G108&lt;0,'ELECTRICITY-Input'!G108,'ELECTRICITY-Input'!G108/1000)</f>
        <v>-1</v>
      </c>
      <c r="H62">
        <f>IF('ELECTRICITY-Input'!H108&lt;0,'ELECTRICITY-Input'!H108,'ELECTRICITY-Input'!H108/1000)</f>
        <v>-1</v>
      </c>
      <c r="I62">
        <f>IF('ELECTRICITY-Input'!I108&lt;0,'ELECTRICITY-Input'!I108,'ELECTRICITY-Input'!I108/1000)</f>
        <v>-1</v>
      </c>
      <c r="J62">
        <f>IF('ELECTRICITY-Input'!J108&lt;0,'ELECTRICITY-Input'!J108,'ELECTRICITY-Input'!J108/1000)</f>
        <v>-1</v>
      </c>
      <c r="K62">
        <f>IF('ELECTRICITY-Input'!K108&lt;0,'ELECTRICITY-Input'!K108,'ELECTRICITY-Input'!K108/1000)</f>
        <v>-1</v>
      </c>
      <c r="L62">
        <f>IF('ELECTRICITY-Input'!L108&lt;0,'ELECTRICITY-Input'!L108,'ELECTRICITY-Input'!L108/1000)</f>
        <v>-1</v>
      </c>
      <c r="M62">
        <f>IF('ELECTRICITY-Input'!M108&lt;0,'ELECTRICITY-Input'!M108,'ELECTRICITY-Input'!M108/1000)</f>
        <v>-1</v>
      </c>
      <c r="N62">
        <f>IF('ELECTRICITY-Input'!N108&lt;0,'ELECTRICITY-Input'!N108,'ELECTRICITY-Input'!N108/1000)</f>
        <v>-1</v>
      </c>
    </row>
    <row r="63" spans="1:14" x14ac:dyDescent="0.2">
      <c r="A63" t="s">
        <v>415</v>
      </c>
      <c r="B63" t="str">
        <f>'ELECTRICITY-Input'!B109</f>
        <v>NER</v>
      </c>
      <c r="C63" t="str">
        <f>'ELECTRICITY-Input'!C109</f>
        <v>NER</v>
      </c>
      <c r="D63">
        <f>IF('ELECTRICITY-Input'!D109&lt;0,'ELECTRICITY-Input'!D109,'ELECTRICITY-Input'!D109/1000)</f>
        <v>-1</v>
      </c>
      <c r="E63">
        <f>IF('ELECTRICITY-Input'!E109&lt;0,'ELECTRICITY-Input'!E109,'ELECTRICITY-Input'!E109/1000)</f>
        <v>-1</v>
      </c>
      <c r="F63">
        <f>IF('ELECTRICITY-Input'!F109&lt;0,'ELECTRICITY-Input'!F109,'ELECTRICITY-Input'!F109/1000)</f>
        <v>-1</v>
      </c>
      <c r="G63">
        <f>IF('ELECTRICITY-Input'!G109&lt;0,'ELECTRICITY-Input'!G109,'ELECTRICITY-Input'!G109/1000)</f>
        <v>-1</v>
      </c>
      <c r="H63">
        <f>IF('ELECTRICITY-Input'!H109&lt;0,'ELECTRICITY-Input'!H109,'ELECTRICITY-Input'!H109/1000)</f>
        <v>-1</v>
      </c>
      <c r="I63">
        <f>IF('ELECTRICITY-Input'!I109&lt;0,'ELECTRICITY-Input'!I109,'ELECTRICITY-Input'!I109/1000)</f>
        <v>-1</v>
      </c>
      <c r="J63">
        <f>IF('ELECTRICITY-Input'!J109&lt;0,'ELECTRICITY-Input'!J109,'ELECTRICITY-Input'!J109/1000)</f>
        <v>-1</v>
      </c>
      <c r="K63">
        <f>IF('ELECTRICITY-Input'!K109&lt;0,'ELECTRICITY-Input'!K109,'ELECTRICITY-Input'!K109/1000)</f>
        <v>-1</v>
      </c>
      <c r="L63">
        <f>IF('ELECTRICITY-Input'!L109&lt;0,'ELECTRICITY-Input'!L109,'ELECTRICITY-Input'!L109/1000)</f>
        <v>-1</v>
      </c>
      <c r="M63">
        <f>IF('ELECTRICITY-Input'!M109&lt;0,'ELECTRICITY-Input'!M109,'ELECTRICITY-Input'!M109/1000)</f>
        <v>-1</v>
      </c>
      <c r="N63">
        <f>IF('ELECTRICITY-Input'!N109&lt;0,'ELECTRICITY-Input'!N109,'ELECTRICITY-Input'!N109/1000)</f>
        <v>-1</v>
      </c>
    </row>
    <row r="64" spans="1:14" x14ac:dyDescent="0.2">
      <c r="A64" t="s">
        <v>415</v>
      </c>
      <c r="B64" t="str">
        <f>'ELECTRICITY-Input'!B110</f>
        <v>NR</v>
      </c>
      <c r="C64" t="str">
        <f>'ELECTRICITY-Input'!C110</f>
        <v>WR</v>
      </c>
      <c r="D64">
        <f>IF('ELECTRICITY-Input'!D110&lt;0,'ELECTRICITY-Input'!D110,'ELECTRICITY-Input'!D110/1000)</f>
        <v>24.542986189643955</v>
      </c>
      <c r="E64">
        <f>IF('ELECTRICITY-Input'!E110&lt;0,'ELECTRICITY-Input'!E110,'ELECTRICITY-Input'!E110/1000)</f>
        <v>25.327047570679557</v>
      </c>
      <c r="F64">
        <f>IF('ELECTRICITY-Input'!F110&lt;0,'ELECTRICITY-Input'!F110,'ELECTRICITY-Input'!F110/1000)</f>
        <v>26.111108951715163</v>
      </c>
      <c r="G64">
        <f>IF('ELECTRICITY-Input'!G110&lt;0,'ELECTRICITY-Input'!G110,'ELECTRICITY-Input'!G110/1000)</f>
        <v>26.895170332750766</v>
      </c>
      <c r="H64">
        <f>IF('ELECTRICITY-Input'!H110&lt;0,'ELECTRICITY-Input'!H110,'ELECTRICITY-Input'!H110/1000)</f>
        <v>27.679231713786372</v>
      </c>
      <c r="I64">
        <f>IF('ELECTRICITY-Input'!I110&lt;0,'ELECTRICITY-Input'!I110,'ELECTRICITY-Input'!I110/1000)</f>
        <v>28.463293094821978</v>
      </c>
      <c r="J64">
        <f>IF('ELECTRICITY-Input'!J110&lt;0,'ELECTRICITY-Input'!J110,'ELECTRICITY-Input'!J110/1000)</f>
        <v>29.247354475857581</v>
      </c>
      <c r="K64">
        <f>IF('ELECTRICITY-Input'!K110&lt;0,'ELECTRICITY-Input'!K110,'ELECTRICITY-Input'!K110/1000)</f>
        <v>30.031415856893187</v>
      </c>
      <c r="L64">
        <f>IF('ELECTRICITY-Input'!L110&lt;0,'ELECTRICITY-Input'!L110,'ELECTRICITY-Input'!L110/1000)</f>
        <v>30.815477237928789</v>
      </c>
      <c r="M64">
        <f>IF('ELECTRICITY-Input'!M110&lt;0,'ELECTRICITY-Input'!M110,'ELECTRICITY-Input'!M110/1000)</f>
        <v>31.599538618964395</v>
      </c>
      <c r="N64">
        <f>IF('ELECTRICITY-Input'!N110&lt;0,'ELECTRICITY-Input'!N110,'ELECTRICITY-Input'!N110/1000)</f>
        <v>32.383600000000001</v>
      </c>
    </row>
    <row r="65" spans="1:14" x14ac:dyDescent="0.2">
      <c r="A65" t="s">
        <v>415</v>
      </c>
      <c r="B65" t="str">
        <f>'ELECTRICITY-Input'!B111</f>
        <v>WR</v>
      </c>
      <c r="C65" t="str">
        <f>'ELECTRICITY-Input'!C111</f>
        <v>SR</v>
      </c>
      <c r="D65">
        <f>IF('ELECTRICITY-Input'!D111&lt;0,'ELECTRICITY-Input'!D111,'ELECTRICITY-Input'!D111/1000)</f>
        <v>10.263443679106272</v>
      </c>
      <c r="E65">
        <f>IF('ELECTRICITY-Input'!E111&lt;0,'ELECTRICITY-Input'!E111,'ELECTRICITY-Input'!E111/1000)</f>
        <v>10.591324311195645</v>
      </c>
      <c r="F65">
        <f>IF('ELECTRICITY-Input'!F111&lt;0,'ELECTRICITY-Input'!F111,'ELECTRICITY-Input'!F111/1000)</f>
        <v>10.919204943285019</v>
      </c>
      <c r="G65">
        <f>IF('ELECTRICITY-Input'!G111&lt;0,'ELECTRICITY-Input'!G111,'ELECTRICITY-Input'!G111/1000)</f>
        <v>11.24708557537439</v>
      </c>
      <c r="H65">
        <f>IF('ELECTRICITY-Input'!H111&lt;0,'ELECTRICITY-Input'!H111,'ELECTRICITY-Input'!H111/1000)</f>
        <v>11.574966207463763</v>
      </c>
      <c r="I65">
        <f>IF('ELECTRICITY-Input'!I111&lt;0,'ELECTRICITY-Input'!I111,'ELECTRICITY-Input'!I111/1000)</f>
        <v>11.902846839553137</v>
      </c>
      <c r="J65">
        <f>IF('ELECTRICITY-Input'!J111&lt;0,'ELECTRICITY-Input'!J111,'ELECTRICITY-Input'!J111/1000)</f>
        <v>12.23072747164251</v>
      </c>
      <c r="K65">
        <f>IF('ELECTRICITY-Input'!K111&lt;0,'ELECTRICITY-Input'!K111,'ELECTRICITY-Input'!K111/1000)</f>
        <v>12.558608103731881</v>
      </c>
      <c r="L65">
        <f>IF('ELECTRICITY-Input'!L111&lt;0,'ELECTRICITY-Input'!L111,'ELECTRICITY-Input'!L111/1000)</f>
        <v>12.886488735821255</v>
      </c>
      <c r="M65">
        <f>IF('ELECTRICITY-Input'!M111&lt;0,'ELECTRICITY-Input'!M111,'ELECTRICITY-Input'!M111/1000)</f>
        <v>13.214369367910628</v>
      </c>
      <c r="N65">
        <f>IF('ELECTRICITY-Input'!N111&lt;0,'ELECTRICITY-Input'!N111,'ELECTRICITY-Input'!N111/1000)</f>
        <v>13.542249999999999</v>
      </c>
    </row>
    <row r="66" spans="1:14" x14ac:dyDescent="0.2">
      <c r="A66" t="s">
        <v>415</v>
      </c>
      <c r="B66" t="str">
        <f>'ELECTRICITY-Input'!B112</f>
        <v>SR</v>
      </c>
      <c r="C66" t="str">
        <f>'ELECTRICITY-Input'!C112</f>
        <v>ER</v>
      </c>
      <c r="D66">
        <f>IF('ELECTRICITY-Input'!D112&lt;0,'ELECTRICITY-Input'!D112,'ELECTRICITY-Input'!D112/1000)</f>
        <v>6.1184668105959323</v>
      </c>
      <c r="E66">
        <f>IF('ELECTRICITY-Input'!E112&lt;0,'ELECTRICITY-Input'!E112,'ELECTRICITY-Input'!E112/1000)</f>
        <v>6.313930129536339</v>
      </c>
      <c r="F66">
        <f>IF('ELECTRICITY-Input'!F112&lt;0,'ELECTRICITY-Input'!F112,'ELECTRICITY-Input'!F112/1000)</f>
        <v>6.5093934484767457</v>
      </c>
      <c r="G66">
        <f>IF('ELECTRICITY-Input'!G112&lt;0,'ELECTRICITY-Input'!G112,'ELECTRICITY-Input'!G112/1000)</f>
        <v>6.7048567674171524</v>
      </c>
      <c r="H66">
        <f>IF('ELECTRICITY-Input'!H112&lt;0,'ELECTRICITY-Input'!H112,'ELECTRICITY-Input'!H112/1000)</f>
        <v>6.9003200863575591</v>
      </c>
      <c r="I66">
        <f>IF('ELECTRICITY-Input'!I112&lt;0,'ELECTRICITY-Input'!I112,'ELECTRICITY-Input'!I112/1000)</f>
        <v>7.0957834052979658</v>
      </c>
      <c r="J66">
        <f>IF('ELECTRICITY-Input'!J112&lt;0,'ELECTRICITY-Input'!J112,'ELECTRICITY-Input'!J112/1000)</f>
        <v>7.2912467242383725</v>
      </c>
      <c r="K66">
        <f>IF('ELECTRICITY-Input'!K112&lt;0,'ELECTRICITY-Input'!K112,'ELECTRICITY-Input'!K112/1000)</f>
        <v>7.4867100431787792</v>
      </c>
      <c r="L66">
        <f>IF('ELECTRICITY-Input'!L112&lt;0,'ELECTRICITY-Input'!L112,'ELECTRICITY-Input'!L112/1000)</f>
        <v>7.6821733621191859</v>
      </c>
      <c r="M66">
        <f>IF('ELECTRICITY-Input'!M112&lt;0,'ELECTRICITY-Input'!M112,'ELECTRICITY-Input'!M112/1000)</f>
        <v>7.8776366810595926</v>
      </c>
      <c r="N66">
        <f>IF('ELECTRICITY-Input'!N112&lt;0,'ELECTRICITY-Input'!N112,'ELECTRICITY-Input'!N112/1000)</f>
        <v>8.0731000000000002</v>
      </c>
    </row>
    <row r="67" spans="1:14" x14ac:dyDescent="0.2">
      <c r="A67" t="s">
        <v>415</v>
      </c>
      <c r="B67" t="str">
        <f>'ELECTRICITY-Input'!B113</f>
        <v>ER</v>
      </c>
      <c r="C67" t="str">
        <f>'ELECTRICITY-Input'!C113</f>
        <v>NER</v>
      </c>
      <c r="D67">
        <f>IF('ELECTRICITY-Input'!D113&lt;0,'ELECTRICITY-Input'!D113,'ELECTRICITY-Input'!D113/1000)</f>
        <v>15.432964942942334</v>
      </c>
      <c r="E67">
        <f>IF('ELECTRICITY-Input'!E113&lt;0,'ELECTRICITY-Input'!E113,'ELECTRICITY-Input'!E113/1000)</f>
        <v>15.925993448648102</v>
      </c>
      <c r="F67">
        <f>IF('ELECTRICITY-Input'!F113&lt;0,'ELECTRICITY-Input'!F113,'ELECTRICITY-Input'!F113/1000)</f>
        <v>16.41902195435387</v>
      </c>
      <c r="G67">
        <f>IF('ELECTRICITY-Input'!G113&lt;0,'ELECTRICITY-Input'!G113,'ELECTRICITY-Input'!G113/1000)</f>
        <v>16.912050460059636</v>
      </c>
      <c r="H67">
        <f>IF('ELECTRICITY-Input'!H113&lt;0,'ELECTRICITY-Input'!H113,'ELECTRICITY-Input'!H113/1000)</f>
        <v>17.405078965765401</v>
      </c>
      <c r="I67">
        <f>IF('ELECTRICITY-Input'!I113&lt;0,'ELECTRICITY-Input'!I113,'ELECTRICITY-Input'!I113/1000)</f>
        <v>17.898107471471167</v>
      </c>
      <c r="J67">
        <f>IF('ELECTRICITY-Input'!J113&lt;0,'ELECTRICITY-Input'!J113,'ELECTRICITY-Input'!J113/1000)</f>
        <v>18.391135977176933</v>
      </c>
      <c r="K67">
        <f>IF('ELECTRICITY-Input'!K113&lt;0,'ELECTRICITY-Input'!K113,'ELECTRICITY-Input'!K113/1000)</f>
        <v>18.884164482882703</v>
      </c>
      <c r="L67">
        <f>IF('ELECTRICITY-Input'!L113&lt;0,'ELECTRICITY-Input'!L113,'ELECTRICITY-Input'!L113/1000)</f>
        <v>19.377192988588469</v>
      </c>
      <c r="M67">
        <f>IF('ELECTRICITY-Input'!M113&lt;0,'ELECTRICITY-Input'!M113,'ELECTRICITY-Input'!M113/1000)</f>
        <v>19.870221494294235</v>
      </c>
      <c r="N67">
        <f>IF('ELECTRICITY-Input'!N113&lt;0,'ELECTRICITY-Input'!N113,'ELECTRICITY-Input'!N113/1000)</f>
        <v>20.363250000000001</v>
      </c>
    </row>
    <row r="68" spans="1:14" x14ac:dyDescent="0.2">
      <c r="A68" t="s">
        <v>415</v>
      </c>
      <c r="B68" t="str">
        <f>'ELECTRICITY-Input'!B114</f>
        <v>NER</v>
      </c>
      <c r="C68" t="str">
        <f>'ELECTRICITY-Input'!C114</f>
        <v>NR</v>
      </c>
      <c r="D68">
        <f>IF('ELECTRICITY-Input'!D114&lt;0,'ELECTRICITY-Input'!D114,'ELECTRICITY-Input'!D114/1000)</f>
        <v>0</v>
      </c>
      <c r="E68">
        <f>IF('ELECTRICITY-Input'!E114&lt;0,'ELECTRICITY-Input'!E114,'ELECTRICITY-Input'!E114/1000)</f>
        <v>0</v>
      </c>
      <c r="F68">
        <f>IF('ELECTRICITY-Input'!F114&lt;0,'ELECTRICITY-Input'!F114,'ELECTRICITY-Input'!F114/1000)</f>
        <v>0</v>
      </c>
      <c r="G68">
        <f>IF('ELECTRICITY-Input'!G114&lt;0,'ELECTRICITY-Input'!G114,'ELECTRICITY-Input'!G114/1000)</f>
        <v>0</v>
      </c>
      <c r="H68">
        <f>IF('ELECTRICITY-Input'!H114&lt;0,'ELECTRICITY-Input'!H114,'ELECTRICITY-Input'!H114/1000)</f>
        <v>0</v>
      </c>
      <c r="I68">
        <f>IF('ELECTRICITY-Input'!I114&lt;0,'ELECTRICITY-Input'!I114,'ELECTRICITY-Input'!I114/1000)</f>
        <v>0</v>
      </c>
      <c r="J68">
        <f>IF('ELECTRICITY-Input'!J114&lt;0,'ELECTRICITY-Input'!J114,'ELECTRICITY-Input'!J114/1000)</f>
        <v>0</v>
      </c>
      <c r="K68">
        <f>IF('ELECTRICITY-Input'!K114&lt;0,'ELECTRICITY-Input'!K114,'ELECTRICITY-Input'!K114/1000)</f>
        <v>0</v>
      </c>
      <c r="L68">
        <f>IF('ELECTRICITY-Input'!L114&lt;0,'ELECTRICITY-Input'!L114,'ELECTRICITY-Input'!L114/1000)</f>
        <v>0</v>
      </c>
      <c r="M68">
        <f>IF('ELECTRICITY-Input'!M114&lt;0,'ELECTRICITY-Input'!M114,'ELECTRICITY-Input'!M114/1000)</f>
        <v>0</v>
      </c>
      <c r="N68">
        <f>IF('ELECTRICITY-Input'!N114&lt;0,'ELECTRICITY-Input'!N114,'ELECTRICITY-Input'!N114/1000)</f>
        <v>0</v>
      </c>
    </row>
    <row r="69" spans="1:14" x14ac:dyDescent="0.2">
      <c r="A69" t="s">
        <v>415</v>
      </c>
      <c r="B69" t="str">
        <f>'ELECTRICITY-Input'!B115</f>
        <v>NR</v>
      </c>
      <c r="C69" t="str">
        <f>'ELECTRICITY-Input'!C115</f>
        <v>SR</v>
      </c>
      <c r="D69">
        <f>IF('ELECTRICITY-Input'!D115&lt;0,'ELECTRICITY-Input'!D115,'ELECTRICITY-Input'!D115/1000)</f>
        <v>0</v>
      </c>
      <c r="E69">
        <f>IF('ELECTRICITY-Input'!E115&lt;0,'ELECTRICITY-Input'!E115,'ELECTRICITY-Input'!E115/1000)</f>
        <v>0</v>
      </c>
      <c r="F69">
        <f>IF('ELECTRICITY-Input'!F115&lt;0,'ELECTRICITY-Input'!F115,'ELECTRICITY-Input'!F115/1000)</f>
        <v>0</v>
      </c>
      <c r="G69">
        <f>IF('ELECTRICITY-Input'!G115&lt;0,'ELECTRICITY-Input'!G115,'ELECTRICITY-Input'!G115/1000)</f>
        <v>0</v>
      </c>
      <c r="H69">
        <f>IF('ELECTRICITY-Input'!H115&lt;0,'ELECTRICITY-Input'!H115,'ELECTRICITY-Input'!H115/1000)</f>
        <v>0</v>
      </c>
      <c r="I69">
        <f>IF('ELECTRICITY-Input'!I115&lt;0,'ELECTRICITY-Input'!I115,'ELECTRICITY-Input'!I115/1000)</f>
        <v>0</v>
      </c>
      <c r="J69">
        <f>IF('ELECTRICITY-Input'!J115&lt;0,'ELECTRICITY-Input'!J115,'ELECTRICITY-Input'!J115/1000)</f>
        <v>0</v>
      </c>
      <c r="K69">
        <f>IF('ELECTRICITY-Input'!K115&lt;0,'ELECTRICITY-Input'!K115,'ELECTRICITY-Input'!K115/1000)</f>
        <v>0</v>
      </c>
      <c r="L69">
        <f>IF('ELECTRICITY-Input'!L115&lt;0,'ELECTRICITY-Input'!L115,'ELECTRICITY-Input'!L115/1000)</f>
        <v>0</v>
      </c>
      <c r="M69">
        <f>IF('ELECTRICITY-Input'!M115&lt;0,'ELECTRICITY-Input'!M115,'ELECTRICITY-Input'!M115/1000)</f>
        <v>0</v>
      </c>
      <c r="N69">
        <f>IF('ELECTRICITY-Input'!N115&lt;0,'ELECTRICITY-Input'!N115,'ELECTRICITY-Input'!N115/1000)</f>
        <v>0</v>
      </c>
    </row>
    <row r="70" spans="1:14" x14ac:dyDescent="0.2">
      <c r="A70" t="s">
        <v>415</v>
      </c>
      <c r="B70" t="str">
        <f>'ELECTRICITY-Input'!B116</f>
        <v>WR</v>
      </c>
      <c r="C70" t="str">
        <f>'ELECTRICITY-Input'!C116</f>
        <v>ER</v>
      </c>
      <c r="D70">
        <f>IF('ELECTRICITY-Input'!D116&lt;0,'ELECTRICITY-Input'!D116,'ELECTRICITY-Input'!D116/1000)</f>
        <v>16.744064973784301</v>
      </c>
      <c r="E70">
        <f>IF('ELECTRICITY-Input'!E116&lt;0,'ELECTRICITY-Input'!E116,'ELECTRICITY-Input'!E116/1000)</f>
        <v>17.278978476405872</v>
      </c>
      <c r="F70">
        <f>IF('ELECTRICITY-Input'!F116&lt;0,'ELECTRICITY-Input'!F116,'ELECTRICITY-Input'!F116/1000)</f>
        <v>17.813891979027442</v>
      </c>
      <c r="G70">
        <f>IF('ELECTRICITY-Input'!G116&lt;0,'ELECTRICITY-Input'!G116,'ELECTRICITY-Input'!G116/1000)</f>
        <v>18.348805481649013</v>
      </c>
      <c r="H70">
        <f>IF('ELECTRICITY-Input'!H116&lt;0,'ELECTRICITY-Input'!H116,'ELECTRICITY-Input'!H116/1000)</f>
        <v>18.88371898427058</v>
      </c>
      <c r="I70">
        <f>IF('ELECTRICITY-Input'!I116&lt;0,'ELECTRICITY-Input'!I116,'ELECTRICITY-Input'!I116/1000)</f>
        <v>19.41863248689215</v>
      </c>
      <c r="J70">
        <f>IF('ELECTRICITY-Input'!J116&lt;0,'ELECTRICITY-Input'!J116,'ELECTRICITY-Input'!J116/1000)</f>
        <v>19.953545989513721</v>
      </c>
      <c r="K70">
        <f>IF('ELECTRICITY-Input'!K116&lt;0,'ELECTRICITY-Input'!K116,'ELECTRICITY-Input'!K116/1000)</f>
        <v>20.488459492135291</v>
      </c>
      <c r="L70">
        <f>IF('ELECTRICITY-Input'!L116&lt;0,'ELECTRICITY-Input'!L116,'ELECTRICITY-Input'!L116/1000)</f>
        <v>21.023372994756862</v>
      </c>
      <c r="M70">
        <f>IF('ELECTRICITY-Input'!M116&lt;0,'ELECTRICITY-Input'!M116,'ELECTRICITY-Input'!M116/1000)</f>
        <v>21.558286497378433</v>
      </c>
      <c r="N70">
        <f>IF('ELECTRICITY-Input'!N116&lt;0,'ELECTRICITY-Input'!N116,'ELECTRICITY-Input'!N116/1000)</f>
        <v>22.0932</v>
      </c>
    </row>
    <row r="71" spans="1:14" x14ac:dyDescent="0.2">
      <c r="A71" t="s">
        <v>415</v>
      </c>
      <c r="B71" t="str">
        <f>'ELECTRICITY-Input'!B117</f>
        <v>SR</v>
      </c>
      <c r="C71" t="str">
        <f>'ELECTRICITY-Input'!C117</f>
        <v>NER</v>
      </c>
      <c r="D71">
        <f>IF('ELECTRICITY-Input'!D117&lt;0,'ELECTRICITY-Input'!D117,'ELECTRICITY-Input'!D117/1000)</f>
        <v>0</v>
      </c>
      <c r="E71">
        <f>IF('ELECTRICITY-Input'!E117&lt;0,'ELECTRICITY-Input'!E117,'ELECTRICITY-Input'!E117/1000)</f>
        <v>0</v>
      </c>
      <c r="F71">
        <f>IF('ELECTRICITY-Input'!F117&lt;0,'ELECTRICITY-Input'!F117,'ELECTRICITY-Input'!F117/1000)</f>
        <v>0</v>
      </c>
      <c r="G71">
        <f>IF('ELECTRICITY-Input'!G117&lt;0,'ELECTRICITY-Input'!G117,'ELECTRICITY-Input'!G117/1000)</f>
        <v>0</v>
      </c>
      <c r="H71">
        <f>IF('ELECTRICITY-Input'!H117&lt;0,'ELECTRICITY-Input'!H117,'ELECTRICITY-Input'!H117/1000)</f>
        <v>0</v>
      </c>
      <c r="I71">
        <f>IF('ELECTRICITY-Input'!I117&lt;0,'ELECTRICITY-Input'!I117,'ELECTRICITY-Input'!I117/1000)</f>
        <v>0</v>
      </c>
      <c r="J71">
        <f>IF('ELECTRICITY-Input'!J117&lt;0,'ELECTRICITY-Input'!J117,'ELECTRICITY-Input'!J117/1000)</f>
        <v>0</v>
      </c>
      <c r="K71">
        <f>IF('ELECTRICITY-Input'!K117&lt;0,'ELECTRICITY-Input'!K117,'ELECTRICITY-Input'!K117/1000)</f>
        <v>0</v>
      </c>
      <c r="L71">
        <f>IF('ELECTRICITY-Input'!L117&lt;0,'ELECTRICITY-Input'!L117,'ELECTRICITY-Input'!L117/1000)</f>
        <v>0</v>
      </c>
      <c r="M71">
        <f>IF('ELECTRICITY-Input'!M117&lt;0,'ELECTRICITY-Input'!M117,'ELECTRICITY-Input'!M117/1000)</f>
        <v>0</v>
      </c>
      <c r="N71">
        <f>IF('ELECTRICITY-Input'!N117&lt;0,'ELECTRICITY-Input'!N117,'ELECTRICITY-Input'!N117/1000)</f>
        <v>0</v>
      </c>
    </row>
    <row r="72" spans="1:14" x14ac:dyDescent="0.2">
      <c r="A72" t="s">
        <v>415</v>
      </c>
      <c r="B72" t="str">
        <f>'ELECTRICITY-Input'!B118</f>
        <v>ER</v>
      </c>
      <c r="C72" t="str">
        <f>'ELECTRICITY-Input'!C118</f>
        <v>NR</v>
      </c>
      <c r="D72">
        <f>IF('ELECTRICITY-Input'!D118&lt;0,'ELECTRICITY-Input'!D118,'ELECTRICITY-Input'!D118/1000)</f>
        <v>31.948073403927214</v>
      </c>
      <c r="E72">
        <f>IF('ELECTRICITY-Input'!E118&lt;0,'ELECTRICITY-Input'!E118,'ELECTRICITY-Input'!E118/1000)</f>
        <v>32.968701063534489</v>
      </c>
      <c r="F72">
        <f>IF('ELECTRICITY-Input'!F118&lt;0,'ELECTRICITY-Input'!F118,'ELECTRICITY-Input'!F118/1000)</f>
        <v>33.989328723141767</v>
      </c>
      <c r="G72">
        <f>IF('ELECTRICITY-Input'!G118&lt;0,'ELECTRICITY-Input'!G118,'ELECTRICITY-Input'!G118/1000)</f>
        <v>35.009956382749053</v>
      </c>
      <c r="H72">
        <f>IF('ELECTRICITY-Input'!H118&lt;0,'ELECTRICITY-Input'!H118,'ELECTRICITY-Input'!H118/1000)</f>
        <v>36.030584042356331</v>
      </c>
      <c r="I72">
        <f>IF('ELECTRICITY-Input'!I118&lt;0,'ELECTRICITY-Input'!I118,'ELECTRICITY-Input'!I118/1000)</f>
        <v>37.051211701963609</v>
      </c>
      <c r="J72">
        <f>IF('ELECTRICITY-Input'!J118&lt;0,'ELECTRICITY-Input'!J118,'ELECTRICITY-Input'!J118/1000)</f>
        <v>38.071839361570888</v>
      </c>
      <c r="K72">
        <f>IF('ELECTRICITY-Input'!K118&lt;0,'ELECTRICITY-Input'!K118,'ELECTRICITY-Input'!K118/1000)</f>
        <v>39.092467021178166</v>
      </c>
      <c r="L72">
        <f>IF('ELECTRICITY-Input'!L118&lt;0,'ELECTRICITY-Input'!L118,'ELECTRICITY-Input'!L118/1000)</f>
        <v>40.113094680785444</v>
      </c>
      <c r="M72">
        <f>IF('ELECTRICITY-Input'!M118&lt;0,'ELECTRICITY-Input'!M118,'ELECTRICITY-Input'!M118/1000)</f>
        <v>41.133722340392723</v>
      </c>
      <c r="N72">
        <f>IF('ELECTRICITY-Input'!N118&lt;0,'ELECTRICITY-Input'!N118,'ELECTRICITY-Input'!N118/1000)</f>
        <v>42.154350000000001</v>
      </c>
    </row>
    <row r="73" spans="1:14" x14ac:dyDescent="0.2">
      <c r="A73" t="s">
        <v>415</v>
      </c>
      <c r="B73" t="str">
        <f>'ELECTRICITY-Input'!B119</f>
        <v>NER</v>
      </c>
      <c r="C73" t="str">
        <f>'ELECTRICITY-Input'!C119</f>
        <v>WR</v>
      </c>
      <c r="D73">
        <f>IF('ELECTRICITY-Input'!D119&lt;0,'ELECTRICITY-Input'!D119,'ELECTRICITY-Input'!D119/1000)</f>
        <v>0</v>
      </c>
      <c r="E73">
        <f>IF('ELECTRICITY-Input'!E119&lt;0,'ELECTRICITY-Input'!E119,'ELECTRICITY-Input'!E119/1000)</f>
        <v>0</v>
      </c>
      <c r="F73">
        <f>IF('ELECTRICITY-Input'!F119&lt;0,'ELECTRICITY-Input'!F119,'ELECTRICITY-Input'!F119/1000)</f>
        <v>0</v>
      </c>
      <c r="G73">
        <f>IF('ELECTRICITY-Input'!G119&lt;0,'ELECTRICITY-Input'!G119,'ELECTRICITY-Input'!G119/1000)</f>
        <v>0</v>
      </c>
      <c r="H73">
        <f>IF('ELECTRICITY-Input'!H119&lt;0,'ELECTRICITY-Input'!H119,'ELECTRICITY-Input'!H119/1000)</f>
        <v>0</v>
      </c>
      <c r="I73">
        <f>IF('ELECTRICITY-Input'!I119&lt;0,'ELECTRICITY-Input'!I119,'ELECTRICITY-Input'!I119/1000)</f>
        <v>0</v>
      </c>
      <c r="J73">
        <f>IF('ELECTRICITY-Input'!J119&lt;0,'ELECTRICITY-Input'!J119,'ELECTRICITY-Input'!J119/1000)</f>
        <v>0</v>
      </c>
      <c r="K73">
        <f>IF('ELECTRICITY-Input'!K119&lt;0,'ELECTRICITY-Input'!K119,'ELECTRICITY-Input'!K119/1000)</f>
        <v>0</v>
      </c>
      <c r="L73">
        <f>IF('ELECTRICITY-Input'!L119&lt;0,'ELECTRICITY-Input'!L119,'ELECTRICITY-Input'!L119/1000)</f>
        <v>0</v>
      </c>
      <c r="M73">
        <f>IF('ELECTRICITY-Input'!M119&lt;0,'ELECTRICITY-Input'!M119,'ELECTRICITY-Input'!M119/1000)</f>
        <v>0</v>
      </c>
      <c r="N73">
        <f>IF('ELECTRICITY-Input'!N119&lt;0,'ELECTRICITY-Input'!N119,'ELECTRICITY-Input'!N119/1000)</f>
        <v>0</v>
      </c>
    </row>
    <row r="74" spans="1:14" x14ac:dyDescent="0.2">
      <c r="A74" t="s">
        <v>415</v>
      </c>
      <c r="B74" t="str">
        <f>'ELECTRICITY-Input'!B120</f>
        <v>NR</v>
      </c>
      <c r="C74" t="str">
        <f>'ELECTRICITY-Input'!C120</f>
        <v>ER</v>
      </c>
      <c r="D74">
        <f>IF('ELECTRICITY-Input'!D120&lt;0,'ELECTRICITY-Input'!D120,'ELECTRICITY-Input'!D120/1000)</f>
        <v>31.948073403927214</v>
      </c>
      <c r="E74">
        <f>IF('ELECTRICITY-Input'!E120&lt;0,'ELECTRICITY-Input'!E120,'ELECTRICITY-Input'!E120/1000)</f>
        <v>32.968701063534489</v>
      </c>
      <c r="F74">
        <f>IF('ELECTRICITY-Input'!F120&lt;0,'ELECTRICITY-Input'!F120,'ELECTRICITY-Input'!F120/1000)</f>
        <v>33.989328723141767</v>
      </c>
      <c r="G74">
        <f>IF('ELECTRICITY-Input'!G120&lt;0,'ELECTRICITY-Input'!G120,'ELECTRICITY-Input'!G120/1000)</f>
        <v>35.009956382749053</v>
      </c>
      <c r="H74">
        <f>IF('ELECTRICITY-Input'!H120&lt;0,'ELECTRICITY-Input'!H120,'ELECTRICITY-Input'!H120/1000)</f>
        <v>36.030584042356331</v>
      </c>
      <c r="I74">
        <f>IF('ELECTRICITY-Input'!I120&lt;0,'ELECTRICITY-Input'!I120,'ELECTRICITY-Input'!I120/1000)</f>
        <v>37.051211701963609</v>
      </c>
      <c r="J74">
        <f>IF('ELECTRICITY-Input'!J120&lt;0,'ELECTRICITY-Input'!J120,'ELECTRICITY-Input'!J120/1000)</f>
        <v>38.071839361570888</v>
      </c>
      <c r="K74">
        <f>IF('ELECTRICITY-Input'!K120&lt;0,'ELECTRICITY-Input'!K120,'ELECTRICITY-Input'!K120/1000)</f>
        <v>39.092467021178166</v>
      </c>
      <c r="L74">
        <f>IF('ELECTRICITY-Input'!L120&lt;0,'ELECTRICITY-Input'!L120,'ELECTRICITY-Input'!L120/1000)</f>
        <v>40.113094680785444</v>
      </c>
      <c r="M74">
        <f>IF('ELECTRICITY-Input'!M120&lt;0,'ELECTRICITY-Input'!M120,'ELECTRICITY-Input'!M120/1000)</f>
        <v>41.133722340392723</v>
      </c>
      <c r="N74">
        <f>IF('ELECTRICITY-Input'!N120&lt;0,'ELECTRICITY-Input'!N120,'ELECTRICITY-Input'!N120/1000)</f>
        <v>42.154350000000001</v>
      </c>
    </row>
    <row r="75" spans="1:14" x14ac:dyDescent="0.2">
      <c r="A75" t="s">
        <v>415</v>
      </c>
      <c r="B75" t="str">
        <f>'ELECTRICITY-Input'!B121</f>
        <v>WR</v>
      </c>
      <c r="C75" t="str">
        <f>'ELECTRICITY-Input'!C121</f>
        <v>NER</v>
      </c>
      <c r="D75">
        <f>IF('ELECTRICITY-Input'!D121&lt;0,'ELECTRICITY-Input'!D121,'ELECTRICITY-Input'!D121/1000)</f>
        <v>0</v>
      </c>
      <c r="E75">
        <f>IF('ELECTRICITY-Input'!E121&lt;0,'ELECTRICITY-Input'!E121,'ELECTRICITY-Input'!E121/1000)</f>
        <v>0</v>
      </c>
      <c r="F75">
        <f>IF('ELECTRICITY-Input'!F121&lt;0,'ELECTRICITY-Input'!F121,'ELECTRICITY-Input'!F121/1000)</f>
        <v>0</v>
      </c>
      <c r="G75">
        <f>IF('ELECTRICITY-Input'!G121&lt;0,'ELECTRICITY-Input'!G121,'ELECTRICITY-Input'!G121/1000)</f>
        <v>0</v>
      </c>
      <c r="H75">
        <f>IF('ELECTRICITY-Input'!H121&lt;0,'ELECTRICITY-Input'!H121,'ELECTRICITY-Input'!H121/1000)</f>
        <v>0</v>
      </c>
      <c r="I75">
        <f>IF('ELECTRICITY-Input'!I121&lt;0,'ELECTRICITY-Input'!I121,'ELECTRICITY-Input'!I121/1000)</f>
        <v>0</v>
      </c>
      <c r="J75">
        <f>IF('ELECTRICITY-Input'!J121&lt;0,'ELECTRICITY-Input'!J121,'ELECTRICITY-Input'!J121/1000)</f>
        <v>0</v>
      </c>
      <c r="K75">
        <f>IF('ELECTRICITY-Input'!K121&lt;0,'ELECTRICITY-Input'!K121,'ELECTRICITY-Input'!K121/1000)</f>
        <v>0</v>
      </c>
      <c r="L75">
        <f>IF('ELECTRICITY-Input'!L121&lt;0,'ELECTRICITY-Input'!L121,'ELECTRICITY-Input'!L121/1000)</f>
        <v>0</v>
      </c>
      <c r="M75">
        <f>IF('ELECTRICITY-Input'!M121&lt;0,'ELECTRICITY-Input'!M121,'ELECTRICITY-Input'!M121/1000)</f>
        <v>0</v>
      </c>
      <c r="N75">
        <f>IF('ELECTRICITY-Input'!N121&lt;0,'ELECTRICITY-Input'!N121,'ELECTRICITY-Input'!N121/1000)</f>
        <v>0</v>
      </c>
    </row>
    <row r="76" spans="1:14" x14ac:dyDescent="0.2">
      <c r="A76" t="s">
        <v>415</v>
      </c>
      <c r="B76" t="str">
        <f>'ELECTRICITY-Input'!B122</f>
        <v>SR</v>
      </c>
      <c r="C76" t="str">
        <f>'ELECTRICITY-Input'!C122</f>
        <v>NR</v>
      </c>
      <c r="D76">
        <f>IF('ELECTRICITY-Input'!D122&lt;0,'ELECTRICITY-Input'!D122,'ELECTRICITY-Input'!D122/1000)</f>
        <v>0</v>
      </c>
      <c r="E76">
        <f>IF('ELECTRICITY-Input'!E122&lt;0,'ELECTRICITY-Input'!E122,'ELECTRICITY-Input'!E122/1000)</f>
        <v>0</v>
      </c>
      <c r="F76">
        <f>IF('ELECTRICITY-Input'!F122&lt;0,'ELECTRICITY-Input'!F122,'ELECTRICITY-Input'!F122/1000)</f>
        <v>0</v>
      </c>
      <c r="G76">
        <f>IF('ELECTRICITY-Input'!G122&lt;0,'ELECTRICITY-Input'!G122,'ELECTRICITY-Input'!G122/1000)</f>
        <v>0</v>
      </c>
      <c r="H76">
        <f>IF('ELECTRICITY-Input'!H122&lt;0,'ELECTRICITY-Input'!H122,'ELECTRICITY-Input'!H122/1000)</f>
        <v>0</v>
      </c>
      <c r="I76">
        <f>IF('ELECTRICITY-Input'!I122&lt;0,'ELECTRICITY-Input'!I122,'ELECTRICITY-Input'!I122/1000)</f>
        <v>0</v>
      </c>
      <c r="J76">
        <f>IF('ELECTRICITY-Input'!J122&lt;0,'ELECTRICITY-Input'!J122,'ELECTRICITY-Input'!J122/1000)</f>
        <v>0</v>
      </c>
      <c r="K76">
        <f>IF('ELECTRICITY-Input'!K122&lt;0,'ELECTRICITY-Input'!K122,'ELECTRICITY-Input'!K122/1000)</f>
        <v>0</v>
      </c>
      <c r="L76">
        <f>IF('ELECTRICITY-Input'!L122&lt;0,'ELECTRICITY-Input'!L122,'ELECTRICITY-Input'!L122/1000)</f>
        <v>0</v>
      </c>
      <c r="M76">
        <f>IF('ELECTRICITY-Input'!M122&lt;0,'ELECTRICITY-Input'!M122,'ELECTRICITY-Input'!M122/1000)</f>
        <v>0</v>
      </c>
      <c r="N76">
        <f>IF('ELECTRICITY-Input'!N122&lt;0,'ELECTRICITY-Input'!N122,'ELECTRICITY-Input'!N122/1000)</f>
        <v>0</v>
      </c>
    </row>
    <row r="77" spans="1:14" x14ac:dyDescent="0.2">
      <c r="A77" t="s">
        <v>415</v>
      </c>
      <c r="B77" t="str">
        <f>'ELECTRICITY-Input'!B123</f>
        <v>ER</v>
      </c>
      <c r="C77" t="str">
        <f>'ELECTRICITY-Input'!C123</f>
        <v>WR</v>
      </c>
      <c r="D77">
        <f>IF('ELECTRICITY-Input'!D123&lt;0,'ELECTRICITY-Input'!D123,'ELECTRICITY-Input'!D123/1000)</f>
        <v>16.744064973784301</v>
      </c>
      <c r="E77">
        <f>IF('ELECTRICITY-Input'!E123&lt;0,'ELECTRICITY-Input'!E123,'ELECTRICITY-Input'!E123/1000)</f>
        <v>17.278978476405872</v>
      </c>
      <c r="F77">
        <f>IF('ELECTRICITY-Input'!F123&lt;0,'ELECTRICITY-Input'!F123,'ELECTRICITY-Input'!F123/1000)</f>
        <v>17.813891979027442</v>
      </c>
      <c r="G77">
        <f>IF('ELECTRICITY-Input'!G123&lt;0,'ELECTRICITY-Input'!G123,'ELECTRICITY-Input'!G123/1000)</f>
        <v>18.348805481649013</v>
      </c>
      <c r="H77">
        <f>IF('ELECTRICITY-Input'!H123&lt;0,'ELECTRICITY-Input'!H123,'ELECTRICITY-Input'!H123/1000)</f>
        <v>18.88371898427058</v>
      </c>
      <c r="I77">
        <f>IF('ELECTRICITY-Input'!I123&lt;0,'ELECTRICITY-Input'!I123,'ELECTRICITY-Input'!I123/1000)</f>
        <v>19.41863248689215</v>
      </c>
      <c r="J77">
        <f>IF('ELECTRICITY-Input'!J123&lt;0,'ELECTRICITY-Input'!J123,'ELECTRICITY-Input'!J123/1000)</f>
        <v>19.953545989513721</v>
      </c>
      <c r="K77">
        <f>IF('ELECTRICITY-Input'!K123&lt;0,'ELECTRICITY-Input'!K123,'ELECTRICITY-Input'!K123/1000)</f>
        <v>20.488459492135291</v>
      </c>
      <c r="L77">
        <f>IF('ELECTRICITY-Input'!L123&lt;0,'ELECTRICITY-Input'!L123,'ELECTRICITY-Input'!L123/1000)</f>
        <v>21.023372994756862</v>
      </c>
      <c r="M77">
        <f>IF('ELECTRICITY-Input'!M123&lt;0,'ELECTRICITY-Input'!M123,'ELECTRICITY-Input'!M123/1000)</f>
        <v>21.558286497378433</v>
      </c>
      <c r="N77">
        <f>IF('ELECTRICITY-Input'!N123&lt;0,'ELECTRICITY-Input'!N123,'ELECTRICITY-Input'!N123/1000)</f>
        <v>22.0932</v>
      </c>
    </row>
    <row r="78" spans="1:14" x14ac:dyDescent="0.2">
      <c r="A78" t="s">
        <v>415</v>
      </c>
      <c r="B78" t="str">
        <f>'ELECTRICITY-Input'!B124</f>
        <v>NER</v>
      </c>
      <c r="C78" t="str">
        <f>'ELECTRICITY-Input'!C124</f>
        <v>SR</v>
      </c>
      <c r="D78">
        <f>IF('ELECTRICITY-Input'!D124&lt;0,'ELECTRICITY-Input'!D124,'ELECTRICITY-Input'!D124/1000)</f>
        <v>0</v>
      </c>
      <c r="E78">
        <f>IF('ELECTRICITY-Input'!E124&lt;0,'ELECTRICITY-Input'!E124,'ELECTRICITY-Input'!E124/1000)</f>
        <v>0</v>
      </c>
      <c r="F78">
        <f>IF('ELECTRICITY-Input'!F124&lt;0,'ELECTRICITY-Input'!F124,'ELECTRICITY-Input'!F124/1000)</f>
        <v>0</v>
      </c>
      <c r="G78">
        <f>IF('ELECTRICITY-Input'!G124&lt;0,'ELECTRICITY-Input'!G124,'ELECTRICITY-Input'!G124/1000)</f>
        <v>0</v>
      </c>
      <c r="H78">
        <f>IF('ELECTRICITY-Input'!H124&lt;0,'ELECTRICITY-Input'!H124,'ELECTRICITY-Input'!H124/1000)</f>
        <v>0</v>
      </c>
      <c r="I78">
        <f>IF('ELECTRICITY-Input'!I124&lt;0,'ELECTRICITY-Input'!I124,'ELECTRICITY-Input'!I124/1000)</f>
        <v>0</v>
      </c>
      <c r="J78">
        <f>IF('ELECTRICITY-Input'!J124&lt;0,'ELECTRICITY-Input'!J124,'ELECTRICITY-Input'!J124/1000)</f>
        <v>0</v>
      </c>
      <c r="K78">
        <f>IF('ELECTRICITY-Input'!K124&lt;0,'ELECTRICITY-Input'!K124,'ELECTRICITY-Input'!K124/1000)</f>
        <v>0</v>
      </c>
      <c r="L78">
        <f>IF('ELECTRICITY-Input'!L124&lt;0,'ELECTRICITY-Input'!L124,'ELECTRICITY-Input'!L124/1000)</f>
        <v>0</v>
      </c>
      <c r="M78">
        <f>IF('ELECTRICITY-Input'!M124&lt;0,'ELECTRICITY-Input'!M124,'ELECTRICITY-Input'!M124/1000)</f>
        <v>0</v>
      </c>
      <c r="N78">
        <f>IF('ELECTRICITY-Input'!N124&lt;0,'ELECTRICITY-Input'!N124,'ELECTRICITY-Input'!N124/1000)</f>
        <v>0</v>
      </c>
    </row>
    <row r="79" spans="1:14" x14ac:dyDescent="0.2">
      <c r="A79" t="s">
        <v>415</v>
      </c>
      <c r="B79" t="str">
        <f>'ELECTRICITY-Input'!B125</f>
        <v>NR</v>
      </c>
      <c r="C79" t="str">
        <f>'ELECTRICITY-Input'!C125</f>
        <v>NER</v>
      </c>
      <c r="D79">
        <f>IF('ELECTRICITY-Input'!D125&lt;0,'ELECTRICITY-Input'!D125,'ELECTRICITY-Input'!D125/1000)</f>
        <v>0</v>
      </c>
      <c r="E79">
        <f>IF('ELECTRICITY-Input'!E125&lt;0,'ELECTRICITY-Input'!E125,'ELECTRICITY-Input'!E125/1000)</f>
        <v>0</v>
      </c>
      <c r="F79">
        <f>IF('ELECTRICITY-Input'!F125&lt;0,'ELECTRICITY-Input'!F125,'ELECTRICITY-Input'!F125/1000)</f>
        <v>0</v>
      </c>
      <c r="G79">
        <f>IF('ELECTRICITY-Input'!G125&lt;0,'ELECTRICITY-Input'!G125,'ELECTRICITY-Input'!G125/1000)</f>
        <v>0</v>
      </c>
      <c r="H79">
        <f>IF('ELECTRICITY-Input'!H125&lt;0,'ELECTRICITY-Input'!H125,'ELECTRICITY-Input'!H125/1000)</f>
        <v>0</v>
      </c>
      <c r="I79">
        <f>IF('ELECTRICITY-Input'!I125&lt;0,'ELECTRICITY-Input'!I125,'ELECTRICITY-Input'!I125/1000)</f>
        <v>0</v>
      </c>
      <c r="J79">
        <f>IF('ELECTRICITY-Input'!J125&lt;0,'ELECTRICITY-Input'!J125,'ELECTRICITY-Input'!J125/1000)</f>
        <v>0</v>
      </c>
      <c r="K79">
        <f>IF('ELECTRICITY-Input'!K125&lt;0,'ELECTRICITY-Input'!K125,'ELECTRICITY-Input'!K125/1000)</f>
        <v>0</v>
      </c>
      <c r="L79">
        <f>IF('ELECTRICITY-Input'!L125&lt;0,'ELECTRICITY-Input'!L125,'ELECTRICITY-Input'!L125/1000)</f>
        <v>0</v>
      </c>
      <c r="M79">
        <f>IF('ELECTRICITY-Input'!M125&lt;0,'ELECTRICITY-Input'!M125,'ELECTRICITY-Input'!M125/1000)</f>
        <v>0</v>
      </c>
      <c r="N79">
        <f>IF('ELECTRICITY-Input'!N125&lt;0,'ELECTRICITY-Input'!N125,'ELECTRICITY-Input'!N125/1000)</f>
        <v>0</v>
      </c>
    </row>
    <row r="80" spans="1:14" x14ac:dyDescent="0.2">
      <c r="A80" t="s">
        <v>415</v>
      </c>
      <c r="B80" t="str">
        <f>'ELECTRICITY-Input'!B126</f>
        <v>WR</v>
      </c>
      <c r="C80" t="str">
        <f>'ELECTRICITY-Input'!C126</f>
        <v>NR</v>
      </c>
      <c r="D80">
        <f>IF('ELECTRICITY-Input'!D126&lt;0,'ELECTRICITY-Input'!D126,'ELECTRICITY-Input'!D126/1000)</f>
        <v>24.542986189643955</v>
      </c>
      <c r="E80">
        <f>IF('ELECTRICITY-Input'!E126&lt;0,'ELECTRICITY-Input'!E126,'ELECTRICITY-Input'!E126/1000)</f>
        <v>25.327047570679557</v>
      </c>
      <c r="F80">
        <f>IF('ELECTRICITY-Input'!F126&lt;0,'ELECTRICITY-Input'!F126,'ELECTRICITY-Input'!F126/1000)</f>
        <v>26.111108951715163</v>
      </c>
      <c r="G80">
        <f>IF('ELECTRICITY-Input'!G126&lt;0,'ELECTRICITY-Input'!G126,'ELECTRICITY-Input'!G126/1000)</f>
        <v>26.895170332750766</v>
      </c>
      <c r="H80">
        <f>IF('ELECTRICITY-Input'!H126&lt;0,'ELECTRICITY-Input'!H126,'ELECTRICITY-Input'!H126/1000)</f>
        <v>27.679231713786372</v>
      </c>
      <c r="I80">
        <f>IF('ELECTRICITY-Input'!I126&lt;0,'ELECTRICITY-Input'!I126,'ELECTRICITY-Input'!I126/1000)</f>
        <v>28.463293094821978</v>
      </c>
      <c r="J80">
        <f>IF('ELECTRICITY-Input'!J126&lt;0,'ELECTRICITY-Input'!J126,'ELECTRICITY-Input'!J126/1000)</f>
        <v>29.247354475857581</v>
      </c>
      <c r="K80">
        <f>IF('ELECTRICITY-Input'!K126&lt;0,'ELECTRICITY-Input'!K126,'ELECTRICITY-Input'!K126/1000)</f>
        <v>30.031415856893187</v>
      </c>
      <c r="L80">
        <f>IF('ELECTRICITY-Input'!L126&lt;0,'ELECTRICITY-Input'!L126,'ELECTRICITY-Input'!L126/1000)</f>
        <v>30.815477237928789</v>
      </c>
      <c r="M80">
        <f>IF('ELECTRICITY-Input'!M126&lt;0,'ELECTRICITY-Input'!M126,'ELECTRICITY-Input'!M126/1000)</f>
        <v>31.599538618964395</v>
      </c>
      <c r="N80">
        <f>IF('ELECTRICITY-Input'!N126&lt;0,'ELECTRICITY-Input'!N126,'ELECTRICITY-Input'!N126/1000)</f>
        <v>32.383600000000001</v>
      </c>
    </row>
    <row r="81" spans="1:14" x14ac:dyDescent="0.2">
      <c r="A81" t="s">
        <v>415</v>
      </c>
      <c r="B81" t="str">
        <f>'ELECTRICITY-Input'!B127</f>
        <v>SR</v>
      </c>
      <c r="C81" t="str">
        <f>'ELECTRICITY-Input'!C127</f>
        <v>WR</v>
      </c>
      <c r="D81">
        <f>IF('ELECTRICITY-Input'!D127&lt;0,'ELECTRICITY-Input'!D127,'ELECTRICITY-Input'!D127/1000)</f>
        <v>10.263443679106272</v>
      </c>
      <c r="E81">
        <f>IF('ELECTRICITY-Input'!E127&lt;0,'ELECTRICITY-Input'!E127,'ELECTRICITY-Input'!E127/1000)</f>
        <v>10.591324311195645</v>
      </c>
      <c r="F81">
        <f>IF('ELECTRICITY-Input'!F127&lt;0,'ELECTRICITY-Input'!F127,'ELECTRICITY-Input'!F127/1000)</f>
        <v>10.919204943285019</v>
      </c>
      <c r="G81">
        <f>IF('ELECTRICITY-Input'!G127&lt;0,'ELECTRICITY-Input'!G127,'ELECTRICITY-Input'!G127/1000)</f>
        <v>11.24708557537439</v>
      </c>
      <c r="H81">
        <f>IF('ELECTRICITY-Input'!H127&lt;0,'ELECTRICITY-Input'!H127,'ELECTRICITY-Input'!H127/1000)</f>
        <v>11.574966207463763</v>
      </c>
      <c r="I81">
        <f>IF('ELECTRICITY-Input'!I127&lt;0,'ELECTRICITY-Input'!I127,'ELECTRICITY-Input'!I127/1000)</f>
        <v>11.902846839553137</v>
      </c>
      <c r="J81">
        <f>IF('ELECTRICITY-Input'!J127&lt;0,'ELECTRICITY-Input'!J127,'ELECTRICITY-Input'!J127/1000)</f>
        <v>12.23072747164251</v>
      </c>
      <c r="K81">
        <f>IF('ELECTRICITY-Input'!K127&lt;0,'ELECTRICITY-Input'!K127,'ELECTRICITY-Input'!K127/1000)</f>
        <v>12.558608103731881</v>
      </c>
      <c r="L81">
        <f>IF('ELECTRICITY-Input'!L127&lt;0,'ELECTRICITY-Input'!L127,'ELECTRICITY-Input'!L127/1000)</f>
        <v>12.886488735821255</v>
      </c>
      <c r="M81">
        <f>IF('ELECTRICITY-Input'!M127&lt;0,'ELECTRICITY-Input'!M127,'ELECTRICITY-Input'!M127/1000)</f>
        <v>13.214369367910628</v>
      </c>
      <c r="N81">
        <f>IF('ELECTRICITY-Input'!N127&lt;0,'ELECTRICITY-Input'!N127,'ELECTRICITY-Input'!N127/1000)</f>
        <v>13.542249999999999</v>
      </c>
    </row>
    <row r="82" spans="1:14" x14ac:dyDescent="0.2">
      <c r="A82" t="s">
        <v>415</v>
      </c>
      <c r="B82" t="str">
        <f>'ELECTRICITY-Input'!B128</f>
        <v>ER</v>
      </c>
      <c r="C82" t="str">
        <f>'ELECTRICITY-Input'!C128</f>
        <v>SR</v>
      </c>
      <c r="D82">
        <f>IF('ELECTRICITY-Input'!D128&lt;0,'ELECTRICITY-Input'!D128,'ELECTRICITY-Input'!D128/1000)</f>
        <v>6.1184668105959323</v>
      </c>
      <c r="E82">
        <f>IF('ELECTRICITY-Input'!E128&lt;0,'ELECTRICITY-Input'!E128,'ELECTRICITY-Input'!E128/1000)</f>
        <v>6.313930129536339</v>
      </c>
      <c r="F82">
        <f>IF('ELECTRICITY-Input'!F128&lt;0,'ELECTRICITY-Input'!F128,'ELECTRICITY-Input'!F128/1000)</f>
        <v>6.5093934484767457</v>
      </c>
      <c r="G82">
        <f>IF('ELECTRICITY-Input'!G128&lt;0,'ELECTRICITY-Input'!G128,'ELECTRICITY-Input'!G128/1000)</f>
        <v>6.7048567674171524</v>
      </c>
      <c r="H82">
        <f>IF('ELECTRICITY-Input'!H128&lt;0,'ELECTRICITY-Input'!H128,'ELECTRICITY-Input'!H128/1000)</f>
        <v>6.9003200863575591</v>
      </c>
      <c r="I82">
        <f>IF('ELECTRICITY-Input'!I128&lt;0,'ELECTRICITY-Input'!I128,'ELECTRICITY-Input'!I128/1000)</f>
        <v>7.0957834052979658</v>
      </c>
      <c r="J82">
        <f>IF('ELECTRICITY-Input'!J128&lt;0,'ELECTRICITY-Input'!J128,'ELECTRICITY-Input'!J128/1000)</f>
        <v>7.2912467242383725</v>
      </c>
      <c r="K82">
        <f>IF('ELECTRICITY-Input'!K128&lt;0,'ELECTRICITY-Input'!K128,'ELECTRICITY-Input'!K128/1000)</f>
        <v>7.4867100431787792</v>
      </c>
      <c r="L82">
        <f>IF('ELECTRICITY-Input'!L128&lt;0,'ELECTRICITY-Input'!L128,'ELECTRICITY-Input'!L128/1000)</f>
        <v>7.6821733621191859</v>
      </c>
      <c r="M82">
        <f>IF('ELECTRICITY-Input'!M128&lt;0,'ELECTRICITY-Input'!M128,'ELECTRICITY-Input'!M128/1000)</f>
        <v>7.8776366810595926</v>
      </c>
      <c r="N82">
        <f>IF('ELECTRICITY-Input'!N128&lt;0,'ELECTRICITY-Input'!N128,'ELECTRICITY-Input'!N128/1000)</f>
        <v>8.0731000000000002</v>
      </c>
    </row>
    <row r="83" spans="1:14" x14ac:dyDescent="0.2">
      <c r="A83" t="s">
        <v>415</v>
      </c>
      <c r="B83" t="str">
        <f>'ELECTRICITY-Input'!B129</f>
        <v>NER</v>
      </c>
      <c r="C83" t="str">
        <f>'ELECTRICITY-Input'!C129</f>
        <v>ER</v>
      </c>
      <c r="D83">
        <f>IF('ELECTRICITY-Input'!D129&lt;0,'ELECTRICITY-Input'!D129,'ELECTRICITY-Input'!D129/1000)</f>
        <v>15.432964942942334</v>
      </c>
      <c r="E83">
        <f>IF('ELECTRICITY-Input'!E129&lt;0,'ELECTRICITY-Input'!E129,'ELECTRICITY-Input'!E129/1000)</f>
        <v>15.925993448648102</v>
      </c>
      <c r="F83">
        <f>IF('ELECTRICITY-Input'!F129&lt;0,'ELECTRICITY-Input'!F129,'ELECTRICITY-Input'!F129/1000)</f>
        <v>16.41902195435387</v>
      </c>
      <c r="G83">
        <f>IF('ELECTRICITY-Input'!G129&lt;0,'ELECTRICITY-Input'!G129,'ELECTRICITY-Input'!G129/1000)</f>
        <v>16.912050460059636</v>
      </c>
      <c r="H83">
        <f>IF('ELECTRICITY-Input'!H129&lt;0,'ELECTRICITY-Input'!H129,'ELECTRICITY-Input'!H129/1000)</f>
        <v>17.405078965765401</v>
      </c>
      <c r="I83">
        <f>IF('ELECTRICITY-Input'!I129&lt;0,'ELECTRICITY-Input'!I129,'ELECTRICITY-Input'!I129/1000)</f>
        <v>17.898107471471167</v>
      </c>
      <c r="J83">
        <f>IF('ELECTRICITY-Input'!J129&lt;0,'ELECTRICITY-Input'!J129,'ELECTRICITY-Input'!J129/1000)</f>
        <v>18.391135977176933</v>
      </c>
      <c r="K83">
        <f>IF('ELECTRICITY-Input'!K129&lt;0,'ELECTRICITY-Input'!K129,'ELECTRICITY-Input'!K129/1000)</f>
        <v>18.884164482882703</v>
      </c>
      <c r="L83">
        <f>IF('ELECTRICITY-Input'!L129&lt;0,'ELECTRICITY-Input'!L129,'ELECTRICITY-Input'!L129/1000)</f>
        <v>19.377192988588469</v>
      </c>
      <c r="M83">
        <f>IF('ELECTRICITY-Input'!M129&lt;0,'ELECTRICITY-Input'!M129,'ELECTRICITY-Input'!M129/1000)</f>
        <v>19.870221494294235</v>
      </c>
      <c r="N83">
        <f>IF('ELECTRICITY-Input'!N129&lt;0,'ELECTRICITY-Input'!N129,'ELECTRICITY-Input'!N129/1000)</f>
        <v>20.363250000000001</v>
      </c>
    </row>
  </sheetData>
  <pageMargins left="0.7" right="0.7" top="0.75" bottom="0.75" header="0.3" footer="0.3"/>
  <tableParts count="5">
    <tablePart r:id="rId1"/>
    <tablePart r:id="rId2"/>
    <tablePart r:id="rId3"/>
    <tablePart r:id="rId4"/>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Normal="100" workbookViewId="0"/>
  </sheetViews>
  <sheetFormatPr defaultColWidth="11.5703125" defaultRowHeight="12.75" x14ac:dyDescent="0.2"/>
  <cols>
    <col min="1" max="1" width="15.7109375" customWidth="1"/>
    <col min="4" max="4" width="13.140625" customWidth="1"/>
    <col min="5" max="5" width="13.28515625" customWidth="1"/>
    <col min="6" max="6" width="13.140625" customWidth="1"/>
  </cols>
  <sheetData>
    <row r="1" spans="1:6" x14ac:dyDescent="0.2">
      <c r="B1" t="s">
        <v>271</v>
      </c>
    </row>
    <row r="2" spans="1:6" x14ac:dyDescent="0.2">
      <c r="A2" t="s">
        <v>272</v>
      </c>
      <c r="B2">
        <v>0</v>
      </c>
    </row>
    <row r="3" spans="1:6" x14ac:dyDescent="0.2">
      <c r="A3" t="s">
        <v>273</v>
      </c>
      <c r="B3">
        <v>0</v>
      </c>
    </row>
    <row r="4" spans="1:6" x14ac:dyDescent="0.2">
      <c r="A4" t="s">
        <v>274</v>
      </c>
      <c r="B4">
        <v>-1</v>
      </c>
    </row>
    <row r="12" spans="1:6" x14ac:dyDescent="0.2">
      <c r="A12" t="s">
        <v>414</v>
      </c>
      <c r="B12" t="s">
        <v>412</v>
      </c>
      <c r="C12" t="s">
        <v>413</v>
      </c>
      <c r="D12" t="s">
        <v>273</v>
      </c>
      <c r="E12" t="s">
        <v>272</v>
      </c>
      <c r="F12" t="s">
        <v>274</v>
      </c>
    </row>
    <row r="13" spans="1:6" x14ac:dyDescent="0.2">
      <c r="A13" t="s">
        <v>421</v>
      </c>
      <c r="B13" t="s">
        <v>417</v>
      </c>
      <c r="C13" t="s">
        <v>417</v>
      </c>
      <c r="D13">
        <f>B2</f>
        <v>0</v>
      </c>
      <c r="E13">
        <f>B3</f>
        <v>0</v>
      </c>
      <c r="F13">
        <f>B4</f>
        <v>-1</v>
      </c>
    </row>
    <row r="14" spans="1:6" x14ac:dyDescent="0.2">
      <c r="A14" t="s">
        <v>422</v>
      </c>
      <c r="B14" t="s">
        <v>417</v>
      </c>
      <c r="C14" t="s">
        <v>417</v>
      </c>
      <c r="D14">
        <f>D13</f>
        <v>0</v>
      </c>
      <c r="E14">
        <f t="shared" ref="E14:F14" si="0">E13</f>
        <v>0</v>
      </c>
      <c r="F14">
        <f t="shared" si="0"/>
        <v>-1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925"/>
  <sheetViews>
    <sheetView zoomScaleNormal="100" workbookViewId="0"/>
  </sheetViews>
  <sheetFormatPr defaultRowHeight="12.75" x14ac:dyDescent="0.2"/>
  <cols>
    <col min="1" max="1" width="16" bestFit="1" customWidth="1"/>
    <col min="2" max="2" width="22.140625" bestFit="1" customWidth="1"/>
    <col min="3" max="3" width="21.140625" bestFit="1" customWidth="1"/>
    <col min="4" max="4" width="23" bestFit="1" customWidth="1"/>
    <col min="5" max="5" width="22" bestFit="1" customWidth="1"/>
    <col min="6" max="6" width="7.42578125" bestFit="1" customWidth="1"/>
    <col min="7" max="7" width="13.28515625" bestFit="1" customWidth="1"/>
    <col min="8" max="8" width="13.42578125" bestFit="1" customWidth="1"/>
    <col min="9" max="9" width="13.28515625" bestFit="1" customWidth="1"/>
  </cols>
  <sheetData>
    <row r="1" spans="1:9" x14ac:dyDescent="0.2">
      <c r="A1" s="102" t="s">
        <v>414</v>
      </c>
      <c r="B1" s="102" t="s">
        <v>428</v>
      </c>
      <c r="C1" s="102" t="s">
        <v>429</v>
      </c>
      <c r="D1" s="102" t="s">
        <v>430</v>
      </c>
      <c r="E1" s="102" t="s">
        <v>431</v>
      </c>
      <c r="F1" s="102" t="s">
        <v>400</v>
      </c>
      <c r="G1" s="102" t="s">
        <v>273</v>
      </c>
      <c r="H1" s="102" t="s">
        <v>272</v>
      </c>
      <c r="I1" s="102" t="s">
        <v>274</v>
      </c>
    </row>
    <row r="2" spans="1:9" x14ac:dyDescent="0.2">
      <c r="A2" s="102" t="s">
        <v>427</v>
      </c>
      <c r="B2" s="102" t="s">
        <v>417</v>
      </c>
      <c r="C2" s="102" t="s">
        <v>11</v>
      </c>
      <c r="D2" s="102" t="s">
        <v>417</v>
      </c>
      <c r="E2" s="102" t="s">
        <v>11</v>
      </c>
      <c r="F2" s="102">
        <v>2021</v>
      </c>
      <c r="G2" s="102">
        <v>797.2</v>
      </c>
      <c r="H2" s="102">
        <v>2E-3</v>
      </c>
      <c r="I2" s="102">
        <v>-1</v>
      </c>
    </row>
    <row r="3" spans="1:9" x14ac:dyDescent="0.2">
      <c r="A3" s="102" t="s">
        <v>427</v>
      </c>
      <c r="B3" s="102" t="s">
        <v>417</v>
      </c>
      <c r="C3" s="102" t="s">
        <v>11</v>
      </c>
      <c r="D3" s="102" t="s">
        <v>417</v>
      </c>
      <c r="E3" s="102" t="s">
        <v>11</v>
      </c>
      <c r="F3" s="102">
        <v>2022</v>
      </c>
      <c r="G3" s="102">
        <v>797.2</v>
      </c>
      <c r="H3" s="102">
        <v>2E-3</v>
      </c>
      <c r="I3" s="102">
        <v>-1</v>
      </c>
    </row>
    <row r="4" spans="1:9" x14ac:dyDescent="0.2">
      <c r="A4" s="102" t="s">
        <v>427</v>
      </c>
      <c r="B4" s="102" t="s">
        <v>417</v>
      </c>
      <c r="C4" s="102" t="s">
        <v>11</v>
      </c>
      <c r="D4" s="102" t="s">
        <v>417</v>
      </c>
      <c r="E4" s="102" t="s">
        <v>11</v>
      </c>
      <c r="F4" s="102">
        <v>2023</v>
      </c>
      <c r="G4" s="102">
        <v>797.2</v>
      </c>
      <c r="H4" s="102">
        <v>2E-3</v>
      </c>
      <c r="I4" s="102">
        <v>-1</v>
      </c>
    </row>
    <row r="5" spans="1:9" x14ac:dyDescent="0.2">
      <c r="A5" s="102" t="s">
        <v>427</v>
      </c>
      <c r="B5" s="102" t="s">
        <v>417</v>
      </c>
      <c r="C5" s="102" t="s">
        <v>11</v>
      </c>
      <c r="D5" s="102" t="s">
        <v>417</v>
      </c>
      <c r="E5" s="102" t="s">
        <v>11</v>
      </c>
      <c r="F5" s="102">
        <v>2024</v>
      </c>
      <c r="G5" s="102">
        <v>797.2</v>
      </c>
      <c r="H5" s="102">
        <v>2E-3</v>
      </c>
      <c r="I5" s="102">
        <v>-1</v>
      </c>
    </row>
    <row r="6" spans="1:9" x14ac:dyDescent="0.2">
      <c r="A6" s="102" t="s">
        <v>427</v>
      </c>
      <c r="B6" s="102" t="s">
        <v>417</v>
      </c>
      <c r="C6" s="102" t="s">
        <v>11</v>
      </c>
      <c r="D6" s="102" t="s">
        <v>417</v>
      </c>
      <c r="E6" s="102" t="s">
        <v>11</v>
      </c>
      <c r="F6" s="102">
        <v>2025</v>
      </c>
      <c r="G6" s="102">
        <v>797.2</v>
      </c>
      <c r="H6" s="102">
        <v>2E-3</v>
      </c>
      <c r="I6" s="102">
        <v>-1</v>
      </c>
    </row>
    <row r="7" spans="1:9" x14ac:dyDescent="0.2">
      <c r="A7" s="102" t="s">
        <v>427</v>
      </c>
      <c r="B7" s="102" t="s">
        <v>417</v>
      </c>
      <c r="C7" s="102" t="s">
        <v>11</v>
      </c>
      <c r="D7" s="102" t="s">
        <v>417</v>
      </c>
      <c r="E7" s="102" t="s">
        <v>11</v>
      </c>
      <c r="F7" s="102">
        <v>2026</v>
      </c>
      <c r="G7" s="102">
        <v>797.2</v>
      </c>
      <c r="H7" s="102">
        <v>2E-3</v>
      </c>
      <c r="I7" s="102">
        <v>-1</v>
      </c>
    </row>
    <row r="8" spans="1:9" x14ac:dyDescent="0.2">
      <c r="A8" s="102" t="s">
        <v>427</v>
      </c>
      <c r="B8" s="102" t="s">
        <v>417</v>
      </c>
      <c r="C8" s="102" t="s">
        <v>11</v>
      </c>
      <c r="D8" s="102" t="s">
        <v>417</v>
      </c>
      <c r="E8" s="102" t="s">
        <v>11</v>
      </c>
      <c r="F8" s="102">
        <v>2027</v>
      </c>
      <c r="G8" s="102">
        <v>797.2</v>
      </c>
      <c r="H8" s="102">
        <v>2E-3</v>
      </c>
      <c r="I8" s="102">
        <v>-1</v>
      </c>
    </row>
    <row r="9" spans="1:9" x14ac:dyDescent="0.2">
      <c r="A9" s="102" t="s">
        <v>427</v>
      </c>
      <c r="B9" s="102" t="s">
        <v>417</v>
      </c>
      <c r="C9" s="102" t="s">
        <v>11</v>
      </c>
      <c r="D9" s="102" t="s">
        <v>417</v>
      </c>
      <c r="E9" s="102" t="s">
        <v>11</v>
      </c>
      <c r="F9" s="102">
        <v>2028</v>
      </c>
      <c r="G9" s="102">
        <v>797.2</v>
      </c>
      <c r="H9" s="102">
        <v>2E-3</v>
      </c>
      <c r="I9" s="102">
        <v>-1</v>
      </c>
    </row>
    <row r="10" spans="1:9" x14ac:dyDescent="0.2">
      <c r="A10" s="102" t="s">
        <v>427</v>
      </c>
      <c r="B10" s="102" t="s">
        <v>417</v>
      </c>
      <c r="C10" s="102" t="s">
        <v>11</v>
      </c>
      <c r="D10" s="102" t="s">
        <v>417</v>
      </c>
      <c r="E10" s="102" t="s">
        <v>11</v>
      </c>
      <c r="F10" s="102">
        <v>2029</v>
      </c>
      <c r="G10" s="102">
        <v>797.2</v>
      </c>
      <c r="H10" s="102">
        <v>2E-3</v>
      </c>
      <c r="I10" s="102">
        <v>-1</v>
      </c>
    </row>
    <row r="11" spans="1:9" x14ac:dyDescent="0.2">
      <c r="A11" s="102" t="s">
        <v>427</v>
      </c>
      <c r="B11" s="102" t="s">
        <v>417</v>
      </c>
      <c r="C11" s="102" t="s">
        <v>11</v>
      </c>
      <c r="D11" s="102" t="s">
        <v>417</v>
      </c>
      <c r="E11" s="102" t="s">
        <v>11</v>
      </c>
      <c r="F11" s="102">
        <v>2030</v>
      </c>
      <c r="G11" s="102">
        <v>797.2</v>
      </c>
      <c r="H11" s="102">
        <v>2E-3</v>
      </c>
      <c r="I11" s="102">
        <v>-1</v>
      </c>
    </row>
    <row r="12" spans="1:9" x14ac:dyDescent="0.2">
      <c r="A12" s="102" t="s">
        <v>427</v>
      </c>
      <c r="B12" s="102" t="s">
        <v>417</v>
      </c>
      <c r="C12" s="102" t="s">
        <v>11</v>
      </c>
      <c r="D12" s="102" t="s">
        <v>417</v>
      </c>
      <c r="E12" s="102" t="s">
        <v>11</v>
      </c>
      <c r="F12" s="102">
        <v>2031</v>
      </c>
      <c r="G12" s="102">
        <v>797.2</v>
      </c>
      <c r="H12" s="102">
        <v>2E-3</v>
      </c>
      <c r="I12" s="102">
        <v>-1</v>
      </c>
    </row>
    <row r="13" spans="1:9" x14ac:dyDescent="0.2">
      <c r="A13" s="102" t="s">
        <v>427</v>
      </c>
      <c r="B13" s="102" t="s">
        <v>417</v>
      </c>
      <c r="C13" s="102" t="s">
        <v>11</v>
      </c>
      <c r="D13" s="102" t="s">
        <v>417</v>
      </c>
      <c r="E13" s="102" t="s">
        <v>18</v>
      </c>
      <c r="F13" s="102">
        <v>2021</v>
      </c>
      <c r="G13" s="102">
        <v>2399.6</v>
      </c>
      <c r="H13" s="102">
        <v>8.0000000000000002E-3</v>
      </c>
      <c r="I13" s="102">
        <v>-1</v>
      </c>
    </row>
    <row r="14" spans="1:9" x14ac:dyDescent="0.2">
      <c r="A14" s="102" t="s">
        <v>427</v>
      </c>
      <c r="B14" s="102" t="s">
        <v>417</v>
      </c>
      <c r="C14" s="102" t="s">
        <v>11</v>
      </c>
      <c r="D14" s="102" t="s">
        <v>417</v>
      </c>
      <c r="E14" s="102" t="s">
        <v>18</v>
      </c>
      <c r="F14" s="102">
        <v>2022</v>
      </c>
      <c r="G14" s="102">
        <v>2399.6</v>
      </c>
      <c r="H14" s="102">
        <v>8.0000000000000002E-3</v>
      </c>
      <c r="I14" s="102">
        <v>-1</v>
      </c>
    </row>
    <row r="15" spans="1:9" x14ac:dyDescent="0.2">
      <c r="A15" s="102" t="s">
        <v>427</v>
      </c>
      <c r="B15" s="102" t="s">
        <v>417</v>
      </c>
      <c r="C15" s="102" t="s">
        <v>11</v>
      </c>
      <c r="D15" s="102" t="s">
        <v>417</v>
      </c>
      <c r="E15" s="102" t="s">
        <v>18</v>
      </c>
      <c r="F15" s="102">
        <v>2023</v>
      </c>
      <c r="G15" s="102">
        <v>2399.6</v>
      </c>
      <c r="H15" s="102">
        <v>8.0000000000000002E-3</v>
      </c>
      <c r="I15" s="102">
        <v>-1</v>
      </c>
    </row>
    <row r="16" spans="1:9" x14ac:dyDescent="0.2">
      <c r="A16" s="102" t="s">
        <v>427</v>
      </c>
      <c r="B16" s="102" t="s">
        <v>417</v>
      </c>
      <c r="C16" s="102" t="s">
        <v>11</v>
      </c>
      <c r="D16" s="102" t="s">
        <v>417</v>
      </c>
      <c r="E16" s="102" t="s">
        <v>18</v>
      </c>
      <c r="F16" s="102">
        <v>2024</v>
      </c>
      <c r="G16" s="102">
        <v>2399.6</v>
      </c>
      <c r="H16" s="102">
        <v>8.0000000000000002E-3</v>
      </c>
      <c r="I16" s="102">
        <v>-1</v>
      </c>
    </row>
    <row r="17" spans="1:9" x14ac:dyDescent="0.2">
      <c r="A17" s="102" t="s">
        <v>427</v>
      </c>
      <c r="B17" s="102" t="s">
        <v>417</v>
      </c>
      <c r="C17" s="102" t="s">
        <v>11</v>
      </c>
      <c r="D17" s="102" t="s">
        <v>417</v>
      </c>
      <c r="E17" s="102" t="s">
        <v>18</v>
      </c>
      <c r="F17" s="102">
        <v>2025</v>
      </c>
      <c r="G17" s="102">
        <v>2399.6</v>
      </c>
      <c r="H17" s="102">
        <v>8.0000000000000002E-3</v>
      </c>
      <c r="I17" s="102">
        <v>-1</v>
      </c>
    </row>
    <row r="18" spans="1:9" x14ac:dyDescent="0.2">
      <c r="A18" s="102" t="s">
        <v>427</v>
      </c>
      <c r="B18" s="102" t="s">
        <v>417</v>
      </c>
      <c r="C18" s="102" t="s">
        <v>11</v>
      </c>
      <c r="D18" s="102" t="s">
        <v>417</v>
      </c>
      <c r="E18" s="102" t="s">
        <v>18</v>
      </c>
      <c r="F18" s="102">
        <v>2026</v>
      </c>
      <c r="G18" s="102">
        <v>2399.6</v>
      </c>
      <c r="H18" s="102">
        <v>8.0000000000000002E-3</v>
      </c>
      <c r="I18" s="102">
        <v>-1</v>
      </c>
    </row>
    <row r="19" spans="1:9" x14ac:dyDescent="0.2">
      <c r="A19" s="102" t="s">
        <v>427</v>
      </c>
      <c r="B19" s="102" t="s">
        <v>417</v>
      </c>
      <c r="C19" s="102" t="s">
        <v>11</v>
      </c>
      <c r="D19" s="102" t="s">
        <v>417</v>
      </c>
      <c r="E19" s="102" t="s">
        <v>18</v>
      </c>
      <c r="F19" s="102">
        <v>2027</v>
      </c>
      <c r="G19" s="102">
        <v>2399.6</v>
      </c>
      <c r="H19" s="102">
        <v>8.0000000000000002E-3</v>
      </c>
      <c r="I19" s="102">
        <v>-1</v>
      </c>
    </row>
    <row r="20" spans="1:9" x14ac:dyDescent="0.2">
      <c r="A20" s="102" t="s">
        <v>427</v>
      </c>
      <c r="B20" s="102" t="s">
        <v>417</v>
      </c>
      <c r="C20" s="102" t="s">
        <v>11</v>
      </c>
      <c r="D20" s="102" t="s">
        <v>417</v>
      </c>
      <c r="E20" s="102" t="s">
        <v>18</v>
      </c>
      <c r="F20" s="102">
        <v>2028</v>
      </c>
      <c r="G20" s="102">
        <v>2399.6</v>
      </c>
      <c r="H20" s="102">
        <v>8.0000000000000002E-3</v>
      </c>
      <c r="I20" s="102">
        <v>-1</v>
      </c>
    </row>
    <row r="21" spans="1:9" x14ac:dyDescent="0.2">
      <c r="A21" s="102" t="s">
        <v>427</v>
      </c>
      <c r="B21" s="102" t="s">
        <v>417</v>
      </c>
      <c r="C21" s="102" t="s">
        <v>11</v>
      </c>
      <c r="D21" s="102" t="s">
        <v>417</v>
      </c>
      <c r="E21" s="102" t="s">
        <v>18</v>
      </c>
      <c r="F21" s="102">
        <v>2029</v>
      </c>
      <c r="G21" s="102">
        <v>2399.6</v>
      </c>
      <c r="H21" s="102">
        <v>8.0000000000000002E-3</v>
      </c>
      <c r="I21" s="102">
        <v>-1</v>
      </c>
    </row>
    <row r="22" spans="1:9" x14ac:dyDescent="0.2">
      <c r="A22" s="102" t="s">
        <v>427</v>
      </c>
      <c r="B22" s="102" t="s">
        <v>417</v>
      </c>
      <c r="C22" s="102" t="s">
        <v>11</v>
      </c>
      <c r="D22" s="102" t="s">
        <v>417</v>
      </c>
      <c r="E22" s="102" t="s">
        <v>18</v>
      </c>
      <c r="F22" s="102">
        <v>2030</v>
      </c>
      <c r="G22" s="102">
        <v>2399.6</v>
      </c>
      <c r="H22" s="102">
        <v>8.0000000000000002E-3</v>
      </c>
      <c r="I22" s="102">
        <v>-1</v>
      </c>
    </row>
    <row r="23" spans="1:9" x14ac:dyDescent="0.2">
      <c r="A23" s="102" t="s">
        <v>427</v>
      </c>
      <c r="B23" s="102" t="s">
        <v>417</v>
      </c>
      <c r="C23" s="102" t="s">
        <v>11</v>
      </c>
      <c r="D23" s="102" t="s">
        <v>417</v>
      </c>
      <c r="E23" s="102" t="s">
        <v>18</v>
      </c>
      <c r="F23" s="102">
        <v>2031</v>
      </c>
      <c r="G23" s="102">
        <v>2399.6</v>
      </c>
      <c r="H23" s="102">
        <v>8.0000000000000002E-3</v>
      </c>
      <c r="I23" s="102">
        <v>-1</v>
      </c>
    </row>
    <row r="24" spans="1:9" x14ac:dyDescent="0.2">
      <c r="A24" s="102" t="s">
        <v>427</v>
      </c>
      <c r="B24" s="102" t="s">
        <v>417</v>
      </c>
      <c r="C24" s="102" t="s">
        <v>11</v>
      </c>
      <c r="D24" s="102" t="s">
        <v>417</v>
      </c>
      <c r="E24" s="102" t="s">
        <v>22</v>
      </c>
      <c r="F24" s="102">
        <v>2021</v>
      </c>
      <c r="G24" s="102">
        <v>2497.6</v>
      </c>
      <c r="H24" s="102">
        <v>8.0000000000000002E-3</v>
      </c>
      <c r="I24" s="102">
        <v>-1</v>
      </c>
    </row>
    <row r="25" spans="1:9" x14ac:dyDescent="0.2">
      <c r="A25" s="102" t="s">
        <v>427</v>
      </c>
      <c r="B25" s="102" t="s">
        <v>417</v>
      </c>
      <c r="C25" s="102" t="s">
        <v>11</v>
      </c>
      <c r="D25" s="102" t="s">
        <v>417</v>
      </c>
      <c r="E25" s="102" t="s">
        <v>22</v>
      </c>
      <c r="F25" s="102">
        <v>2022</v>
      </c>
      <c r="G25" s="102">
        <v>2497.6</v>
      </c>
      <c r="H25" s="102">
        <v>8.0000000000000002E-3</v>
      </c>
      <c r="I25" s="102">
        <v>-1</v>
      </c>
    </row>
    <row r="26" spans="1:9" x14ac:dyDescent="0.2">
      <c r="A26" s="102" t="s">
        <v>427</v>
      </c>
      <c r="B26" s="102" t="s">
        <v>417</v>
      </c>
      <c r="C26" s="102" t="s">
        <v>11</v>
      </c>
      <c r="D26" s="102" t="s">
        <v>417</v>
      </c>
      <c r="E26" s="102" t="s">
        <v>22</v>
      </c>
      <c r="F26" s="102">
        <v>2023</v>
      </c>
      <c r="G26" s="102">
        <v>2497.6</v>
      </c>
      <c r="H26" s="102">
        <v>8.0000000000000002E-3</v>
      </c>
      <c r="I26" s="102">
        <v>-1</v>
      </c>
    </row>
    <row r="27" spans="1:9" x14ac:dyDescent="0.2">
      <c r="A27" s="102" t="s">
        <v>427</v>
      </c>
      <c r="B27" s="102" t="s">
        <v>417</v>
      </c>
      <c r="C27" s="102" t="s">
        <v>11</v>
      </c>
      <c r="D27" s="102" t="s">
        <v>417</v>
      </c>
      <c r="E27" s="102" t="s">
        <v>22</v>
      </c>
      <c r="F27" s="102">
        <v>2024</v>
      </c>
      <c r="G27" s="102">
        <v>2497.6</v>
      </c>
      <c r="H27" s="102">
        <v>8.0000000000000002E-3</v>
      </c>
      <c r="I27" s="102">
        <v>-1</v>
      </c>
    </row>
    <row r="28" spans="1:9" x14ac:dyDescent="0.2">
      <c r="A28" s="102" t="s">
        <v>427</v>
      </c>
      <c r="B28" s="102" t="s">
        <v>417</v>
      </c>
      <c r="C28" s="102" t="s">
        <v>11</v>
      </c>
      <c r="D28" s="102" t="s">
        <v>417</v>
      </c>
      <c r="E28" s="102" t="s">
        <v>22</v>
      </c>
      <c r="F28" s="102">
        <v>2025</v>
      </c>
      <c r="G28" s="102">
        <v>2497.6</v>
      </c>
      <c r="H28" s="102">
        <v>8.0000000000000002E-3</v>
      </c>
      <c r="I28" s="102">
        <v>-1</v>
      </c>
    </row>
    <row r="29" spans="1:9" x14ac:dyDescent="0.2">
      <c r="A29" s="102" t="s">
        <v>427</v>
      </c>
      <c r="B29" s="102" t="s">
        <v>417</v>
      </c>
      <c r="C29" s="102" t="s">
        <v>11</v>
      </c>
      <c r="D29" s="102" t="s">
        <v>417</v>
      </c>
      <c r="E29" s="102" t="s">
        <v>22</v>
      </c>
      <c r="F29" s="102">
        <v>2026</v>
      </c>
      <c r="G29" s="102">
        <v>2497.6</v>
      </c>
      <c r="H29" s="102">
        <v>8.0000000000000002E-3</v>
      </c>
      <c r="I29" s="102">
        <v>-1</v>
      </c>
    </row>
    <row r="30" spans="1:9" x14ac:dyDescent="0.2">
      <c r="A30" s="102" t="s">
        <v>427</v>
      </c>
      <c r="B30" s="102" t="s">
        <v>417</v>
      </c>
      <c r="C30" s="102" t="s">
        <v>11</v>
      </c>
      <c r="D30" s="102" t="s">
        <v>417</v>
      </c>
      <c r="E30" s="102" t="s">
        <v>22</v>
      </c>
      <c r="F30" s="102">
        <v>2027</v>
      </c>
      <c r="G30" s="102">
        <v>2497.6</v>
      </c>
      <c r="H30" s="102">
        <v>8.0000000000000002E-3</v>
      </c>
      <c r="I30" s="102">
        <v>-1</v>
      </c>
    </row>
    <row r="31" spans="1:9" x14ac:dyDescent="0.2">
      <c r="A31" s="102" t="s">
        <v>427</v>
      </c>
      <c r="B31" s="102" t="s">
        <v>417</v>
      </c>
      <c r="C31" s="102" t="s">
        <v>11</v>
      </c>
      <c r="D31" s="102" t="s">
        <v>417</v>
      </c>
      <c r="E31" s="102" t="s">
        <v>22</v>
      </c>
      <c r="F31" s="102">
        <v>2028</v>
      </c>
      <c r="G31" s="102">
        <v>2497.6</v>
      </c>
      <c r="H31" s="102">
        <v>8.0000000000000002E-3</v>
      </c>
      <c r="I31" s="102">
        <v>-1</v>
      </c>
    </row>
    <row r="32" spans="1:9" x14ac:dyDescent="0.2">
      <c r="A32" s="102" t="s">
        <v>427</v>
      </c>
      <c r="B32" s="102" t="s">
        <v>417</v>
      </c>
      <c r="C32" s="102" t="s">
        <v>11</v>
      </c>
      <c r="D32" s="102" t="s">
        <v>417</v>
      </c>
      <c r="E32" s="102" t="s">
        <v>22</v>
      </c>
      <c r="F32" s="102">
        <v>2029</v>
      </c>
      <c r="G32" s="102">
        <v>2497.6</v>
      </c>
      <c r="H32" s="102">
        <v>8.0000000000000002E-3</v>
      </c>
      <c r="I32" s="102">
        <v>-1</v>
      </c>
    </row>
    <row r="33" spans="1:9" x14ac:dyDescent="0.2">
      <c r="A33" s="102" t="s">
        <v>427</v>
      </c>
      <c r="B33" s="102" t="s">
        <v>417</v>
      </c>
      <c r="C33" s="102" t="s">
        <v>11</v>
      </c>
      <c r="D33" s="102" t="s">
        <v>417</v>
      </c>
      <c r="E33" s="102" t="s">
        <v>22</v>
      </c>
      <c r="F33" s="102">
        <v>2030</v>
      </c>
      <c r="G33" s="102">
        <v>2497.6</v>
      </c>
      <c r="H33" s="102">
        <v>8.0000000000000002E-3</v>
      </c>
      <c r="I33" s="102">
        <v>-1</v>
      </c>
    </row>
    <row r="34" spans="1:9" x14ac:dyDescent="0.2">
      <c r="A34" s="102" t="s">
        <v>427</v>
      </c>
      <c r="B34" s="102" t="s">
        <v>417</v>
      </c>
      <c r="C34" s="102" t="s">
        <v>11</v>
      </c>
      <c r="D34" s="102" t="s">
        <v>417</v>
      </c>
      <c r="E34" s="102" t="s">
        <v>22</v>
      </c>
      <c r="F34" s="102">
        <v>2031</v>
      </c>
      <c r="G34" s="102">
        <v>2497.6</v>
      </c>
      <c r="H34" s="102">
        <v>8.0000000000000002E-3</v>
      </c>
      <c r="I34" s="102">
        <v>-1</v>
      </c>
    </row>
    <row r="35" spans="1:9" x14ac:dyDescent="0.2">
      <c r="A35" s="102" t="s">
        <v>427</v>
      </c>
      <c r="B35" s="102" t="s">
        <v>417</v>
      </c>
      <c r="C35" s="102" t="s">
        <v>11</v>
      </c>
      <c r="D35" s="102" t="s">
        <v>417</v>
      </c>
      <c r="E35" s="102" t="s">
        <v>25</v>
      </c>
      <c r="F35" s="102">
        <v>2021</v>
      </c>
      <c r="G35" s="102">
        <v>2776.7</v>
      </c>
      <c r="H35" s="102">
        <v>8.0000000000000002E-3</v>
      </c>
      <c r="I35" s="102">
        <v>-1</v>
      </c>
    </row>
    <row r="36" spans="1:9" x14ac:dyDescent="0.2">
      <c r="A36" s="102" t="s">
        <v>427</v>
      </c>
      <c r="B36" s="102" t="s">
        <v>417</v>
      </c>
      <c r="C36" s="102" t="s">
        <v>11</v>
      </c>
      <c r="D36" s="102" t="s">
        <v>417</v>
      </c>
      <c r="E36" s="102" t="s">
        <v>25</v>
      </c>
      <c r="F36" s="102">
        <v>2022</v>
      </c>
      <c r="G36" s="102">
        <v>2776.7</v>
      </c>
      <c r="H36" s="102">
        <v>8.0000000000000002E-3</v>
      </c>
      <c r="I36" s="102">
        <v>-1</v>
      </c>
    </row>
    <row r="37" spans="1:9" x14ac:dyDescent="0.2">
      <c r="A37" s="102" t="s">
        <v>427</v>
      </c>
      <c r="B37" s="102" t="s">
        <v>417</v>
      </c>
      <c r="C37" s="102" t="s">
        <v>11</v>
      </c>
      <c r="D37" s="102" t="s">
        <v>417</v>
      </c>
      <c r="E37" s="102" t="s">
        <v>25</v>
      </c>
      <c r="F37" s="102">
        <v>2023</v>
      </c>
      <c r="G37" s="102">
        <v>2776.7</v>
      </c>
      <c r="H37" s="102">
        <v>8.0000000000000002E-3</v>
      </c>
      <c r="I37" s="102">
        <v>-1</v>
      </c>
    </row>
    <row r="38" spans="1:9" x14ac:dyDescent="0.2">
      <c r="A38" s="102" t="s">
        <v>427</v>
      </c>
      <c r="B38" s="102" t="s">
        <v>417</v>
      </c>
      <c r="C38" s="102" t="s">
        <v>11</v>
      </c>
      <c r="D38" s="102" t="s">
        <v>417</v>
      </c>
      <c r="E38" s="102" t="s">
        <v>25</v>
      </c>
      <c r="F38" s="102">
        <v>2024</v>
      </c>
      <c r="G38" s="102">
        <v>2776.7</v>
      </c>
      <c r="H38" s="102">
        <v>8.0000000000000002E-3</v>
      </c>
      <c r="I38" s="102">
        <v>-1</v>
      </c>
    </row>
    <row r="39" spans="1:9" x14ac:dyDescent="0.2">
      <c r="A39" s="102" t="s">
        <v>427</v>
      </c>
      <c r="B39" s="102" t="s">
        <v>417</v>
      </c>
      <c r="C39" s="102" t="s">
        <v>11</v>
      </c>
      <c r="D39" s="102" t="s">
        <v>417</v>
      </c>
      <c r="E39" s="102" t="s">
        <v>25</v>
      </c>
      <c r="F39" s="102">
        <v>2025</v>
      </c>
      <c r="G39" s="102">
        <v>2776.7</v>
      </c>
      <c r="H39" s="102">
        <v>8.0000000000000002E-3</v>
      </c>
      <c r="I39" s="102">
        <v>-1</v>
      </c>
    </row>
    <row r="40" spans="1:9" x14ac:dyDescent="0.2">
      <c r="A40" s="102" t="s">
        <v>427</v>
      </c>
      <c r="B40" s="102" t="s">
        <v>417</v>
      </c>
      <c r="C40" s="102" t="s">
        <v>11</v>
      </c>
      <c r="D40" s="102" t="s">
        <v>417</v>
      </c>
      <c r="E40" s="102" t="s">
        <v>25</v>
      </c>
      <c r="F40" s="102">
        <v>2026</v>
      </c>
      <c r="G40" s="102">
        <v>2776.7</v>
      </c>
      <c r="H40" s="102">
        <v>8.0000000000000002E-3</v>
      </c>
      <c r="I40" s="102">
        <v>-1</v>
      </c>
    </row>
    <row r="41" spans="1:9" x14ac:dyDescent="0.2">
      <c r="A41" s="102" t="s">
        <v>427</v>
      </c>
      <c r="B41" s="102" t="s">
        <v>417</v>
      </c>
      <c r="C41" s="102" t="s">
        <v>11</v>
      </c>
      <c r="D41" s="102" t="s">
        <v>417</v>
      </c>
      <c r="E41" s="102" t="s">
        <v>25</v>
      </c>
      <c r="F41" s="102">
        <v>2027</v>
      </c>
      <c r="G41" s="102">
        <v>2776.7</v>
      </c>
      <c r="H41" s="102">
        <v>8.0000000000000002E-3</v>
      </c>
      <c r="I41" s="102">
        <v>-1</v>
      </c>
    </row>
    <row r="42" spans="1:9" x14ac:dyDescent="0.2">
      <c r="A42" s="102" t="s">
        <v>427</v>
      </c>
      <c r="B42" s="102" t="s">
        <v>417</v>
      </c>
      <c r="C42" s="102" t="s">
        <v>11</v>
      </c>
      <c r="D42" s="102" t="s">
        <v>417</v>
      </c>
      <c r="E42" s="102" t="s">
        <v>25</v>
      </c>
      <c r="F42" s="102">
        <v>2028</v>
      </c>
      <c r="G42" s="102">
        <v>2776.7</v>
      </c>
      <c r="H42" s="102">
        <v>8.0000000000000002E-3</v>
      </c>
      <c r="I42" s="102">
        <v>-1</v>
      </c>
    </row>
    <row r="43" spans="1:9" x14ac:dyDescent="0.2">
      <c r="A43" s="102" t="s">
        <v>427</v>
      </c>
      <c r="B43" s="102" t="s">
        <v>417</v>
      </c>
      <c r="C43" s="102" t="s">
        <v>11</v>
      </c>
      <c r="D43" s="102" t="s">
        <v>417</v>
      </c>
      <c r="E43" s="102" t="s">
        <v>25</v>
      </c>
      <c r="F43" s="102">
        <v>2029</v>
      </c>
      <c r="G43" s="102">
        <v>2776.7</v>
      </c>
      <c r="H43" s="102">
        <v>8.0000000000000002E-3</v>
      </c>
      <c r="I43" s="102">
        <v>-1</v>
      </c>
    </row>
    <row r="44" spans="1:9" x14ac:dyDescent="0.2">
      <c r="A44" s="102" t="s">
        <v>427</v>
      </c>
      <c r="B44" s="102" t="s">
        <v>417</v>
      </c>
      <c r="C44" s="102" t="s">
        <v>11</v>
      </c>
      <c r="D44" s="102" t="s">
        <v>417</v>
      </c>
      <c r="E44" s="102" t="s">
        <v>25</v>
      </c>
      <c r="F44" s="102">
        <v>2030</v>
      </c>
      <c r="G44" s="102">
        <v>2776.7</v>
      </c>
      <c r="H44" s="102">
        <v>8.0000000000000002E-3</v>
      </c>
      <c r="I44" s="102">
        <v>-1</v>
      </c>
    </row>
    <row r="45" spans="1:9" x14ac:dyDescent="0.2">
      <c r="A45" s="102" t="s">
        <v>427</v>
      </c>
      <c r="B45" s="102" t="s">
        <v>417</v>
      </c>
      <c r="C45" s="102" t="s">
        <v>11</v>
      </c>
      <c r="D45" s="102" t="s">
        <v>417</v>
      </c>
      <c r="E45" s="102" t="s">
        <v>25</v>
      </c>
      <c r="F45" s="102">
        <v>2031</v>
      </c>
      <c r="G45" s="102">
        <v>2776.7</v>
      </c>
      <c r="H45" s="102">
        <v>8.0000000000000002E-3</v>
      </c>
      <c r="I45" s="102">
        <v>-1</v>
      </c>
    </row>
    <row r="46" spans="1:9" x14ac:dyDescent="0.2">
      <c r="A46" s="102" t="s">
        <v>427</v>
      </c>
      <c r="B46" s="102" t="s">
        <v>417</v>
      </c>
      <c r="C46" s="102" t="s">
        <v>11</v>
      </c>
      <c r="D46" s="102" t="s">
        <v>417</v>
      </c>
      <c r="E46" s="102" t="s">
        <v>28</v>
      </c>
      <c r="F46" s="102">
        <v>2021</v>
      </c>
      <c r="G46" s="102">
        <v>2497.6</v>
      </c>
      <c r="H46" s="102">
        <v>8.0000000000000002E-3</v>
      </c>
      <c r="I46" s="102">
        <v>-1</v>
      </c>
    </row>
    <row r="47" spans="1:9" x14ac:dyDescent="0.2">
      <c r="A47" s="102" t="s">
        <v>427</v>
      </c>
      <c r="B47" s="102" t="s">
        <v>417</v>
      </c>
      <c r="C47" s="102" t="s">
        <v>11</v>
      </c>
      <c r="D47" s="102" t="s">
        <v>417</v>
      </c>
      <c r="E47" s="102" t="s">
        <v>28</v>
      </c>
      <c r="F47" s="102">
        <v>2022</v>
      </c>
      <c r="G47" s="102">
        <v>2497.6</v>
      </c>
      <c r="H47" s="102">
        <v>8.0000000000000002E-3</v>
      </c>
      <c r="I47" s="102">
        <v>-1</v>
      </c>
    </row>
    <row r="48" spans="1:9" x14ac:dyDescent="0.2">
      <c r="A48" s="102" t="s">
        <v>427</v>
      </c>
      <c r="B48" s="102" t="s">
        <v>417</v>
      </c>
      <c r="C48" s="102" t="s">
        <v>11</v>
      </c>
      <c r="D48" s="102" t="s">
        <v>417</v>
      </c>
      <c r="E48" s="102" t="s">
        <v>28</v>
      </c>
      <c r="F48" s="102">
        <v>2023</v>
      </c>
      <c r="G48" s="102">
        <v>2497.6</v>
      </c>
      <c r="H48" s="102">
        <v>8.0000000000000002E-3</v>
      </c>
      <c r="I48" s="102">
        <v>-1</v>
      </c>
    </row>
    <row r="49" spans="1:9" x14ac:dyDescent="0.2">
      <c r="A49" s="102" t="s">
        <v>427</v>
      </c>
      <c r="B49" s="102" t="s">
        <v>417</v>
      </c>
      <c r="C49" s="102" t="s">
        <v>11</v>
      </c>
      <c r="D49" s="102" t="s">
        <v>417</v>
      </c>
      <c r="E49" s="102" t="s">
        <v>28</v>
      </c>
      <c r="F49" s="102">
        <v>2024</v>
      </c>
      <c r="G49" s="102">
        <v>2497.6</v>
      </c>
      <c r="H49" s="102">
        <v>8.0000000000000002E-3</v>
      </c>
      <c r="I49" s="102">
        <v>-1</v>
      </c>
    </row>
    <row r="50" spans="1:9" x14ac:dyDescent="0.2">
      <c r="A50" s="102" t="s">
        <v>427</v>
      </c>
      <c r="B50" s="102" t="s">
        <v>417</v>
      </c>
      <c r="C50" s="102" t="s">
        <v>11</v>
      </c>
      <c r="D50" s="102" t="s">
        <v>417</v>
      </c>
      <c r="E50" s="102" t="s">
        <v>28</v>
      </c>
      <c r="F50" s="102">
        <v>2025</v>
      </c>
      <c r="G50" s="102">
        <v>2497.6</v>
      </c>
      <c r="H50" s="102">
        <v>8.0000000000000002E-3</v>
      </c>
      <c r="I50" s="102">
        <v>-1</v>
      </c>
    </row>
    <row r="51" spans="1:9" x14ac:dyDescent="0.2">
      <c r="A51" s="102" t="s">
        <v>427</v>
      </c>
      <c r="B51" s="102" t="s">
        <v>417</v>
      </c>
      <c r="C51" s="102" t="s">
        <v>11</v>
      </c>
      <c r="D51" s="102" t="s">
        <v>417</v>
      </c>
      <c r="E51" s="102" t="s">
        <v>28</v>
      </c>
      <c r="F51" s="102">
        <v>2026</v>
      </c>
      <c r="G51" s="102">
        <v>2497.6</v>
      </c>
      <c r="H51" s="102">
        <v>8.0000000000000002E-3</v>
      </c>
      <c r="I51" s="102">
        <v>-1</v>
      </c>
    </row>
    <row r="52" spans="1:9" x14ac:dyDescent="0.2">
      <c r="A52" s="102" t="s">
        <v>427</v>
      </c>
      <c r="B52" s="102" t="s">
        <v>417</v>
      </c>
      <c r="C52" s="102" t="s">
        <v>11</v>
      </c>
      <c r="D52" s="102" t="s">
        <v>417</v>
      </c>
      <c r="E52" s="102" t="s">
        <v>28</v>
      </c>
      <c r="F52" s="102">
        <v>2027</v>
      </c>
      <c r="G52" s="102">
        <v>2497.6</v>
      </c>
      <c r="H52" s="102">
        <v>8.0000000000000002E-3</v>
      </c>
      <c r="I52" s="102">
        <v>-1</v>
      </c>
    </row>
    <row r="53" spans="1:9" x14ac:dyDescent="0.2">
      <c r="A53" s="102" t="s">
        <v>427</v>
      </c>
      <c r="B53" s="102" t="s">
        <v>417</v>
      </c>
      <c r="C53" s="102" t="s">
        <v>11</v>
      </c>
      <c r="D53" s="102" t="s">
        <v>417</v>
      </c>
      <c r="E53" s="102" t="s">
        <v>28</v>
      </c>
      <c r="F53" s="102">
        <v>2028</v>
      </c>
      <c r="G53" s="102">
        <v>2497.6</v>
      </c>
      <c r="H53" s="102">
        <v>8.0000000000000002E-3</v>
      </c>
      <c r="I53" s="102">
        <v>-1</v>
      </c>
    </row>
    <row r="54" spans="1:9" x14ac:dyDescent="0.2">
      <c r="A54" s="102" t="s">
        <v>427</v>
      </c>
      <c r="B54" s="102" t="s">
        <v>417</v>
      </c>
      <c r="C54" s="102" t="s">
        <v>11</v>
      </c>
      <c r="D54" s="102" t="s">
        <v>417</v>
      </c>
      <c r="E54" s="102" t="s">
        <v>28</v>
      </c>
      <c r="F54" s="102">
        <v>2029</v>
      </c>
      <c r="G54" s="102">
        <v>2497.6</v>
      </c>
      <c r="H54" s="102">
        <v>8.0000000000000002E-3</v>
      </c>
      <c r="I54" s="102">
        <v>-1</v>
      </c>
    </row>
    <row r="55" spans="1:9" x14ac:dyDescent="0.2">
      <c r="A55" s="102" t="s">
        <v>427</v>
      </c>
      <c r="B55" s="102" t="s">
        <v>417</v>
      </c>
      <c r="C55" s="102" t="s">
        <v>11</v>
      </c>
      <c r="D55" s="102" t="s">
        <v>417</v>
      </c>
      <c r="E55" s="102" t="s">
        <v>28</v>
      </c>
      <c r="F55" s="102">
        <v>2030</v>
      </c>
      <c r="G55" s="102">
        <v>2497.6</v>
      </c>
      <c r="H55" s="102">
        <v>8.0000000000000002E-3</v>
      </c>
      <c r="I55" s="102">
        <v>-1</v>
      </c>
    </row>
    <row r="56" spans="1:9" x14ac:dyDescent="0.2">
      <c r="A56" s="102" t="s">
        <v>427</v>
      </c>
      <c r="B56" s="102" t="s">
        <v>417</v>
      </c>
      <c r="C56" s="102" t="s">
        <v>11</v>
      </c>
      <c r="D56" s="102" t="s">
        <v>417</v>
      </c>
      <c r="E56" s="102" t="s">
        <v>28</v>
      </c>
      <c r="F56" s="102">
        <v>2031</v>
      </c>
      <c r="G56" s="102">
        <v>2497.6</v>
      </c>
      <c r="H56" s="102">
        <v>8.0000000000000002E-3</v>
      </c>
      <c r="I56" s="102">
        <v>-1</v>
      </c>
    </row>
    <row r="57" spans="1:9" x14ac:dyDescent="0.2">
      <c r="A57" s="102" t="s">
        <v>427</v>
      </c>
      <c r="B57" s="102" t="s">
        <v>417</v>
      </c>
      <c r="C57" s="102" t="s">
        <v>18</v>
      </c>
      <c r="D57" s="102" t="s">
        <v>417</v>
      </c>
      <c r="E57" s="102" t="s">
        <v>11</v>
      </c>
      <c r="F57" s="102">
        <v>2021</v>
      </c>
      <c r="G57" s="102">
        <v>2399.6</v>
      </c>
      <c r="H57" s="102">
        <v>8.0000000000000002E-3</v>
      </c>
      <c r="I57" s="102">
        <v>-1</v>
      </c>
    </row>
    <row r="58" spans="1:9" x14ac:dyDescent="0.2">
      <c r="A58" s="102" t="s">
        <v>427</v>
      </c>
      <c r="B58" s="102" t="s">
        <v>417</v>
      </c>
      <c r="C58" s="102" t="s">
        <v>18</v>
      </c>
      <c r="D58" s="102" t="s">
        <v>417</v>
      </c>
      <c r="E58" s="102" t="s">
        <v>11</v>
      </c>
      <c r="F58" s="102">
        <v>2022</v>
      </c>
      <c r="G58" s="102">
        <v>2399.6</v>
      </c>
      <c r="H58" s="102">
        <v>8.0000000000000002E-3</v>
      </c>
      <c r="I58" s="102">
        <v>-1</v>
      </c>
    </row>
    <row r="59" spans="1:9" x14ac:dyDescent="0.2">
      <c r="A59" s="102" t="s">
        <v>427</v>
      </c>
      <c r="B59" s="102" t="s">
        <v>417</v>
      </c>
      <c r="C59" s="102" t="s">
        <v>18</v>
      </c>
      <c r="D59" s="102" t="s">
        <v>417</v>
      </c>
      <c r="E59" s="102" t="s">
        <v>11</v>
      </c>
      <c r="F59" s="102">
        <v>2023</v>
      </c>
      <c r="G59" s="102">
        <v>2399.6</v>
      </c>
      <c r="H59" s="102">
        <v>8.0000000000000002E-3</v>
      </c>
      <c r="I59" s="102">
        <v>-1</v>
      </c>
    </row>
    <row r="60" spans="1:9" x14ac:dyDescent="0.2">
      <c r="A60" s="102" t="s">
        <v>427</v>
      </c>
      <c r="B60" s="102" t="s">
        <v>417</v>
      </c>
      <c r="C60" s="102" t="s">
        <v>18</v>
      </c>
      <c r="D60" s="102" t="s">
        <v>417</v>
      </c>
      <c r="E60" s="102" t="s">
        <v>11</v>
      </c>
      <c r="F60" s="102">
        <v>2024</v>
      </c>
      <c r="G60" s="102">
        <v>2399.6</v>
      </c>
      <c r="H60" s="102">
        <v>8.0000000000000002E-3</v>
      </c>
      <c r="I60" s="102">
        <v>-1</v>
      </c>
    </row>
    <row r="61" spans="1:9" x14ac:dyDescent="0.2">
      <c r="A61" s="102" t="s">
        <v>427</v>
      </c>
      <c r="B61" s="102" t="s">
        <v>417</v>
      </c>
      <c r="C61" s="102" t="s">
        <v>18</v>
      </c>
      <c r="D61" s="102" t="s">
        <v>417</v>
      </c>
      <c r="E61" s="102" t="s">
        <v>11</v>
      </c>
      <c r="F61" s="102">
        <v>2025</v>
      </c>
      <c r="G61" s="102">
        <v>2399.6</v>
      </c>
      <c r="H61" s="102">
        <v>8.0000000000000002E-3</v>
      </c>
      <c r="I61" s="102">
        <v>-1</v>
      </c>
    </row>
    <row r="62" spans="1:9" x14ac:dyDescent="0.2">
      <c r="A62" s="102" t="s">
        <v>427</v>
      </c>
      <c r="B62" s="102" t="s">
        <v>417</v>
      </c>
      <c r="C62" s="102" t="s">
        <v>18</v>
      </c>
      <c r="D62" s="102" t="s">
        <v>417</v>
      </c>
      <c r="E62" s="102" t="s">
        <v>11</v>
      </c>
      <c r="F62" s="102">
        <v>2026</v>
      </c>
      <c r="G62" s="102">
        <v>2399.6</v>
      </c>
      <c r="H62" s="102">
        <v>8.0000000000000002E-3</v>
      </c>
      <c r="I62" s="102">
        <v>-1</v>
      </c>
    </row>
    <row r="63" spans="1:9" x14ac:dyDescent="0.2">
      <c r="A63" s="102" t="s">
        <v>427</v>
      </c>
      <c r="B63" s="102" t="s">
        <v>417</v>
      </c>
      <c r="C63" s="102" t="s">
        <v>18</v>
      </c>
      <c r="D63" s="102" t="s">
        <v>417</v>
      </c>
      <c r="E63" s="102" t="s">
        <v>11</v>
      </c>
      <c r="F63" s="102">
        <v>2027</v>
      </c>
      <c r="G63" s="102">
        <v>2399.6</v>
      </c>
      <c r="H63" s="102">
        <v>8.0000000000000002E-3</v>
      </c>
      <c r="I63" s="102">
        <v>-1</v>
      </c>
    </row>
    <row r="64" spans="1:9" x14ac:dyDescent="0.2">
      <c r="A64" s="102" t="s">
        <v>427</v>
      </c>
      <c r="B64" s="102" t="s">
        <v>417</v>
      </c>
      <c r="C64" s="102" t="s">
        <v>18</v>
      </c>
      <c r="D64" s="102" t="s">
        <v>417</v>
      </c>
      <c r="E64" s="102" t="s">
        <v>11</v>
      </c>
      <c r="F64" s="102">
        <v>2028</v>
      </c>
      <c r="G64" s="102">
        <v>2399.6</v>
      </c>
      <c r="H64" s="102">
        <v>8.0000000000000002E-3</v>
      </c>
      <c r="I64" s="102">
        <v>-1</v>
      </c>
    </row>
    <row r="65" spans="1:9" x14ac:dyDescent="0.2">
      <c r="A65" s="102" t="s">
        <v>427</v>
      </c>
      <c r="B65" s="102" t="s">
        <v>417</v>
      </c>
      <c r="C65" s="102" t="s">
        <v>18</v>
      </c>
      <c r="D65" s="102" t="s">
        <v>417</v>
      </c>
      <c r="E65" s="102" t="s">
        <v>11</v>
      </c>
      <c r="F65" s="102">
        <v>2029</v>
      </c>
      <c r="G65" s="102">
        <v>2399.6</v>
      </c>
      <c r="H65" s="102">
        <v>8.0000000000000002E-3</v>
      </c>
      <c r="I65" s="102">
        <v>-1</v>
      </c>
    </row>
    <row r="66" spans="1:9" x14ac:dyDescent="0.2">
      <c r="A66" s="102" t="s">
        <v>427</v>
      </c>
      <c r="B66" s="102" t="s">
        <v>417</v>
      </c>
      <c r="C66" s="102" t="s">
        <v>18</v>
      </c>
      <c r="D66" s="102" t="s">
        <v>417</v>
      </c>
      <c r="E66" s="102" t="s">
        <v>11</v>
      </c>
      <c r="F66" s="102">
        <v>2030</v>
      </c>
      <c r="G66" s="102">
        <v>2399.6</v>
      </c>
      <c r="H66" s="102">
        <v>8.0000000000000002E-3</v>
      </c>
      <c r="I66" s="102">
        <v>-1</v>
      </c>
    </row>
    <row r="67" spans="1:9" x14ac:dyDescent="0.2">
      <c r="A67" s="102" t="s">
        <v>427</v>
      </c>
      <c r="B67" s="102" t="s">
        <v>417</v>
      </c>
      <c r="C67" s="102" t="s">
        <v>18</v>
      </c>
      <c r="D67" s="102" t="s">
        <v>417</v>
      </c>
      <c r="E67" s="102" t="s">
        <v>11</v>
      </c>
      <c r="F67" s="102">
        <v>2031</v>
      </c>
      <c r="G67" s="102">
        <v>2399.6</v>
      </c>
      <c r="H67" s="102">
        <v>8.0000000000000002E-3</v>
      </c>
      <c r="I67" s="102">
        <v>-1</v>
      </c>
    </row>
    <row r="68" spans="1:9" x14ac:dyDescent="0.2">
      <c r="A68" s="102" t="s">
        <v>427</v>
      </c>
      <c r="B68" s="102" t="s">
        <v>417</v>
      </c>
      <c r="C68" s="102" t="s">
        <v>18</v>
      </c>
      <c r="D68" s="102" t="s">
        <v>417</v>
      </c>
      <c r="E68" s="102" t="s">
        <v>18</v>
      </c>
      <c r="F68" s="102">
        <v>2021</v>
      </c>
      <c r="G68" s="102">
        <v>1054.7</v>
      </c>
      <c r="H68" s="102">
        <v>2E-3</v>
      </c>
      <c r="I68" s="102">
        <v>-1</v>
      </c>
    </row>
    <row r="69" spans="1:9" x14ac:dyDescent="0.2">
      <c r="A69" s="102" t="s">
        <v>427</v>
      </c>
      <c r="B69" s="102" t="s">
        <v>417</v>
      </c>
      <c r="C69" s="102" t="s">
        <v>18</v>
      </c>
      <c r="D69" s="102" t="s">
        <v>417</v>
      </c>
      <c r="E69" s="102" t="s">
        <v>18</v>
      </c>
      <c r="F69" s="102">
        <v>2022</v>
      </c>
      <c r="G69" s="102">
        <v>1054.7</v>
      </c>
      <c r="H69" s="102">
        <v>2E-3</v>
      </c>
      <c r="I69" s="102">
        <v>-1</v>
      </c>
    </row>
    <row r="70" spans="1:9" x14ac:dyDescent="0.2">
      <c r="A70" s="102" t="s">
        <v>427</v>
      </c>
      <c r="B70" s="102" t="s">
        <v>417</v>
      </c>
      <c r="C70" s="102" t="s">
        <v>18</v>
      </c>
      <c r="D70" s="102" t="s">
        <v>417</v>
      </c>
      <c r="E70" s="102" t="s">
        <v>18</v>
      </c>
      <c r="F70" s="102">
        <v>2023</v>
      </c>
      <c r="G70" s="102">
        <v>1054.7</v>
      </c>
      <c r="H70" s="102">
        <v>2E-3</v>
      </c>
      <c r="I70" s="102">
        <v>-1</v>
      </c>
    </row>
    <row r="71" spans="1:9" x14ac:dyDescent="0.2">
      <c r="A71" s="102" t="s">
        <v>427</v>
      </c>
      <c r="B71" s="102" t="s">
        <v>417</v>
      </c>
      <c r="C71" s="102" t="s">
        <v>18</v>
      </c>
      <c r="D71" s="102" t="s">
        <v>417</v>
      </c>
      <c r="E71" s="102" t="s">
        <v>18</v>
      </c>
      <c r="F71" s="102">
        <v>2024</v>
      </c>
      <c r="G71" s="102">
        <v>1054.7</v>
      </c>
      <c r="H71" s="102">
        <v>2E-3</v>
      </c>
      <c r="I71" s="102">
        <v>-1</v>
      </c>
    </row>
    <row r="72" spans="1:9" x14ac:dyDescent="0.2">
      <c r="A72" s="102" t="s">
        <v>427</v>
      </c>
      <c r="B72" s="102" t="s">
        <v>417</v>
      </c>
      <c r="C72" s="102" t="s">
        <v>18</v>
      </c>
      <c r="D72" s="102" t="s">
        <v>417</v>
      </c>
      <c r="E72" s="102" t="s">
        <v>18</v>
      </c>
      <c r="F72" s="102">
        <v>2025</v>
      </c>
      <c r="G72" s="102">
        <v>1054.7</v>
      </c>
      <c r="H72" s="102">
        <v>2E-3</v>
      </c>
      <c r="I72" s="102">
        <v>-1</v>
      </c>
    </row>
    <row r="73" spans="1:9" x14ac:dyDescent="0.2">
      <c r="A73" s="102" t="s">
        <v>427</v>
      </c>
      <c r="B73" s="102" t="s">
        <v>417</v>
      </c>
      <c r="C73" s="102" t="s">
        <v>18</v>
      </c>
      <c r="D73" s="102" t="s">
        <v>417</v>
      </c>
      <c r="E73" s="102" t="s">
        <v>18</v>
      </c>
      <c r="F73" s="102">
        <v>2026</v>
      </c>
      <c r="G73" s="102">
        <v>1054.7</v>
      </c>
      <c r="H73" s="102">
        <v>2E-3</v>
      </c>
      <c r="I73" s="102">
        <v>-1</v>
      </c>
    </row>
    <row r="74" spans="1:9" x14ac:dyDescent="0.2">
      <c r="A74" s="102" t="s">
        <v>427</v>
      </c>
      <c r="B74" s="102" t="s">
        <v>417</v>
      </c>
      <c r="C74" s="102" t="s">
        <v>18</v>
      </c>
      <c r="D74" s="102" t="s">
        <v>417</v>
      </c>
      <c r="E74" s="102" t="s">
        <v>18</v>
      </c>
      <c r="F74" s="102">
        <v>2027</v>
      </c>
      <c r="G74" s="102">
        <v>1054.7</v>
      </c>
      <c r="H74" s="102">
        <v>2E-3</v>
      </c>
      <c r="I74" s="102">
        <v>-1</v>
      </c>
    </row>
    <row r="75" spans="1:9" x14ac:dyDescent="0.2">
      <c r="A75" s="102" t="s">
        <v>427</v>
      </c>
      <c r="B75" s="102" t="s">
        <v>417</v>
      </c>
      <c r="C75" s="102" t="s">
        <v>18</v>
      </c>
      <c r="D75" s="102" t="s">
        <v>417</v>
      </c>
      <c r="E75" s="102" t="s">
        <v>18</v>
      </c>
      <c r="F75" s="102">
        <v>2028</v>
      </c>
      <c r="G75" s="102">
        <v>1054.7</v>
      </c>
      <c r="H75" s="102">
        <v>2E-3</v>
      </c>
      <c r="I75" s="102">
        <v>-1</v>
      </c>
    </row>
    <row r="76" spans="1:9" x14ac:dyDescent="0.2">
      <c r="A76" s="102" t="s">
        <v>427</v>
      </c>
      <c r="B76" s="102" t="s">
        <v>417</v>
      </c>
      <c r="C76" s="102" t="s">
        <v>18</v>
      </c>
      <c r="D76" s="102" t="s">
        <v>417</v>
      </c>
      <c r="E76" s="102" t="s">
        <v>18</v>
      </c>
      <c r="F76" s="102">
        <v>2029</v>
      </c>
      <c r="G76" s="102">
        <v>1054.7</v>
      </c>
      <c r="H76" s="102">
        <v>2E-3</v>
      </c>
      <c r="I76" s="102">
        <v>-1</v>
      </c>
    </row>
    <row r="77" spans="1:9" x14ac:dyDescent="0.2">
      <c r="A77" s="102" t="s">
        <v>427</v>
      </c>
      <c r="B77" s="102" t="s">
        <v>417</v>
      </c>
      <c r="C77" s="102" t="s">
        <v>18</v>
      </c>
      <c r="D77" s="102" t="s">
        <v>417</v>
      </c>
      <c r="E77" s="102" t="s">
        <v>18</v>
      </c>
      <c r="F77" s="102">
        <v>2030</v>
      </c>
      <c r="G77" s="102">
        <v>1054.7</v>
      </c>
      <c r="H77" s="102">
        <v>2E-3</v>
      </c>
      <c r="I77" s="102">
        <v>-1</v>
      </c>
    </row>
    <row r="78" spans="1:9" x14ac:dyDescent="0.2">
      <c r="A78" s="102" t="s">
        <v>427</v>
      </c>
      <c r="B78" s="102" t="s">
        <v>417</v>
      </c>
      <c r="C78" s="102" t="s">
        <v>18</v>
      </c>
      <c r="D78" s="102" t="s">
        <v>417</v>
      </c>
      <c r="E78" s="102" t="s">
        <v>18</v>
      </c>
      <c r="F78" s="102">
        <v>2031</v>
      </c>
      <c r="G78" s="102">
        <v>1054.7</v>
      </c>
      <c r="H78" s="102">
        <v>2E-3</v>
      </c>
      <c r="I78" s="102">
        <v>-1</v>
      </c>
    </row>
    <row r="79" spans="1:9" x14ac:dyDescent="0.2">
      <c r="A79" s="102" t="s">
        <v>427</v>
      </c>
      <c r="B79" s="102" t="s">
        <v>417</v>
      </c>
      <c r="C79" s="102" t="s">
        <v>18</v>
      </c>
      <c r="D79" s="102" t="s">
        <v>417</v>
      </c>
      <c r="E79" s="102" t="s">
        <v>22</v>
      </c>
      <c r="F79" s="102">
        <v>2021</v>
      </c>
      <c r="G79" s="102">
        <v>1838.6</v>
      </c>
      <c r="H79" s="102">
        <v>8.0000000000000002E-3</v>
      </c>
      <c r="I79" s="102">
        <v>-1</v>
      </c>
    </row>
    <row r="80" spans="1:9" x14ac:dyDescent="0.2">
      <c r="A80" s="102" t="s">
        <v>427</v>
      </c>
      <c r="B80" s="102" t="s">
        <v>417</v>
      </c>
      <c r="C80" s="102" t="s">
        <v>18</v>
      </c>
      <c r="D80" s="102" t="s">
        <v>417</v>
      </c>
      <c r="E80" s="102" t="s">
        <v>22</v>
      </c>
      <c r="F80" s="102">
        <v>2022</v>
      </c>
      <c r="G80" s="102">
        <v>1838.6</v>
      </c>
      <c r="H80" s="102">
        <v>8.0000000000000002E-3</v>
      </c>
      <c r="I80" s="102">
        <v>-1</v>
      </c>
    </row>
    <row r="81" spans="1:9" x14ac:dyDescent="0.2">
      <c r="A81" s="102" t="s">
        <v>427</v>
      </c>
      <c r="B81" s="102" t="s">
        <v>417</v>
      </c>
      <c r="C81" s="102" t="s">
        <v>18</v>
      </c>
      <c r="D81" s="102" t="s">
        <v>417</v>
      </c>
      <c r="E81" s="102" t="s">
        <v>22</v>
      </c>
      <c r="F81" s="102">
        <v>2023</v>
      </c>
      <c r="G81" s="102">
        <v>1838.6</v>
      </c>
      <c r="H81" s="102">
        <v>8.0000000000000002E-3</v>
      </c>
      <c r="I81" s="102">
        <v>-1</v>
      </c>
    </row>
    <row r="82" spans="1:9" x14ac:dyDescent="0.2">
      <c r="A82" s="102" t="s">
        <v>427</v>
      </c>
      <c r="B82" s="102" t="s">
        <v>417</v>
      </c>
      <c r="C82" s="102" t="s">
        <v>18</v>
      </c>
      <c r="D82" s="102" t="s">
        <v>417</v>
      </c>
      <c r="E82" s="102" t="s">
        <v>22</v>
      </c>
      <c r="F82" s="102">
        <v>2024</v>
      </c>
      <c r="G82" s="102">
        <v>1838.6</v>
      </c>
      <c r="H82" s="102">
        <v>8.0000000000000002E-3</v>
      </c>
      <c r="I82" s="102">
        <v>-1</v>
      </c>
    </row>
    <row r="83" spans="1:9" x14ac:dyDescent="0.2">
      <c r="A83" s="102" t="s">
        <v>427</v>
      </c>
      <c r="B83" s="102" t="s">
        <v>417</v>
      </c>
      <c r="C83" s="102" t="s">
        <v>18</v>
      </c>
      <c r="D83" s="102" t="s">
        <v>417</v>
      </c>
      <c r="E83" s="102" t="s">
        <v>22</v>
      </c>
      <c r="F83" s="102">
        <v>2025</v>
      </c>
      <c r="G83" s="102">
        <v>1838.6</v>
      </c>
      <c r="H83" s="102">
        <v>8.0000000000000002E-3</v>
      </c>
      <c r="I83" s="102">
        <v>-1</v>
      </c>
    </row>
    <row r="84" spans="1:9" x14ac:dyDescent="0.2">
      <c r="A84" s="102" t="s">
        <v>427</v>
      </c>
      <c r="B84" s="102" t="s">
        <v>417</v>
      </c>
      <c r="C84" s="102" t="s">
        <v>18</v>
      </c>
      <c r="D84" s="102" t="s">
        <v>417</v>
      </c>
      <c r="E84" s="102" t="s">
        <v>22</v>
      </c>
      <c r="F84" s="102">
        <v>2026</v>
      </c>
      <c r="G84" s="102">
        <v>1838.6</v>
      </c>
      <c r="H84" s="102">
        <v>8.0000000000000002E-3</v>
      </c>
      <c r="I84" s="102">
        <v>-1</v>
      </c>
    </row>
    <row r="85" spans="1:9" x14ac:dyDescent="0.2">
      <c r="A85" s="102" t="s">
        <v>427</v>
      </c>
      <c r="B85" s="102" t="s">
        <v>417</v>
      </c>
      <c r="C85" s="102" t="s">
        <v>18</v>
      </c>
      <c r="D85" s="102" t="s">
        <v>417</v>
      </c>
      <c r="E85" s="102" t="s">
        <v>22</v>
      </c>
      <c r="F85" s="102">
        <v>2027</v>
      </c>
      <c r="G85" s="102">
        <v>1838.6</v>
      </c>
      <c r="H85" s="102">
        <v>8.0000000000000002E-3</v>
      </c>
      <c r="I85" s="102">
        <v>-1</v>
      </c>
    </row>
    <row r="86" spans="1:9" x14ac:dyDescent="0.2">
      <c r="A86" s="102" t="s">
        <v>427</v>
      </c>
      <c r="B86" s="102" t="s">
        <v>417</v>
      </c>
      <c r="C86" s="102" t="s">
        <v>18</v>
      </c>
      <c r="D86" s="102" t="s">
        <v>417</v>
      </c>
      <c r="E86" s="102" t="s">
        <v>22</v>
      </c>
      <c r="F86" s="102">
        <v>2028</v>
      </c>
      <c r="G86" s="102">
        <v>1838.6</v>
      </c>
      <c r="H86" s="102">
        <v>8.0000000000000002E-3</v>
      </c>
      <c r="I86" s="102">
        <v>-1</v>
      </c>
    </row>
    <row r="87" spans="1:9" x14ac:dyDescent="0.2">
      <c r="A87" s="102" t="s">
        <v>427</v>
      </c>
      <c r="B87" s="102" t="s">
        <v>417</v>
      </c>
      <c r="C87" s="102" t="s">
        <v>18</v>
      </c>
      <c r="D87" s="102" t="s">
        <v>417</v>
      </c>
      <c r="E87" s="102" t="s">
        <v>22</v>
      </c>
      <c r="F87" s="102">
        <v>2029</v>
      </c>
      <c r="G87" s="102">
        <v>1838.6</v>
      </c>
      <c r="H87" s="102">
        <v>8.0000000000000002E-3</v>
      </c>
      <c r="I87" s="102">
        <v>-1</v>
      </c>
    </row>
    <row r="88" spans="1:9" x14ac:dyDescent="0.2">
      <c r="A88" s="102" t="s">
        <v>427</v>
      </c>
      <c r="B88" s="102" t="s">
        <v>417</v>
      </c>
      <c r="C88" s="102" t="s">
        <v>18</v>
      </c>
      <c r="D88" s="102" t="s">
        <v>417</v>
      </c>
      <c r="E88" s="102" t="s">
        <v>22</v>
      </c>
      <c r="F88" s="102">
        <v>2030</v>
      </c>
      <c r="G88" s="102">
        <v>1838.6</v>
      </c>
      <c r="H88" s="102">
        <v>8.0000000000000002E-3</v>
      </c>
      <c r="I88" s="102">
        <v>-1</v>
      </c>
    </row>
    <row r="89" spans="1:9" x14ac:dyDescent="0.2">
      <c r="A89" s="102" t="s">
        <v>427</v>
      </c>
      <c r="B89" s="102" t="s">
        <v>417</v>
      </c>
      <c r="C89" s="102" t="s">
        <v>18</v>
      </c>
      <c r="D89" s="102" t="s">
        <v>417</v>
      </c>
      <c r="E89" s="102" t="s">
        <v>22</v>
      </c>
      <c r="F89" s="102">
        <v>2031</v>
      </c>
      <c r="G89" s="102">
        <v>1838.6</v>
      </c>
      <c r="H89" s="102">
        <v>8.0000000000000002E-3</v>
      </c>
      <c r="I89" s="102">
        <v>-1</v>
      </c>
    </row>
    <row r="90" spans="1:9" x14ac:dyDescent="0.2">
      <c r="A90" s="102" t="s">
        <v>427</v>
      </c>
      <c r="B90" s="102" t="s">
        <v>417</v>
      </c>
      <c r="C90" s="102" t="s">
        <v>18</v>
      </c>
      <c r="D90" s="102" t="s">
        <v>417</v>
      </c>
      <c r="E90" s="102" t="s">
        <v>25</v>
      </c>
      <c r="F90" s="102">
        <v>2021</v>
      </c>
      <c r="G90" s="102">
        <v>2160.3000000000002</v>
      </c>
      <c r="H90" s="102">
        <v>8.0000000000000002E-3</v>
      </c>
      <c r="I90" s="102">
        <v>-1</v>
      </c>
    </row>
    <row r="91" spans="1:9" x14ac:dyDescent="0.2">
      <c r="A91" s="102" t="s">
        <v>427</v>
      </c>
      <c r="B91" s="102" t="s">
        <v>417</v>
      </c>
      <c r="C91" s="102" t="s">
        <v>18</v>
      </c>
      <c r="D91" s="102" t="s">
        <v>417</v>
      </c>
      <c r="E91" s="102" t="s">
        <v>25</v>
      </c>
      <c r="F91" s="102">
        <v>2022</v>
      </c>
      <c r="G91" s="102">
        <v>2160.3000000000002</v>
      </c>
      <c r="H91" s="102">
        <v>8.0000000000000002E-3</v>
      </c>
      <c r="I91" s="102">
        <v>-1</v>
      </c>
    </row>
    <row r="92" spans="1:9" x14ac:dyDescent="0.2">
      <c r="A92" s="102" t="s">
        <v>427</v>
      </c>
      <c r="B92" s="102" t="s">
        <v>417</v>
      </c>
      <c r="C92" s="102" t="s">
        <v>18</v>
      </c>
      <c r="D92" s="102" t="s">
        <v>417</v>
      </c>
      <c r="E92" s="102" t="s">
        <v>25</v>
      </c>
      <c r="F92" s="102">
        <v>2023</v>
      </c>
      <c r="G92" s="102">
        <v>2160.3000000000002</v>
      </c>
      <c r="H92" s="102">
        <v>8.0000000000000002E-3</v>
      </c>
      <c r="I92" s="102">
        <v>-1</v>
      </c>
    </row>
    <row r="93" spans="1:9" x14ac:dyDescent="0.2">
      <c r="A93" s="102" t="s">
        <v>427</v>
      </c>
      <c r="B93" s="102" t="s">
        <v>417</v>
      </c>
      <c r="C93" s="102" t="s">
        <v>18</v>
      </c>
      <c r="D93" s="102" t="s">
        <v>417</v>
      </c>
      <c r="E93" s="102" t="s">
        <v>25</v>
      </c>
      <c r="F93" s="102">
        <v>2024</v>
      </c>
      <c r="G93" s="102">
        <v>2160.3000000000002</v>
      </c>
      <c r="H93" s="102">
        <v>8.0000000000000002E-3</v>
      </c>
      <c r="I93" s="102">
        <v>-1</v>
      </c>
    </row>
    <row r="94" spans="1:9" x14ac:dyDescent="0.2">
      <c r="A94" s="102" t="s">
        <v>427</v>
      </c>
      <c r="B94" s="102" t="s">
        <v>417</v>
      </c>
      <c r="C94" s="102" t="s">
        <v>18</v>
      </c>
      <c r="D94" s="102" t="s">
        <v>417</v>
      </c>
      <c r="E94" s="102" t="s">
        <v>25</v>
      </c>
      <c r="F94" s="102">
        <v>2025</v>
      </c>
      <c r="G94" s="102">
        <v>2160.3000000000002</v>
      </c>
      <c r="H94" s="102">
        <v>8.0000000000000002E-3</v>
      </c>
      <c r="I94" s="102">
        <v>-1</v>
      </c>
    </row>
    <row r="95" spans="1:9" x14ac:dyDescent="0.2">
      <c r="A95" s="102" t="s">
        <v>427</v>
      </c>
      <c r="B95" s="102" t="s">
        <v>417</v>
      </c>
      <c r="C95" s="102" t="s">
        <v>18</v>
      </c>
      <c r="D95" s="102" t="s">
        <v>417</v>
      </c>
      <c r="E95" s="102" t="s">
        <v>25</v>
      </c>
      <c r="F95" s="102">
        <v>2026</v>
      </c>
      <c r="G95" s="102">
        <v>2160.3000000000002</v>
      </c>
      <c r="H95" s="102">
        <v>8.0000000000000002E-3</v>
      </c>
      <c r="I95" s="102">
        <v>-1</v>
      </c>
    </row>
    <row r="96" spans="1:9" x14ac:dyDescent="0.2">
      <c r="A96" s="102" t="s">
        <v>427</v>
      </c>
      <c r="B96" s="102" t="s">
        <v>417</v>
      </c>
      <c r="C96" s="102" t="s">
        <v>18</v>
      </c>
      <c r="D96" s="102" t="s">
        <v>417</v>
      </c>
      <c r="E96" s="102" t="s">
        <v>25</v>
      </c>
      <c r="F96" s="102">
        <v>2027</v>
      </c>
      <c r="G96" s="102">
        <v>2160.3000000000002</v>
      </c>
      <c r="H96" s="102">
        <v>8.0000000000000002E-3</v>
      </c>
      <c r="I96" s="102">
        <v>-1</v>
      </c>
    </row>
    <row r="97" spans="1:9" x14ac:dyDescent="0.2">
      <c r="A97" s="102" t="s">
        <v>427</v>
      </c>
      <c r="B97" s="102" t="s">
        <v>417</v>
      </c>
      <c r="C97" s="102" t="s">
        <v>18</v>
      </c>
      <c r="D97" s="102" t="s">
        <v>417</v>
      </c>
      <c r="E97" s="102" t="s">
        <v>25</v>
      </c>
      <c r="F97" s="102">
        <v>2028</v>
      </c>
      <c r="G97" s="102">
        <v>2160.3000000000002</v>
      </c>
      <c r="H97" s="102">
        <v>8.0000000000000002E-3</v>
      </c>
      <c r="I97" s="102">
        <v>-1</v>
      </c>
    </row>
    <row r="98" spans="1:9" x14ac:dyDescent="0.2">
      <c r="A98" s="102" t="s">
        <v>427</v>
      </c>
      <c r="B98" s="102" t="s">
        <v>417</v>
      </c>
      <c r="C98" s="102" t="s">
        <v>18</v>
      </c>
      <c r="D98" s="102" t="s">
        <v>417</v>
      </c>
      <c r="E98" s="102" t="s">
        <v>25</v>
      </c>
      <c r="F98" s="102">
        <v>2029</v>
      </c>
      <c r="G98" s="102">
        <v>2160.3000000000002</v>
      </c>
      <c r="H98" s="102">
        <v>8.0000000000000002E-3</v>
      </c>
      <c r="I98" s="102">
        <v>-1</v>
      </c>
    </row>
    <row r="99" spans="1:9" x14ac:dyDescent="0.2">
      <c r="A99" s="102" t="s">
        <v>427</v>
      </c>
      <c r="B99" s="102" t="s">
        <v>417</v>
      </c>
      <c r="C99" s="102" t="s">
        <v>18</v>
      </c>
      <c r="D99" s="102" t="s">
        <v>417</v>
      </c>
      <c r="E99" s="102" t="s">
        <v>25</v>
      </c>
      <c r="F99" s="102">
        <v>2030</v>
      </c>
      <c r="G99" s="102">
        <v>2160.3000000000002</v>
      </c>
      <c r="H99" s="102">
        <v>8.0000000000000002E-3</v>
      </c>
      <c r="I99" s="102">
        <v>-1</v>
      </c>
    </row>
    <row r="100" spans="1:9" x14ac:dyDescent="0.2">
      <c r="A100" s="102" t="s">
        <v>427</v>
      </c>
      <c r="B100" s="102" t="s">
        <v>417</v>
      </c>
      <c r="C100" s="102" t="s">
        <v>18</v>
      </c>
      <c r="D100" s="102" t="s">
        <v>417</v>
      </c>
      <c r="E100" s="102" t="s">
        <v>25</v>
      </c>
      <c r="F100" s="102">
        <v>2031</v>
      </c>
      <c r="G100" s="102">
        <v>2160.3000000000002</v>
      </c>
      <c r="H100" s="102">
        <v>8.0000000000000002E-3</v>
      </c>
      <c r="I100" s="102">
        <v>-1</v>
      </c>
    </row>
    <row r="101" spans="1:9" x14ac:dyDescent="0.2">
      <c r="A101" s="102" t="s">
        <v>427</v>
      </c>
      <c r="B101" s="102" t="s">
        <v>417</v>
      </c>
      <c r="C101" s="102" t="s">
        <v>18</v>
      </c>
      <c r="D101" s="102" t="s">
        <v>417</v>
      </c>
      <c r="E101" s="102" t="s">
        <v>28</v>
      </c>
      <c r="F101" s="102">
        <v>2021</v>
      </c>
      <c r="G101" s="102">
        <v>3354.5</v>
      </c>
      <c r="H101" s="102">
        <v>8.0000000000000002E-3</v>
      </c>
      <c r="I101" s="102">
        <v>-1</v>
      </c>
    </row>
    <row r="102" spans="1:9" x14ac:dyDescent="0.2">
      <c r="A102" s="102" t="s">
        <v>427</v>
      </c>
      <c r="B102" s="102" t="s">
        <v>417</v>
      </c>
      <c r="C102" s="102" t="s">
        <v>18</v>
      </c>
      <c r="D102" s="102" t="s">
        <v>417</v>
      </c>
      <c r="E102" s="102" t="s">
        <v>28</v>
      </c>
      <c r="F102" s="102">
        <v>2022</v>
      </c>
      <c r="G102" s="102">
        <v>3354.5</v>
      </c>
      <c r="H102" s="102">
        <v>8.0000000000000002E-3</v>
      </c>
      <c r="I102" s="102">
        <v>-1</v>
      </c>
    </row>
    <row r="103" spans="1:9" x14ac:dyDescent="0.2">
      <c r="A103" s="102" t="s">
        <v>427</v>
      </c>
      <c r="B103" s="102" t="s">
        <v>417</v>
      </c>
      <c r="C103" s="102" t="s">
        <v>18</v>
      </c>
      <c r="D103" s="102" t="s">
        <v>417</v>
      </c>
      <c r="E103" s="102" t="s">
        <v>28</v>
      </c>
      <c r="F103" s="102">
        <v>2023</v>
      </c>
      <c r="G103" s="102">
        <v>3354.5</v>
      </c>
      <c r="H103" s="102">
        <v>8.0000000000000002E-3</v>
      </c>
      <c r="I103" s="102">
        <v>-1</v>
      </c>
    </row>
    <row r="104" spans="1:9" x14ac:dyDescent="0.2">
      <c r="A104" s="102" t="s">
        <v>427</v>
      </c>
      <c r="B104" s="102" t="s">
        <v>417</v>
      </c>
      <c r="C104" s="102" t="s">
        <v>18</v>
      </c>
      <c r="D104" s="102" t="s">
        <v>417</v>
      </c>
      <c r="E104" s="102" t="s">
        <v>28</v>
      </c>
      <c r="F104" s="102">
        <v>2024</v>
      </c>
      <c r="G104" s="102">
        <v>3354.5</v>
      </c>
      <c r="H104" s="102">
        <v>8.0000000000000002E-3</v>
      </c>
      <c r="I104" s="102">
        <v>-1</v>
      </c>
    </row>
    <row r="105" spans="1:9" x14ac:dyDescent="0.2">
      <c r="A105" s="102" t="s">
        <v>427</v>
      </c>
      <c r="B105" s="102" t="s">
        <v>417</v>
      </c>
      <c r="C105" s="102" t="s">
        <v>18</v>
      </c>
      <c r="D105" s="102" t="s">
        <v>417</v>
      </c>
      <c r="E105" s="102" t="s">
        <v>28</v>
      </c>
      <c r="F105" s="102">
        <v>2025</v>
      </c>
      <c r="G105" s="102">
        <v>3354.5</v>
      </c>
      <c r="H105" s="102">
        <v>8.0000000000000002E-3</v>
      </c>
      <c r="I105" s="102">
        <v>-1</v>
      </c>
    </row>
    <row r="106" spans="1:9" x14ac:dyDescent="0.2">
      <c r="A106" s="102" t="s">
        <v>427</v>
      </c>
      <c r="B106" s="102" t="s">
        <v>417</v>
      </c>
      <c r="C106" s="102" t="s">
        <v>18</v>
      </c>
      <c r="D106" s="102" t="s">
        <v>417</v>
      </c>
      <c r="E106" s="102" t="s">
        <v>28</v>
      </c>
      <c r="F106" s="102">
        <v>2026</v>
      </c>
      <c r="G106" s="102">
        <v>3354.5</v>
      </c>
      <c r="H106" s="102">
        <v>8.0000000000000002E-3</v>
      </c>
      <c r="I106" s="102">
        <v>-1</v>
      </c>
    </row>
    <row r="107" spans="1:9" x14ac:dyDescent="0.2">
      <c r="A107" s="102" t="s">
        <v>427</v>
      </c>
      <c r="B107" s="102" t="s">
        <v>417</v>
      </c>
      <c r="C107" s="102" t="s">
        <v>18</v>
      </c>
      <c r="D107" s="102" t="s">
        <v>417</v>
      </c>
      <c r="E107" s="102" t="s">
        <v>28</v>
      </c>
      <c r="F107" s="102">
        <v>2027</v>
      </c>
      <c r="G107" s="102">
        <v>3354.5</v>
      </c>
      <c r="H107" s="102">
        <v>8.0000000000000002E-3</v>
      </c>
      <c r="I107" s="102">
        <v>-1</v>
      </c>
    </row>
    <row r="108" spans="1:9" x14ac:dyDescent="0.2">
      <c r="A108" s="102" t="s">
        <v>427</v>
      </c>
      <c r="B108" s="102" t="s">
        <v>417</v>
      </c>
      <c r="C108" s="102" t="s">
        <v>18</v>
      </c>
      <c r="D108" s="102" t="s">
        <v>417</v>
      </c>
      <c r="E108" s="102" t="s">
        <v>28</v>
      </c>
      <c r="F108" s="102">
        <v>2028</v>
      </c>
      <c r="G108" s="102">
        <v>3354.5</v>
      </c>
      <c r="H108" s="102">
        <v>8.0000000000000002E-3</v>
      </c>
      <c r="I108" s="102">
        <v>-1</v>
      </c>
    </row>
    <row r="109" spans="1:9" x14ac:dyDescent="0.2">
      <c r="A109" s="102" t="s">
        <v>427</v>
      </c>
      <c r="B109" s="102" t="s">
        <v>417</v>
      </c>
      <c r="C109" s="102" t="s">
        <v>18</v>
      </c>
      <c r="D109" s="102" t="s">
        <v>417</v>
      </c>
      <c r="E109" s="102" t="s">
        <v>28</v>
      </c>
      <c r="F109" s="102">
        <v>2029</v>
      </c>
      <c r="G109" s="102">
        <v>3354.5</v>
      </c>
      <c r="H109" s="102">
        <v>8.0000000000000002E-3</v>
      </c>
      <c r="I109" s="102">
        <v>-1</v>
      </c>
    </row>
    <row r="110" spans="1:9" x14ac:dyDescent="0.2">
      <c r="A110" s="102" t="s">
        <v>427</v>
      </c>
      <c r="B110" s="102" t="s">
        <v>417</v>
      </c>
      <c r="C110" s="102" t="s">
        <v>18</v>
      </c>
      <c r="D110" s="102" t="s">
        <v>417</v>
      </c>
      <c r="E110" s="102" t="s">
        <v>28</v>
      </c>
      <c r="F110" s="102">
        <v>2030</v>
      </c>
      <c r="G110" s="102">
        <v>3354.5</v>
      </c>
      <c r="H110" s="102">
        <v>8.0000000000000002E-3</v>
      </c>
      <c r="I110" s="102">
        <v>-1</v>
      </c>
    </row>
    <row r="111" spans="1:9" x14ac:dyDescent="0.2">
      <c r="A111" s="102" t="s">
        <v>427</v>
      </c>
      <c r="B111" s="102" t="s">
        <v>417</v>
      </c>
      <c r="C111" s="102" t="s">
        <v>18</v>
      </c>
      <c r="D111" s="102" t="s">
        <v>417</v>
      </c>
      <c r="E111" s="102" t="s">
        <v>28</v>
      </c>
      <c r="F111" s="102">
        <v>2031</v>
      </c>
      <c r="G111" s="102">
        <v>3354.5</v>
      </c>
      <c r="H111" s="102">
        <v>8.0000000000000002E-3</v>
      </c>
      <c r="I111" s="102">
        <v>-1</v>
      </c>
    </row>
    <row r="112" spans="1:9" x14ac:dyDescent="0.2">
      <c r="A112" s="102" t="s">
        <v>427</v>
      </c>
      <c r="B112" s="102" t="s">
        <v>417</v>
      </c>
      <c r="C112" s="102" t="s">
        <v>22</v>
      </c>
      <c r="D112" s="102" t="s">
        <v>417</v>
      </c>
      <c r="E112" s="102" t="s">
        <v>11</v>
      </c>
      <c r="F112" s="102">
        <v>2021</v>
      </c>
      <c r="G112" s="102">
        <v>2497.6</v>
      </c>
      <c r="H112" s="102">
        <v>8.0000000000000002E-3</v>
      </c>
      <c r="I112" s="102">
        <v>-1</v>
      </c>
    </row>
    <row r="113" spans="1:9" x14ac:dyDescent="0.2">
      <c r="A113" s="102" t="s">
        <v>427</v>
      </c>
      <c r="B113" s="102" t="s">
        <v>417</v>
      </c>
      <c r="C113" s="102" t="s">
        <v>22</v>
      </c>
      <c r="D113" s="102" t="s">
        <v>417</v>
      </c>
      <c r="E113" s="102" t="s">
        <v>11</v>
      </c>
      <c r="F113" s="102">
        <v>2022</v>
      </c>
      <c r="G113" s="102">
        <v>2497.6</v>
      </c>
      <c r="H113" s="102">
        <v>8.0000000000000002E-3</v>
      </c>
      <c r="I113" s="102">
        <v>-1</v>
      </c>
    </row>
    <row r="114" spans="1:9" x14ac:dyDescent="0.2">
      <c r="A114" s="102" t="s">
        <v>427</v>
      </c>
      <c r="B114" s="102" t="s">
        <v>417</v>
      </c>
      <c r="C114" s="102" t="s">
        <v>22</v>
      </c>
      <c r="D114" s="102" t="s">
        <v>417</v>
      </c>
      <c r="E114" s="102" t="s">
        <v>11</v>
      </c>
      <c r="F114" s="102">
        <v>2023</v>
      </c>
      <c r="G114" s="102">
        <v>2497.6</v>
      </c>
      <c r="H114" s="102">
        <v>8.0000000000000002E-3</v>
      </c>
      <c r="I114" s="102">
        <v>-1</v>
      </c>
    </row>
    <row r="115" spans="1:9" x14ac:dyDescent="0.2">
      <c r="A115" s="102" t="s">
        <v>427</v>
      </c>
      <c r="B115" s="102" t="s">
        <v>417</v>
      </c>
      <c r="C115" s="102" t="s">
        <v>22</v>
      </c>
      <c r="D115" s="102" t="s">
        <v>417</v>
      </c>
      <c r="E115" s="102" t="s">
        <v>11</v>
      </c>
      <c r="F115" s="102">
        <v>2024</v>
      </c>
      <c r="G115" s="102">
        <v>2497.6</v>
      </c>
      <c r="H115" s="102">
        <v>8.0000000000000002E-3</v>
      </c>
      <c r="I115" s="102">
        <v>-1</v>
      </c>
    </row>
    <row r="116" spans="1:9" x14ac:dyDescent="0.2">
      <c r="A116" s="102" t="s">
        <v>427</v>
      </c>
      <c r="B116" s="102" t="s">
        <v>417</v>
      </c>
      <c r="C116" s="102" t="s">
        <v>22</v>
      </c>
      <c r="D116" s="102" t="s">
        <v>417</v>
      </c>
      <c r="E116" s="102" t="s">
        <v>11</v>
      </c>
      <c r="F116" s="102">
        <v>2025</v>
      </c>
      <c r="G116" s="102">
        <v>2497.6</v>
      </c>
      <c r="H116" s="102">
        <v>8.0000000000000002E-3</v>
      </c>
      <c r="I116" s="102">
        <v>-1</v>
      </c>
    </row>
    <row r="117" spans="1:9" x14ac:dyDescent="0.2">
      <c r="A117" s="102" t="s">
        <v>427</v>
      </c>
      <c r="B117" s="102" t="s">
        <v>417</v>
      </c>
      <c r="C117" s="102" t="s">
        <v>22</v>
      </c>
      <c r="D117" s="102" t="s">
        <v>417</v>
      </c>
      <c r="E117" s="102" t="s">
        <v>11</v>
      </c>
      <c r="F117" s="102">
        <v>2026</v>
      </c>
      <c r="G117" s="102">
        <v>2497.6</v>
      </c>
      <c r="H117" s="102">
        <v>8.0000000000000002E-3</v>
      </c>
      <c r="I117" s="102">
        <v>-1</v>
      </c>
    </row>
    <row r="118" spans="1:9" x14ac:dyDescent="0.2">
      <c r="A118" s="102" t="s">
        <v>427</v>
      </c>
      <c r="B118" s="102" t="s">
        <v>417</v>
      </c>
      <c r="C118" s="102" t="s">
        <v>22</v>
      </c>
      <c r="D118" s="102" t="s">
        <v>417</v>
      </c>
      <c r="E118" s="102" t="s">
        <v>11</v>
      </c>
      <c r="F118" s="102">
        <v>2027</v>
      </c>
      <c r="G118" s="102">
        <v>2497.6</v>
      </c>
      <c r="H118" s="102">
        <v>8.0000000000000002E-3</v>
      </c>
      <c r="I118" s="102">
        <v>-1</v>
      </c>
    </row>
    <row r="119" spans="1:9" x14ac:dyDescent="0.2">
      <c r="A119" s="102" t="s">
        <v>427</v>
      </c>
      <c r="B119" s="102" t="s">
        <v>417</v>
      </c>
      <c r="C119" s="102" t="s">
        <v>22</v>
      </c>
      <c r="D119" s="102" t="s">
        <v>417</v>
      </c>
      <c r="E119" s="102" t="s">
        <v>11</v>
      </c>
      <c r="F119" s="102">
        <v>2028</v>
      </c>
      <c r="G119" s="102">
        <v>2497.6</v>
      </c>
      <c r="H119" s="102">
        <v>8.0000000000000002E-3</v>
      </c>
      <c r="I119" s="102">
        <v>-1</v>
      </c>
    </row>
    <row r="120" spans="1:9" x14ac:dyDescent="0.2">
      <c r="A120" s="102" t="s">
        <v>427</v>
      </c>
      <c r="B120" s="102" t="s">
        <v>417</v>
      </c>
      <c r="C120" s="102" t="s">
        <v>22</v>
      </c>
      <c r="D120" s="102" t="s">
        <v>417</v>
      </c>
      <c r="E120" s="102" t="s">
        <v>11</v>
      </c>
      <c r="F120" s="102">
        <v>2029</v>
      </c>
      <c r="G120" s="102">
        <v>2497.6</v>
      </c>
      <c r="H120" s="102">
        <v>8.0000000000000002E-3</v>
      </c>
      <c r="I120" s="102">
        <v>-1</v>
      </c>
    </row>
    <row r="121" spans="1:9" x14ac:dyDescent="0.2">
      <c r="A121" s="102" t="s">
        <v>427</v>
      </c>
      <c r="B121" s="102" t="s">
        <v>417</v>
      </c>
      <c r="C121" s="102" t="s">
        <v>22</v>
      </c>
      <c r="D121" s="102" t="s">
        <v>417</v>
      </c>
      <c r="E121" s="102" t="s">
        <v>11</v>
      </c>
      <c r="F121" s="102">
        <v>2030</v>
      </c>
      <c r="G121" s="102">
        <v>2497.6</v>
      </c>
      <c r="H121" s="102">
        <v>8.0000000000000002E-3</v>
      </c>
      <c r="I121" s="102">
        <v>-1</v>
      </c>
    </row>
    <row r="122" spans="1:9" x14ac:dyDescent="0.2">
      <c r="A122" s="102" t="s">
        <v>427</v>
      </c>
      <c r="B122" s="102" t="s">
        <v>417</v>
      </c>
      <c r="C122" s="102" t="s">
        <v>22</v>
      </c>
      <c r="D122" s="102" t="s">
        <v>417</v>
      </c>
      <c r="E122" s="102" t="s">
        <v>11</v>
      </c>
      <c r="F122" s="102">
        <v>2031</v>
      </c>
      <c r="G122" s="102">
        <v>2497.6</v>
      </c>
      <c r="H122" s="102">
        <v>8.0000000000000002E-3</v>
      </c>
      <c r="I122" s="102">
        <v>-1</v>
      </c>
    </row>
    <row r="123" spans="1:9" x14ac:dyDescent="0.2">
      <c r="A123" s="102" t="s">
        <v>427</v>
      </c>
      <c r="B123" s="102" t="s">
        <v>417</v>
      </c>
      <c r="C123" s="102" t="s">
        <v>22</v>
      </c>
      <c r="D123" s="102" t="s">
        <v>417</v>
      </c>
      <c r="E123" s="102" t="s">
        <v>18</v>
      </c>
      <c r="F123" s="102">
        <v>2021</v>
      </c>
      <c r="G123" s="102">
        <v>1838.6</v>
      </c>
      <c r="H123" s="102">
        <v>8.0000000000000002E-3</v>
      </c>
      <c r="I123" s="102">
        <v>-1</v>
      </c>
    </row>
    <row r="124" spans="1:9" x14ac:dyDescent="0.2">
      <c r="A124" s="102" t="s">
        <v>427</v>
      </c>
      <c r="B124" s="102" t="s">
        <v>417</v>
      </c>
      <c r="C124" s="102" t="s">
        <v>22</v>
      </c>
      <c r="D124" s="102" t="s">
        <v>417</v>
      </c>
      <c r="E124" s="102" t="s">
        <v>18</v>
      </c>
      <c r="F124" s="102">
        <v>2022</v>
      </c>
      <c r="G124" s="102">
        <v>1838.6</v>
      </c>
      <c r="H124" s="102">
        <v>8.0000000000000002E-3</v>
      </c>
      <c r="I124" s="102">
        <v>-1</v>
      </c>
    </row>
    <row r="125" spans="1:9" x14ac:dyDescent="0.2">
      <c r="A125" s="102" t="s">
        <v>427</v>
      </c>
      <c r="B125" s="102" t="s">
        <v>417</v>
      </c>
      <c r="C125" s="102" t="s">
        <v>22</v>
      </c>
      <c r="D125" s="102" t="s">
        <v>417</v>
      </c>
      <c r="E125" s="102" t="s">
        <v>18</v>
      </c>
      <c r="F125" s="102">
        <v>2023</v>
      </c>
      <c r="G125" s="102">
        <v>1838.6</v>
      </c>
      <c r="H125" s="102">
        <v>8.0000000000000002E-3</v>
      </c>
      <c r="I125" s="102">
        <v>-1</v>
      </c>
    </row>
    <row r="126" spans="1:9" x14ac:dyDescent="0.2">
      <c r="A126" s="102" t="s">
        <v>427</v>
      </c>
      <c r="B126" s="102" t="s">
        <v>417</v>
      </c>
      <c r="C126" s="102" t="s">
        <v>22</v>
      </c>
      <c r="D126" s="102" t="s">
        <v>417</v>
      </c>
      <c r="E126" s="102" t="s">
        <v>18</v>
      </c>
      <c r="F126" s="102">
        <v>2024</v>
      </c>
      <c r="G126" s="102">
        <v>1838.6</v>
      </c>
      <c r="H126" s="102">
        <v>8.0000000000000002E-3</v>
      </c>
      <c r="I126" s="102">
        <v>-1</v>
      </c>
    </row>
    <row r="127" spans="1:9" x14ac:dyDescent="0.2">
      <c r="A127" s="102" t="s">
        <v>427</v>
      </c>
      <c r="B127" s="102" t="s">
        <v>417</v>
      </c>
      <c r="C127" s="102" t="s">
        <v>22</v>
      </c>
      <c r="D127" s="102" t="s">
        <v>417</v>
      </c>
      <c r="E127" s="102" t="s">
        <v>18</v>
      </c>
      <c r="F127" s="102">
        <v>2025</v>
      </c>
      <c r="G127" s="102">
        <v>1838.6</v>
      </c>
      <c r="H127" s="102">
        <v>8.0000000000000002E-3</v>
      </c>
      <c r="I127" s="102">
        <v>-1</v>
      </c>
    </row>
    <row r="128" spans="1:9" x14ac:dyDescent="0.2">
      <c r="A128" s="102" t="s">
        <v>427</v>
      </c>
      <c r="B128" s="102" t="s">
        <v>417</v>
      </c>
      <c r="C128" s="102" t="s">
        <v>22</v>
      </c>
      <c r="D128" s="102" t="s">
        <v>417</v>
      </c>
      <c r="E128" s="102" t="s">
        <v>18</v>
      </c>
      <c r="F128" s="102">
        <v>2026</v>
      </c>
      <c r="G128" s="102">
        <v>1838.6</v>
      </c>
      <c r="H128" s="102">
        <v>8.0000000000000002E-3</v>
      </c>
      <c r="I128" s="102">
        <v>-1</v>
      </c>
    </row>
    <row r="129" spans="1:9" x14ac:dyDescent="0.2">
      <c r="A129" s="102" t="s">
        <v>427</v>
      </c>
      <c r="B129" s="102" t="s">
        <v>417</v>
      </c>
      <c r="C129" s="102" t="s">
        <v>22</v>
      </c>
      <c r="D129" s="102" t="s">
        <v>417</v>
      </c>
      <c r="E129" s="102" t="s">
        <v>18</v>
      </c>
      <c r="F129" s="102">
        <v>2027</v>
      </c>
      <c r="G129" s="102">
        <v>1838.6</v>
      </c>
      <c r="H129" s="102">
        <v>8.0000000000000002E-3</v>
      </c>
      <c r="I129" s="102">
        <v>-1</v>
      </c>
    </row>
    <row r="130" spans="1:9" x14ac:dyDescent="0.2">
      <c r="A130" s="102" t="s">
        <v>427</v>
      </c>
      <c r="B130" s="102" t="s">
        <v>417</v>
      </c>
      <c r="C130" s="102" t="s">
        <v>22</v>
      </c>
      <c r="D130" s="102" t="s">
        <v>417</v>
      </c>
      <c r="E130" s="102" t="s">
        <v>18</v>
      </c>
      <c r="F130" s="102">
        <v>2028</v>
      </c>
      <c r="G130" s="102">
        <v>1838.6</v>
      </c>
      <c r="H130" s="102">
        <v>8.0000000000000002E-3</v>
      </c>
      <c r="I130" s="102">
        <v>-1</v>
      </c>
    </row>
    <row r="131" spans="1:9" x14ac:dyDescent="0.2">
      <c r="A131" s="102" t="s">
        <v>427</v>
      </c>
      <c r="B131" s="102" t="s">
        <v>417</v>
      </c>
      <c r="C131" s="102" t="s">
        <v>22</v>
      </c>
      <c r="D131" s="102" t="s">
        <v>417</v>
      </c>
      <c r="E131" s="102" t="s">
        <v>18</v>
      </c>
      <c r="F131" s="102">
        <v>2029</v>
      </c>
      <c r="G131" s="102">
        <v>1838.6</v>
      </c>
      <c r="H131" s="102">
        <v>8.0000000000000002E-3</v>
      </c>
      <c r="I131" s="102">
        <v>-1</v>
      </c>
    </row>
    <row r="132" spans="1:9" x14ac:dyDescent="0.2">
      <c r="A132" s="102" t="s">
        <v>427</v>
      </c>
      <c r="B132" s="102" t="s">
        <v>417</v>
      </c>
      <c r="C132" s="102" t="s">
        <v>22</v>
      </c>
      <c r="D132" s="102" t="s">
        <v>417</v>
      </c>
      <c r="E132" s="102" t="s">
        <v>18</v>
      </c>
      <c r="F132" s="102">
        <v>2030</v>
      </c>
      <c r="G132" s="102">
        <v>1838.6</v>
      </c>
      <c r="H132" s="102">
        <v>8.0000000000000002E-3</v>
      </c>
      <c r="I132" s="102">
        <v>-1</v>
      </c>
    </row>
    <row r="133" spans="1:9" x14ac:dyDescent="0.2">
      <c r="A133" s="102" t="s">
        <v>427</v>
      </c>
      <c r="B133" s="102" t="s">
        <v>417</v>
      </c>
      <c r="C133" s="102" t="s">
        <v>22</v>
      </c>
      <c r="D133" s="102" t="s">
        <v>417</v>
      </c>
      <c r="E133" s="102" t="s">
        <v>18</v>
      </c>
      <c r="F133" s="102">
        <v>2031</v>
      </c>
      <c r="G133" s="102">
        <v>1838.6</v>
      </c>
      <c r="H133" s="102">
        <v>8.0000000000000002E-3</v>
      </c>
      <c r="I133" s="102">
        <v>-1</v>
      </c>
    </row>
    <row r="134" spans="1:9" x14ac:dyDescent="0.2">
      <c r="A134" s="102" t="s">
        <v>427</v>
      </c>
      <c r="B134" s="102" t="s">
        <v>417</v>
      </c>
      <c r="C134" s="102" t="s">
        <v>22</v>
      </c>
      <c r="D134" s="102" t="s">
        <v>417</v>
      </c>
      <c r="E134" s="102" t="s">
        <v>22</v>
      </c>
      <c r="F134" s="102">
        <v>2021</v>
      </c>
      <c r="G134" s="102">
        <v>926</v>
      </c>
      <c r="H134" s="102">
        <v>2E-3</v>
      </c>
      <c r="I134" s="102">
        <v>-1</v>
      </c>
    </row>
    <row r="135" spans="1:9" x14ac:dyDescent="0.2">
      <c r="A135" s="102" t="s">
        <v>427</v>
      </c>
      <c r="B135" s="102" t="s">
        <v>417</v>
      </c>
      <c r="C135" s="102" t="s">
        <v>22</v>
      </c>
      <c r="D135" s="102" t="s">
        <v>417</v>
      </c>
      <c r="E135" s="102" t="s">
        <v>22</v>
      </c>
      <c r="F135" s="102">
        <v>2022</v>
      </c>
      <c r="G135" s="102">
        <v>926</v>
      </c>
      <c r="H135" s="102">
        <v>2E-3</v>
      </c>
      <c r="I135" s="102">
        <v>-1</v>
      </c>
    </row>
    <row r="136" spans="1:9" x14ac:dyDescent="0.2">
      <c r="A136" s="102" t="s">
        <v>427</v>
      </c>
      <c r="B136" s="102" t="s">
        <v>417</v>
      </c>
      <c r="C136" s="102" t="s">
        <v>22</v>
      </c>
      <c r="D136" s="102" t="s">
        <v>417</v>
      </c>
      <c r="E136" s="102" t="s">
        <v>22</v>
      </c>
      <c r="F136" s="102">
        <v>2023</v>
      </c>
      <c r="G136" s="102">
        <v>926</v>
      </c>
      <c r="H136" s="102">
        <v>2E-3</v>
      </c>
      <c r="I136" s="102">
        <v>-1</v>
      </c>
    </row>
    <row r="137" spans="1:9" x14ac:dyDescent="0.2">
      <c r="A137" s="102" t="s">
        <v>427</v>
      </c>
      <c r="B137" s="102" t="s">
        <v>417</v>
      </c>
      <c r="C137" s="102" t="s">
        <v>22</v>
      </c>
      <c r="D137" s="102" t="s">
        <v>417</v>
      </c>
      <c r="E137" s="102" t="s">
        <v>22</v>
      </c>
      <c r="F137" s="102">
        <v>2024</v>
      </c>
      <c r="G137" s="102">
        <v>926</v>
      </c>
      <c r="H137" s="102">
        <v>2E-3</v>
      </c>
      <c r="I137" s="102">
        <v>-1</v>
      </c>
    </row>
    <row r="138" spans="1:9" x14ac:dyDescent="0.2">
      <c r="A138" s="102" t="s">
        <v>427</v>
      </c>
      <c r="B138" s="102" t="s">
        <v>417</v>
      </c>
      <c r="C138" s="102" t="s">
        <v>22</v>
      </c>
      <c r="D138" s="102" t="s">
        <v>417</v>
      </c>
      <c r="E138" s="102" t="s">
        <v>22</v>
      </c>
      <c r="F138" s="102">
        <v>2025</v>
      </c>
      <c r="G138" s="102">
        <v>926</v>
      </c>
      <c r="H138" s="102">
        <v>2E-3</v>
      </c>
      <c r="I138" s="102">
        <v>-1</v>
      </c>
    </row>
    <row r="139" spans="1:9" x14ac:dyDescent="0.2">
      <c r="A139" s="102" t="s">
        <v>427</v>
      </c>
      <c r="B139" s="102" t="s">
        <v>417</v>
      </c>
      <c r="C139" s="102" t="s">
        <v>22</v>
      </c>
      <c r="D139" s="102" t="s">
        <v>417</v>
      </c>
      <c r="E139" s="102" t="s">
        <v>22</v>
      </c>
      <c r="F139" s="102">
        <v>2026</v>
      </c>
      <c r="G139" s="102">
        <v>926</v>
      </c>
      <c r="H139" s="102">
        <v>2E-3</v>
      </c>
      <c r="I139" s="102">
        <v>-1</v>
      </c>
    </row>
    <row r="140" spans="1:9" x14ac:dyDescent="0.2">
      <c r="A140" s="102" t="s">
        <v>427</v>
      </c>
      <c r="B140" s="102" t="s">
        <v>417</v>
      </c>
      <c r="C140" s="102" t="s">
        <v>22</v>
      </c>
      <c r="D140" s="102" t="s">
        <v>417</v>
      </c>
      <c r="E140" s="102" t="s">
        <v>22</v>
      </c>
      <c r="F140" s="102">
        <v>2027</v>
      </c>
      <c r="G140" s="102">
        <v>926</v>
      </c>
      <c r="H140" s="102">
        <v>2E-3</v>
      </c>
      <c r="I140" s="102">
        <v>-1</v>
      </c>
    </row>
    <row r="141" spans="1:9" x14ac:dyDescent="0.2">
      <c r="A141" s="102" t="s">
        <v>427</v>
      </c>
      <c r="B141" s="102" t="s">
        <v>417</v>
      </c>
      <c r="C141" s="102" t="s">
        <v>22</v>
      </c>
      <c r="D141" s="102" t="s">
        <v>417</v>
      </c>
      <c r="E141" s="102" t="s">
        <v>22</v>
      </c>
      <c r="F141" s="102">
        <v>2028</v>
      </c>
      <c r="G141" s="102">
        <v>926</v>
      </c>
      <c r="H141" s="102">
        <v>2E-3</v>
      </c>
      <c r="I141" s="102">
        <v>-1</v>
      </c>
    </row>
    <row r="142" spans="1:9" x14ac:dyDescent="0.2">
      <c r="A142" s="102" t="s">
        <v>427</v>
      </c>
      <c r="B142" s="102" t="s">
        <v>417</v>
      </c>
      <c r="C142" s="102" t="s">
        <v>22</v>
      </c>
      <c r="D142" s="102" t="s">
        <v>417</v>
      </c>
      <c r="E142" s="102" t="s">
        <v>22</v>
      </c>
      <c r="F142" s="102">
        <v>2029</v>
      </c>
      <c r="G142" s="102">
        <v>926</v>
      </c>
      <c r="H142" s="102">
        <v>2E-3</v>
      </c>
      <c r="I142" s="102">
        <v>-1</v>
      </c>
    </row>
    <row r="143" spans="1:9" x14ac:dyDescent="0.2">
      <c r="A143" s="102" t="s">
        <v>427</v>
      </c>
      <c r="B143" s="102" t="s">
        <v>417</v>
      </c>
      <c r="C143" s="102" t="s">
        <v>22</v>
      </c>
      <c r="D143" s="102" t="s">
        <v>417</v>
      </c>
      <c r="E143" s="102" t="s">
        <v>22</v>
      </c>
      <c r="F143" s="102">
        <v>2030</v>
      </c>
      <c r="G143" s="102">
        <v>926</v>
      </c>
      <c r="H143" s="102">
        <v>2E-3</v>
      </c>
      <c r="I143" s="102">
        <v>-1</v>
      </c>
    </row>
    <row r="144" spans="1:9" x14ac:dyDescent="0.2">
      <c r="A144" s="102" t="s">
        <v>427</v>
      </c>
      <c r="B144" s="102" t="s">
        <v>417</v>
      </c>
      <c r="C144" s="102" t="s">
        <v>22</v>
      </c>
      <c r="D144" s="102" t="s">
        <v>417</v>
      </c>
      <c r="E144" s="102" t="s">
        <v>22</v>
      </c>
      <c r="F144" s="102">
        <v>2031</v>
      </c>
      <c r="G144" s="102">
        <v>926</v>
      </c>
      <c r="H144" s="102">
        <v>2E-3</v>
      </c>
      <c r="I144" s="102">
        <v>-1</v>
      </c>
    </row>
    <row r="145" spans="1:9" x14ac:dyDescent="0.2">
      <c r="A145" s="102" t="s">
        <v>427</v>
      </c>
      <c r="B145" s="102" t="s">
        <v>417</v>
      </c>
      <c r="C145" s="102" t="s">
        <v>22</v>
      </c>
      <c r="D145" s="102" t="s">
        <v>417</v>
      </c>
      <c r="E145" s="102" t="s">
        <v>25</v>
      </c>
      <c r="F145" s="102">
        <v>2021</v>
      </c>
      <c r="G145" s="102">
        <v>3029.6</v>
      </c>
      <c r="H145" s="102">
        <v>8.0000000000000002E-3</v>
      </c>
      <c r="I145" s="102">
        <v>-1</v>
      </c>
    </row>
    <row r="146" spans="1:9" x14ac:dyDescent="0.2">
      <c r="A146" s="102" t="s">
        <v>427</v>
      </c>
      <c r="B146" s="102" t="s">
        <v>417</v>
      </c>
      <c r="C146" s="102" t="s">
        <v>22</v>
      </c>
      <c r="D146" s="102" t="s">
        <v>417</v>
      </c>
      <c r="E146" s="102" t="s">
        <v>25</v>
      </c>
      <c r="F146" s="102">
        <v>2022</v>
      </c>
      <c r="G146" s="102">
        <v>3029.6</v>
      </c>
      <c r="H146" s="102">
        <v>8.0000000000000002E-3</v>
      </c>
      <c r="I146" s="102">
        <v>-1</v>
      </c>
    </row>
    <row r="147" spans="1:9" x14ac:dyDescent="0.2">
      <c r="A147" s="102" t="s">
        <v>427</v>
      </c>
      <c r="B147" s="102" t="s">
        <v>417</v>
      </c>
      <c r="C147" s="102" t="s">
        <v>22</v>
      </c>
      <c r="D147" s="102" t="s">
        <v>417</v>
      </c>
      <c r="E147" s="102" t="s">
        <v>25</v>
      </c>
      <c r="F147" s="102">
        <v>2023</v>
      </c>
      <c r="G147" s="102">
        <v>3029.6</v>
      </c>
      <c r="H147" s="102">
        <v>8.0000000000000002E-3</v>
      </c>
      <c r="I147" s="102">
        <v>-1</v>
      </c>
    </row>
    <row r="148" spans="1:9" x14ac:dyDescent="0.2">
      <c r="A148" s="102" t="s">
        <v>427</v>
      </c>
      <c r="B148" s="102" t="s">
        <v>417</v>
      </c>
      <c r="C148" s="102" t="s">
        <v>22</v>
      </c>
      <c r="D148" s="102" t="s">
        <v>417</v>
      </c>
      <c r="E148" s="102" t="s">
        <v>25</v>
      </c>
      <c r="F148" s="102">
        <v>2024</v>
      </c>
      <c r="G148" s="102">
        <v>3029.6</v>
      </c>
      <c r="H148" s="102">
        <v>8.0000000000000002E-3</v>
      </c>
      <c r="I148" s="102">
        <v>-1</v>
      </c>
    </row>
    <row r="149" spans="1:9" x14ac:dyDescent="0.2">
      <c r="A149" s="102" t="s">
        <v>427</v>
      </c>
      <c r="B149" s="102" t="s">
        <v>417</v>
      </c>
      <c r="C149" s="102" t="s">
        <v>22</v>
      </c>
      <c r="D149" s="102" t="s">
        <v>417</v>
      </c>
      <c r="E149" s="102" t="s">
        <v>25</v>
      </c>
      <c r="F149" s="102">
        <v>2025</v>
      </c>
      <c r="G149" s="102">
        <v>3029.6</v>
      </c>
      <c r="H149" s="102">
        <v>8.0000000000000002E-3</v>
      </c>
      <c r="I149" s="102">
        <v>-1</v>
      </c>
    </row>
    <row r="150" spans="1:9" x14ac:dyDescent="0.2">
      <c r="A150" s="102" t="s">
        <v>427</v>
      </c>
      <c r="B150" s="102" t="s">
        <v>417</v>
      </c>
      <c r="C150" s="102" t="s">
        <v>22</v>
      </c>
      <c r="D150" s="102" t="s">
        <v>417</v>
      </c>
      <c r="E150" s="102" t="s">
        <v>25</v>
      </c>
      <c r="F150" s="102">
        <v>2026</v>
      </c>
      <c r="G150" s="102">
        <v>3029.6</v>
      </c>
      <c r="H150" s="102">
        <v>8.0000000000000002E-3</v>
      </c>
      <c r="I150" s="102">
        <v>-1</v>
      </c>
    </row>
    <row r="151" spans="1:9" x14ac:dyDescent="0.2">
      <c r="A151" s="102" t="s">
        <v>427</v>
      </c>
      <c r="B151" s="102" t="s">
        <v>417</v>
      </c>
      <c r="C151" s="102" t="s">
        <v>22</v>
      </c>
      <c r="D151" s="102" t="s">
        <v>417</v>
      </c>
      <c r="E151" s="102" t="s">
        <v>25</v>
      </c>
      <c r="F151" s="102">
        <v>2027</v>
      </c>
      <c r="G151" s="102">
        <v>3029.6</v>
      </c>
      <c r="H151" s="102">
        <v>8.0000000000000002E-3</v>
      </c>
      <c r="I151" s="102">
        <v>-1</v>
      </c>
    </row>
    <row r="152" spans="1:9" x14ac:dyDescent="0.2">
      <c r="A152" s="102" t="s">
        <v>427</v>
      </c>
      <c r="B152" s="102" t="s">
        <v>417</v>
      </c>
      <c r="C152" s="102" t="s">
        <v>22</v>
      </c>
      <c r="D152" s="102" t="s">
        <v>417</v>
      </c>
      <c r="E152" s="102" t="s">
        <v>25</v>
      </c>
      <c r="F152" s="102">
        <v>2028</v>
      </c>
      <c r="G152" s="102">
        <v>3029.6</v>
      </c>
      <c r="H152" s="102">
        <v>8.0000000000000002E-3</v>
      </c>
      <c r="I152" s="102">
        <v>-1</v>
      </c>
    </row>
    <row r="153" spans="1:9" x14ac:dyDescent="0.2">
      <c r="A153" s="102" t="s">
        <v>427</v>
      </c>
      <c r="B153" s="102" t="s">
        <v>417</v>
      </c>
      <c r="C153" s="102" t="s">
        <v>22</v>
      </c>
      <c r="D153" s="102" t="s">
        <v>417</v>
      </c>
      <c r="E153" s="102" t="s">
        <v>25</v>
      </c>
      <c r="F153" s="102">
        <v>2029</v>
      </c>
      <c r="G153" s="102">
        <v>3029.6</v>
      </c>
      <c r="H153" s="102">
        <v>8.0000000000000002E-3</v>
      </c>
      <c r="I153" s="102">
        <v>-1</v>
      </c>
    </row>
    <row r="154" spans="1:9" x14ac:dyDescent="0.2">
      <c r="A154" s="102" t="s">
        <v>427</v>
      </c>
      <c r="B154" s="102" t="s">
        <v>417</v>
      </c>
      <c r="C154" s="102" t="s">
        <v>22</v>
      </c>
      <c r="D154" s="102" t="s">
        <v>417</v>
      </c>
      <c r="E154" s="102" t="s">
        <v>25</v>
      </c>
      <c r="F154" s="102">
        <v>2030</v>
      </c>
      <c r="G154" s="102">
        <v>3029.6</v>
      </c>
      <c r="H154" s="102">
        <v>8.0000000000000002E-3</v>
      </c>
      <c r="I154" s="102">
        <v>-1</v>
      </c>
    </row>
    <row r="155" spans="1:9" x14ac:dyDescent="0.2">
      <c r="A155" s="102" t="s">
        <v>427</v>
      </c>
      <c r="B155" s="102" t="s">
        <v>417</v>
      </c>
      <c r="C155" s="102" t="s">
        <v>22</v>
      </c>
      <c r="D155" s="102" t="s">
        <v>417</v>
      </c>
      <c r="E155" s="102" t="s">
        <v>25</v>
      </c>
      <c r="F155" s="102">
        <v>2031</v>
      </c>
      <c r="G155" s="102">
        <v>3029.6</v>
      </c>
      <c r="H155" s="102">
        <v>8.0000000000000002E-3</v>
      </c>
      <c r="I155" s="102">
        <v>-1</v>
      </c>
    </row>
    <row r="156" spans="1:9" x14ac:dyDescent="0.2">
      <c r="A156" s="102" t="s">
        <v>427</v>
      </c>
      <c r="B156" s="102" t="s">
        <v>417</v>
      </c>
      <c r="C156" s="102" t="s">
        <v>22</v>
      </c>
      <c r="D156" s="102" t="s">
        <v>417</v>
      </c>
      <c r="E156" s="102" t="s">
        <v>28</v>
      </c>
      <c r="F156" s="102">
        <v>2021</v>
      </c>
      <c r="G156" s="102">
        <v>3174</v>
      </c>
      <c r="H156" s="102">
        <v>8.0000000000000002E-3</v>
      </c>
      <c r="I156" s="102">
        <v>-1</v>
      </c>
    </row>
    <row r="157" spans="1:9" x14ac:dyDescent="0.2">
      <c r="A157" s="102" t="s">
        <v>427</v>
      </c>
      <c r="B157" s="102" t="s">
        <v>417</v>
      </c>
      <c r="C157" s="102" t="s">
        <v>22</v>
      </c>
      <c r="D157" s="102" t="s">
        <v>417</v>
      </c>
      <c r="E157" s="102" t="s">
        <v>28</v>
      </c>
      <c r="F157" s="102">
        <v>2022</v>
      </c>
      <c r="G157" s="102">
        <v>3174</v>
      </c>
      <c r="H157" s="102">
        <v>8.0000000000000002E-3</v>
      </c>
      <c r="I157" s="102">
        <v>-1</v>
      </c>
    </row>
    <row r="158" spans="1:9" x14ac:dyDescent="0.2">
      <c r="A158" s="102" t="s">
        <v>427</v>
      </c>
      <c r="B158" s="102" t="s">
        <v>417</v>
      </c>
      <c r="C158" s="102" t="s">
        <v>22</v>
      </c>
      <c r="D158" s="102" t="s">
        <v>417</v>
      </c>
      <c r="E158" s="102" t="s">
        <v>28</v>
      </c>
      <c r="F158" s="102">
        <v>2023</v>
      </c>
      <c r="G158" s="102">
        <v>3174</v>
      </c>
      <c r="H158" s="102">
        <v>8.0000000000000002E-3</v>
      </c>
      <c r="I158" s="102">
        <v>-1</v>
      </c>
    </row>
    <row r="159" spans="1:9" x14ac:dyDescent="0.2">
      <c r="A159" s="102" t="s">
        <v>427</v>
      </c>
      <c r="B159" s="102" t="s">
        <v>417</v>
      </c>
      <c r="C159" s="102" t="s">
        <v>22</v>
      </c>
      <c r="D159" s="102" t="s">
        <v>417</v>
      </c>
      <c r="E159" s="102" t="s">
        <v>28</v>
      </c>
      <c r="F159" s="102">
        <v>2024</v>
      </c>
      <c r="G159" s="102">
        <v>3174</v>
      </c>
      <c r="H159" s="102">
        <v>8.0000000000000002E-3</v>
      </c>
      <c r="I159" s="102">
        <v>-1</v>
      </c>
    </row>
    <row r="160" spans="1:9" x14ac:dyDescent="0.2">
      <c r="A160" s="102" t="s">
        <v>427</v>
      </c>
      <c r="B160" s="102" t="s">
        <v>417</v>
      </c>
      <c r="C160" s="102" t="s">
        <v>22</v>
      </c>
      <c r="D160" s="102" t="s">
        <v>417</v>
      </c>
      <c r="E160" s="102" t="s">
        <v>28</v>
      </c>
      <c r="F160" s="102">
        <v>2025</v>
      </c>
      <c r="G160" s="102">
        <v>3174</v>
      </c>
      <c r="H160" s="102">
        <v>8.0000000000000002E-3</v>
      </c>
      <c r="I160" s="102">
        <v>-1</v>
      </c>
    </row>
    <row r="161" spans="1:9" x14ac:dyDescent="0.2">
      <c r="A161" s="102" t="s">
        <v>427</v>
      </c>
      <c r="B161" s="102" t="s">
        <v>417</v>
      </c>
      <c r="C161" s="102" t="s">
        <v>22</v>
      </c>
      <c r="D161" s="102" t="s">
        <v>417</v>
      </c>
      <c r="E161" s="102" t="s">
        <v>28</v>
      </c>
      <c r="F161" s="102">
        <v>2026</v>
      </c>
      <c r="G161" s="102">
        <v>3174</v>
      </c>
      <c r="H161" s="102">
        <v>8.0000000000000002E-3</v>
      </c>
      <c r="I161" s="102">
        <v>-1</v>
      </c>
    </row>
    <row r="162" spans="1:9" x14ac:dyDescent="0.2">
      <c r="A162" s="102" t="s">
        <v>427</v>
      </c>
      <c r="B162" s="102" t="s">
        <v>417</v>
      </c>
      <c r="C162" s="102" t="s">
        <v>22</v>
      </c>
      <c r="D162" s="102" t="s">
        <v>417</v>
      </c>
      <c r="E162" s="102" t="s">
        <v>28</v>
      </c>
      <c r="F162" s="102">
        <v>2027</v>
      </c>
      <c r="G162" s="102">
        <v>3174</v>
      </c>
      <c r="H162" s="102">
        <v>8.0000000000000002E-3</v>
      </c>
      <c r="I162" s="102">
        <v>-1</v>
      </c>
    </row>
    <row r="163" spans="1:9" x14ac:dyDescent="0.2">
      <c r="A163" s="102" t="s">
        <v>427</v>
      </c>
      <c r="B163" s="102" t="s">
        <v>417</v>
      </c>
      <c r="C163" s="102" t="s">
        <v>22</v>
      </c>
      <c r="D163" s="102" t="s">
        <v>417</v>
      </c>
      <c r="E163" s="102" t="s">
        <v>28</v>
      </c>
      <c r="F163" s="102">
        <v>2028</v>
      </c>
      <c r="G163" s="102">
        <v>3174</v>
      </c>
      <c r="H163" s="102">
        <v>8.0000000000000002E-3</v>
      </c>
      <c r="I163" s="102">
        <v>-1</v>
      </c>
    </row>
    <row r="164" spans="1:9" x14ac:dyDescent="0.2">
      <c r="A164" s="102" t="s">
        <v>427</v>
      </c>
      <c r="B164" s="102" t="s">
        <v>417</v>
      </c>
      <c r="C164" s="102" t="s">
        <v>22</v>
      </c>
      <c r="D164" s="102" t="s">
        <v>417</v>
      </c>
      <c r="E164" s="102" t="s">
        <v>28</v>
      </c>
      <c r="F164" s="102">
        <v>2029</v>
      </c>
      <c r="G164" s="102">
        <v>3174</v>
      </c>
      <c r="H164" s="102">
        <v>8.0000000000000002E-3</v>
      </c>
      <c r="I164" s="102">
        <v>-1</v>
      </c>
    </row>
    <row r="165" spans="1:9" x14ac:dyDescent="0.2">
      <c r="A165" s="102" t="s">
        <v>427</v>
      </c>
      <c r="B165" s="102" t="s">
        <v>417</v>
      </c>
      <c r="C165" s="102" t="s">
        <v>22</v>
      </c>
      <c r="D165" s="102" t="s">
        <v>417</v>
      </c>
      <c r="E165" s="102" t="s">
        <v>28</v>
      </c>
      <c r="F165" s="102">
        <v>2030</v>
      </c>
      <c r="G165" s="102">
        <v>3174</v>
      </c>
      <c r="H165" s="102">
        <v>8.0000000000000002E-3</v>
      </c>
      <c r="I165" s="102">
        <v>-1</v>
      </c>
    </row>
    <row r="166" spans="1:9" x14ac:dyDescent="0.2">
      <c r="A166" s="102" t="s">
        <v>427</v>
      </c>
      <c r="B166" s="102" t="s">
        <v>417</v>
      </c>
      <c r="C166" s="102" t="s">
        <v>22</v>
      </c>
      <c r="D166" s="102" t="s">
        <v>417</v>
      </c>
      <c r="E166" s="102" t="s">
        <v>28</v>
      </c>
      <c r="F166" s="102">
        <v>2031</v>
      </c>
      <c r="G166" s="102">
        <v>3174</v>
      </c>
      <c r="H166" s="102">
        <v>8.0000000000000002E-3</v>
      </c>
      <c r="I166" s="102">
        <v>-1</v>
      </c>
    </row>
    <row r="167" spans="1:9" x14ac:dyDescent="0.2">
      <c r="A167" s="102" t="s">
        <v>427</v>
      </c>
      <c r="B167" s="102" t="s">
        <v>417</v>
      </c>
      <c r="C167" s="102" t="s">
        <v>25</v>
      </c>
      <c r="D167" s="102" t="s">
        <v>417</v>
      </c>
      <c r="E167" s="102" t="s">
        <v>11</v>
      </c>
      <c r="F167" s="102">
        <v>2021</v>
      </c>
      <c r="G167" s="102">
        <v>2776.7</v>
      </c>
      <c r="H167" s="102">
        <v>8.0000000000000002E-3</v>
      </c>
      <c r="I167" s="102">
        <v>-1</v>
      </c>
    </row>
    <row r="168" spans="1:9" x14ac:dyDescent="0.2">
      <c r="A168" s="102" t="s">
        <v>427</v>
      </c>
      <c r="B168" s="102" t="s">
        <v>417</v>
      </c>
      <c r="C168" s="102" t="s">
        <v>25</v>
      </c>
      <c r="D168" s="102" t="s">
        <v>417</v>
      </c>
      <c r="E168" s="102" t="s">
        <v>11</v>
      </c>
      <c r="F168" s="102">
        <v>2022</v>
      </c>
      <c r="G168" s="102">
        <v>2776.7</v>
      </c>
      <c r="H168" s="102">
        <v>8.0000000000000002E-3</v>
      </c>
      <c r="I168" s="102">
        <v>-1</v>
      </c>
    </row>
    <row r="169" spans="1:9" x14ac:dyDescent="0.2">
      <c r="A169" s="102" t="s">
        <v>427</v>
      </c>
      <c r="B169" s="102" t="s">
        <v>417</v>
      </c>
      <c r="C169" s="102" t="s">
        <v>25</v>
      </c>
      <c r="D169" s="102" t="s">
        <v>417</v>
      </c>
      <c r="E169" s="102" t="s">
        <v>11</v>
      </c>
      <c r="F169" s="102">
        <v>2023</v>
      </c>
      <c r="G169" s="102">
        <v>2776.7</v>
      </c>
      <c r="H169" s="102">
        <v>8.0000000000000002E-3</v>
      </c>
      <c r="I169" s="102">
        <v>-1</v>
      </c>
    </row>
    <row r="170" spans="1:9" x14ac:dyDescent="0.2">
      <c r="A170" s="102" t="s">
        <v>427</v>
      </c>
      <c r="B170" s="102" t="s">
        <v>417</v>
      </c>
      <c r="C170" s="102" t="s">
        <v>25</v>
      </c>
      <c r="D170" s="102" t="s">
        <v>417</v>
      </c>
      <c r="E170" s="102" t="s">
        <v>11</v>
      </c>
      <c r="F170" s="102">
        <v>2024</v>
      </c>
      <c r="G170" s="102">
        <v>2776.7</v>
      </c>
      <c r="H170" s="102">
        <v>8.0000000000000002E-3</v>
      </c>
      <c r="I170" s="102">
        <v>-1</v>
      </c>
    </row>
    <row r="171" spans="1:9" x14ac:dyDescent="0.2">
      <c r="A171" s="102" t="s">
        <v>427</v>
      </c>
      <c r="B171" s="102" t="s">
        <v>417</v>
      </c>
      <c r="C171" s="102" t="s">
        <v>25</v>
      </c>
      <c r="D171" s="102" t="s">
        <v>417</v>
      </c>
      <c r="E171" s="102" t="s">
        <v>11</v>
      </c>
      <c r="F171" s="102">
        <v>2025</v>
      </c>
      <c r="G171" s="102">
        <v>2776.7</v>
      </c>
      <c r="H171" s="102">
        <v>8.0000000000000002E-3</v>
      </c>
      <c r="I171" s="102">
        <v>-1</v>
      </c>
    </row>
    <row r="172" spans="1:9" x14ac:dyDescent="0.2">
      <c r="A172" s="102" t="s">
        <v>427</v>
      </c>
      <c r="B172" s="102" t="s">
        <v>417</v>
      </c>
      <c r="C172" s="102" t="s">
        <v>25</v>
      </c>
      <c r="D172" s="102" t="s">
        <v>417</v>
      </c>
      <c r="E172" s="102" t="s">
        <v>11</v>
      </c>
      <c r="F172" s="102">
        <v>2026</v>
      </c>
      <c r="G172" s="102">
        <v>2776.7</v>
      </c>
      <c r="H172" s="102">
        <v>8.0000000000000002E-3</v>
      </c>
      <c r="I172" s="102">
        <v>-1</v>
      </c>
    </row>
    <row r="173" spans="1:9" x14ac:dyDescent="0.2">
      <c r="A173" s="102" t="s">
        <v>427</v>
      </c>
      <c r="B173" s="102" t="s">
        <v>417</v>
      </c>
      <c r="C173" s="102" t="s">
        <v>25</v>
      </c>
      <c r="D173" s="102" t="s">
        <v>417</v>
      </c>
      <c r="E173" s="102" t="s">
        <v>11</v>
      </c>
      <c r="F173" s="102">
        <v>2027</v>
      </c>
      <c r="G173" s="102">
        <v>2776.7</v>
      </c>
      <c r="H173" s="102">
        <v>8.0000000000000002E-3</v>
      </c>
      <c r="I173" s="102">
        <v>-1</v>
      </c>
    </row>
    <row r="174" spans="1:9" x14ac:dyDescent="0.2">
      <c r="A174" s="102" t="s">
        <v>427</v>
      </c>
      <c r="B174" s="102" t="s">
        <v>417</v>
      </c>
      <c r="C174" s="102" t="s">
        <v>25</v>
      </c>
      <c r="D174" s="102" t="s">
        <v>417</v>
      </c>
      <c r="E174" s="102" t="s">
        <v>11</v>
      </c>
      <c r="F174" s="102">
        <v>2028</v>
      </c>
      <c r="G174" s="102">
        <v>2776.7</v>
      </c>
      <c r="H174" s="102">
        <v>8.0000000000000002E-3</v>
      </c>
      <c r="I174" s="102">
        <v>-1</v>
      </c>
    </row>
    <row r="175" spans="1:9" x14ac:dyDescent="0.2">
      <c r="A175" s="102" t="s">
        <v>427</v>
      </c>
      <c r="B175" s="102" t="s">
        <v>417</v>
      </c>
      <c r="C175" s="102" t="s">
        <v>25</v>
      </c>
      <c r="D175" s="102" t="s">
        <v>417</v>
      </c>
      <c r="E175" s="102" t="s">
        <v>11</v>
      </c>
      <c r="F175" s="102">
        <v>2029</v>
      </c>
      <c r="G175" s="102">
        <v>2776.7</v>
      </c>
      <c r="H175" s="102">
        <v>8.0000000000000002E-3</v>
      </c>
      <c r="I175" s="102">
        <v>-1</v>
      </c>
    </row>
    <row r="176" spans="1:9" x14ac:dyDescent="0.2">
      <c r="A176" s="102" t="s">
        <v>427</v>
      </c>
      <c r="B176" s="102" t="s">
        <v>417</v>
      </c>
      <c r="C176" s="102" t="s">
        <v>25</v>
      </c>
      <c r="D176" s="102" t="s">
        <v>417</v>
      </c>
      <c r="E176" s="102" t="s">
        <v>11</v>
      </c>
      <c r="F176" s="102">
        <v>2030</v>
      </c>
      <c r="G176" s="102">
        <v>2776.7</v>
      </c>
      <c r="H176" s="102">
        <v>8.0000000000000002E-3</v>
      </c>
      <c r="I176" s="102">
        <v>-1</v>
      </c>
    </row>
    <row r="177" spans="1:9" x14ac:dyDescent="0.2">
      <c r="A177" s="102" t="s">
        <v>427</v>
      </c>
      <c r="B177" s="102" t="s">
        <v>417</v>
      </c>
      <c r="C177" s="102" t="s">
        <v>25</v>
      </c>
      <c r="D177" s="102" t="s">
        <v>417</v>
      </c>
      <c r="E177" s="102" t="s">
        <v>11</v>
      </c>
      <c r="F177" s="102">
        <v>2031</v>
      </c>
      <c r="G177" s="102">
        <v>2776.7</v>
      </c>
      <c r="H177" s="102">
        <v>8.0000000000000002E-3</v>
      </c>
      <c r="I177" s="102">
        <v>-1</v>
      </c>
    </row>
    <row r="178" spans="1:9" x14ac:dyDescent="0.2">
      <c r="A178" s="102" t="s">
        <v>427</v>
      </c>
      <c r="B178" s="102" t="s">
        <v>417</v>
      </c>
      <c r="C178" s="102" t="s">
        <v>25</v>
      </c>
      <c r="D178" s="102" t="s">
        <v>417</v>
      </c>
      <c r="E178" s="102" t="s">
        <v>18</v>
      </c>
      <c r="F178" s="102">
        <v>2021</v>
      </c>
      <c r="G178" s="102">
        <v>2160.3000000000002</v>
      </c>
      <c r="H178" s="102">
        <v>8.0000000000000002E-3</v>
      </c>
      <c r="I178" s="102">
        <v>-1</v>
      </c>
    </row>
    <row r="179" spans="1:9" x14ac:dyDescent="0.2">
      <c r="A179" s="102" t="s">
        <v>427</v>
      </c>
      <c r="B179" s="102" t="s">
        <v>417</v>
      </c>
      <c r="C179" s="102" t="s">
        <v>25</v>
      </c>
      <c r="D179" s="102" t="s">
        <v>417</v>
      </c>
      <c r="E179" s="102" t="s">
        <v>18</v>
      </c>
      <c r="F179" s="102">
        <v>2022</v>
      </c>
      <c r="G179" s="102">
        <v>2160.3000000000002</v>
      </c>
      <c r="H179" s="102">
        <v>8.0000000000000002E-3</v>
      </c>
      <c r="I179" s="102">
        <v>-1</v>
      </c>
    </row>
    <row r="180" spans="1:9" x14ac:dyDescent="0.2">
      <c r="A180" s="102" t="s">
        <v>427</v>
      </c>
      <c r="B180" s="102" t="s">
        <v>417</v>
      </c>
      <c r="C180" s="102" t="s">
        <v>25</v>
      </c>
      <c r="D180" s="102" t="s">
        <v>417</v>
      </c>
      <c r="E180" s="102" t="s">
        <v>18</v>
      </c>
      <c r="F180" s="102">
        <v>2023</v>
      </c>
      <c r="G180" s="102">
        <v>2160.3000000000002</v>
      </c>
      <c r="H180" s="102">
        <v>8.0000000000000002E-3</v>
      </c>
      <c r="I180" s="102">
        <v>-1</v>
      </c>
    </row>
    <row r="181" spans="1:9" x14ac:dyDescent="0.2">
      <c r="A181" s="102" t="s">
        <v>427</v>
      </c>
      <c r="B181" s="102" t="s">
        <v>417</v>
      </c>
      <c r="C181" s="102" t="s">
        <v>25</v>
      </c>
      <c r="D181" s="102" t="s">
        <v>417</v>
      </c>
      <c r="E181" s="102" t="s">
        <v>18</v>
      </c>
      <c r="F181" s="102">
        <v>2024</v>
      </c>
      <c r="G181" s="102">
        <v>2160.3000000000002</v>
      </c>
      <c r="H181" s="102">
        <v>8.0000000000000002E-3</v>
      </c>
      <c r="I181" s="102">
        <v>-1</v>
      </c>
    </row>
    <row r="182" spans="1:9" x14ac:dyDescent="0.2">
      <c r="A182" s="102" t="s">
        <v>427</v>
      </c>
      <c r="B182" s="102" t="s">
        <v>417</v>
      </c>
      <c r="C182" s="102" t="s">
        <v>25</v>
      </c>
      <c r="D182" s="102" t="s">
        <v>417</v>
      </c>
      <c r="E182" s="102" t="s">
        <v>18</v>
      </c>
      <c r="F182" s="102">
        <v>2025</v>
      </c>
      <c r="G182" s="102">
        <v>2160.3000000000002</v>
      </c>
      <c r="H182" s="102">
        <v>8.0000000000000002E-3</v>
      </c>
      <c r="I182" s="102">
        <v>-1</v>
      </c>
    </row>
    <row r="183" spans="1:9" x14ac:dyDescent="0.2">
      <c r="A183" s="102" t="s">
        <v>427</v>
      </c>
      <c r="B183" s="102" t="s">
        <v>417</v>
      </c>
      <c r="C183" s="102" t="s">
        <v>25</v>
      </c>
      <c r="D183" s="102" t="s">
        <v>417</v>
      </c>
      <c r="E183" s="102" t="s">
        <v>18</v>
      </c>
      <c r="F183" s="102">
        <v>2026</v>
      </c>
      <c r="G183" s="102">
        <v>2160.3000000000002</v>
      </c>
      <c r="H183" s="102">
        <v>8.0000000000000002E-3</v>
      </c>
      <c r="I183" s="102">
        <v>-1</v>
      </c>
    </row>
    <row r="184" spans="1:9" x14ac:dyDescent="0.2">
      <c r="A184" s="102" t="s">
        <v>427</v>
      </c>
      <c r="B184" s="102" t="s">
        <v>417</v>
      </c>
      <c r="C184" s="102" t="s">
        <v>25</v>
      </c>
      <c r="D184" s="102" t="s">
        <v>417</v>
      </c>
      <c r="E184" s="102" t="s">
        <v>18</v>
      </c>
      <c r="F184" s="102">
        <v>2027</v>
      </c>
      <c r="G184" s="102">
        <v>2160.3000000000002</v>
      </c>
      <c r="H184" s="102">
        <v>8.0000000000000002E-3</v>
      </c>
      <c r="I184" s="102">
        <v>-1</v>
      </c>
    </row>
    <row r="185" spans="1:9" x14ac:dyDescent="0.2">
      <c r="A185" s="102" t="s">
        <v>427</v>
      </c>
      <c r="B185" s="102" t="s">
        <v>417</v>
      </c>
      <c r="C185" s="102" t="s">
        <v>25</v>
      </c>
      <c r="D185" s="102" t="s">
        <v>417</v>
      </c>
      <c r="E185" s="102" t="s">
        <v>18</v>
      </c>
      <c r="F185" s="102">
        <v>2028</v>
      </c>
      <c r="G185" s="102">
        <v>2160.3000000000002</v>
      </c>
      <c r="H185" s="102">
        <v>8.0000000000000002E-3</v>
      </c>
      <c r="I185" s="102">
        <v>-1</v>
      </c>
    </row>
    <row r="186" spans="1:9" x14ac:dyDescent="0.2">
      <c r="A186" s="102" t="s">
        <v>427</v>
      </c>
      <c r="B186" s="102" t="s">
        <v>417</v>
      </c>
      <c r="C186" s="102" t="s">
        <v>25</v>
      </c>
      <c r="D186" s="102" t="s">
        <v>417</v>
      </c>
      <c r="E186" s="102" t="s">
        <v>18</v>
      </c>
      <c r="F186" s="102">
        <v>2029</v>
      </c>
      <c r="G186" s="102">
        <v>2160.3000000000002</v>
      </c>
      <c r="H186" s="102">
        <v>8.0000000000000002E-3</v>
      </c>
      <c r="I186" s="102">
        <v>-1</v>
      </c>
    </row>
    <row r="187" spans="1:9" x14ac:dyDescent="0.2">
      <c r="A187" s="102" t="s">
        <v>427</v>
      </c>
      <c r="B187" s="102" t="s">
        <v>417</v>
      </c>
      <c r="C187" s="102" t="s">
        <v>25</v>
      </c>
      <c r="D187" s="102" t="s">
        <v>417</v>
      </c>
      <c r="E187" s="102" t="s">
        <v>18</v>
      </c>
      <c r="F187" s="102">
        <v>2030</v>
      </c>
      <c r="G187" s="102">
        <v>2160.3000000000002</v>
      </c>
      <c r="H187" s="102">
        <v>8.0000000000000002E-3</v>
      </c>
      <c r="I187" s="102">
        <v>-1</v>
      </c>
    </row>
    <row r="188" spans="1:9" x14ac:dyDescent="0.2">
      <c r="A188" s="102" t="s">
        <v>427</v>
      </c>
      <c r="B188" s="102" t="s">
        <v>417</v>
      </c>
      <c r="C188" s="102" t="s">
        <v>25</v>
      </c>
      <c r="D188" s="102" t="s">
        <v>417</v>
      </c>
      <c r="E188" s="102" t="s">
        <v>18</v>
      </c>
      <c r="F188" s="102">
        <v>2031</v>
      </c>
      <c r="G188" s="102">
        <v>2160.3000000000002</v>
      </c>
      <c r="H188" s="102">
        <v>8.0000000000000002E-3</v>
      </c>
      <c r="I188" s="102">
        <v>-1</v>
      </c>
    </row>
    <row r="189" spans="1:9" x14ac:dyDescent="0.2">
      <c r="A189" s="102" t="s">
        <v>427</v>
      </c>
      <c r="B189" s="102" t="s">
        <v>417</v>
      </c>
      <c r="C189" s="102" t="s">
        <v>25</v>
      </c>
      <c r="D189" s="102" t="s">
        <v>417</v>
      </c>
      <c r="E189" s="102" t="s">
        <v>22</v>
      </c>
      <c r="F189" s="102">
        <v>2021</v>
      </c>
      <c r="G189" s="102">
        <v>3029.6</v>
      </c>
      <c r="H189" s="102">
        <v>8.0000000000000002E-3</v>
      </c>
      <c r="I189" s="102">
        <v>-1</v>
      </c>
    </row>
    <row r="190" spans="1:9" x14ac:dyDescent="0.2">
      <c r="A190" s="102" t="s">
        <v>427</v>
      </c>
      <c r="B190" s="102" t="s">
        <v>417</v>
      </c>
      <c r="C190" s="102" t="s">
        <v>25</v>
      </c>
      <c r="D190" s="102" t="s">
        <v>417</v>
      </c>
      <c r="E190" s="102" t="s">
        <v>22</v>
      </c>
      <c r="F190" s="102">
        <v>2022</v>
      </c>
      <c r="G190" s="102">
        <v>3029.6</v>
      </c>
      <c r="H190" s="102">
        <v>8.0000000000000002E-3</v>
      </c>
      <c r="I190" s="102">
        <v>-1</v>
      </c>
    </row>
    <row r="191" spans="1:9" x14ac:dyDescent="0.2">
      <c r="A191" s="102" t="s">
        <v>427</v>
      </c>
      <c r="B191" s="102" t="s">
        <v>417</v>
      </c>
      <c r="C191" s="102" t="s">
        <v>25</v>
      </c>
      <c r="D191" s="102" t="s">
        <v>417</v>
      </c>
      <c r="E191" s="102" t="s">
        <v>22</v>
      </c>
      <c r="F191" s="102">
        <v>2023</v>
      </c>
      <c r="G191" s="102">
        <v>3029.6</v>
      </c>
      <c r="H191" s="102">
        <v>8.0000000000000002E-3</v>
      </c>
      <c r="I191" s="102">
        <v>-1</v>
      </c>
    </row>
    <row r="192" spans="1:9" x14ac:dyDescent="0.2">
      <c r="A192" s="102" t="s">
        <v>427</v>
      </c>
      <c r="B192" s="102" t="s">
        <v>417</v>
      </c>
      <c r="C192" s="102" t="s">
        <v>25</v>
      </c>
      <c r="D192" s="102" t="s">
        <v>417</v>
      </c>
      <c r="E192" s="102" t="s">
        <v>22</v>
      </c>
      <c r="F192" s="102">
        <v>2024</v>
      </c>
      <c r="G192" s="102">
        <v>3029.6</v>
      </c>
      <c r="H192" s="102">
        <v>8.0000000000000002E-3</v>
      </c>
      <c r="I192" s="102">
        <v>-1</v>
      </c>
    </row>
    <row r="193" spans="1:9" x14ac:dyDescent="0.2">
      <c r="A193" s="102" t="s">
        <v>427</v>
      </c>
      <c r="B193" s="102" t="s">
        <v>417</v>
      </c>
      <c r="C193" s="102" t="s">
        <v>25</v>
      </c>
      <c r="D193" s="102" t="s">
        <v>417</v>
      </c>
      <c r="E193" s="102" t="s">
        <v>22</v>
      </c>
      <c r="F193" s="102">
        <v>2025</v>
      </c>
      <c r="G193" s="102">
        <v>3029.6</v>
      </c>
      <c r="H193" s="102">
        <v>8.0000000000000002E-3</v>
      </c>
      <c r="I193" s="102">
        <v>-1</v>
      </c>
    </row>
    <row r="194" spans="1:9" x14ac:dyDescent="0.2">
      <c r="A194" s="102" t="s">
        <v>427</v>
      </c>
      <c r="B194" s="102" t="s">
        <v>417</v>
      </c>
      <c r="C194" s="102" t="s">
        <v>25</v>
      </c>
      <c r="D194" s="102" t="s">
        <v>417</v>
      </c>
      <c r="E194" s="102" t="s">
        <v>22</v>
      </c>
      <c r="F194" s="102">
        <v>2026</v>
      </c>
      <c r="G194" s="102">
        <v>3029.6</v>
      </c>
      <c r="H194" s="102">
        <v>8.0000000000000002E-3</v>
      </c>
      <c r="I194" s="102">
        <v>-1</v>
      </c>
    </row>
    <row r="195" spans="1:9" x14ac:dyDescent="0.2">
      <c r="A195" s="102" t="s">
        <v>427</v>
      </c>
      <c r="B195" s="102" t="s">
        <v>417</v>
      </c>
      <c r="C195" s="102" t="s">
        <v>25</v>
      </c>
      <c r="D195" s="102" t="s">
        <v>417</v>
      </c>
      <c r="E195" s="102" t="s">
        <v>22</v>
      </c>
      <c r="F195" s="102">
        <v>2027</v>
      </c>
      <c r="G195" s="102">
        <v>3029.6</v>
      </c>
      <c r="H195" s="102">
        <v>8.0000000000000002E-3</v>
      </c>
      <c r="I195" s="102">
        <v>-1</v>
      </c>
    </row>
    <row r="196" spans="1:9" x14ac:dyDescent="0.2">
      <c r="A196" s="102" t="s">
        <v>427</v>
      </c>
      <c r="B196" s="102" t="s">
        <v>417</v>
      </c>
      <c r="C196" s="102" t="s">
        <v>25</v>
      </c>
      <c r="D196" s="102" t="s">
        <v>417</v>
      </c>
      <c r="E196" s="102" t="s">
        <v>22</v>
      </c>
      <c r="F196" s="102">
        <v>2028</v>
      </c>
      <c r="G196" s="102">
        <v>3029.6</v>
      </c>
      <c r="H196" s="102">
        <v>8.0000000000000002E-3</v>
      </c>
      <c r="I196" s="102">
        <v>-1</v>
      </c>
    </row>
    <row r="197" spans="1:9" x14ac:dyDescent="0.2">
      <c r="A197" s="102" t="s">
        <v>427</v>
      </c>
      <c r="B197" s="102" t="s">
        <v>417</v>
      </c>
      <c r="C197" s="102" t="s">
        <v>25</v>
      </c>
      <c r="D197" s="102" t="s">
        <v>417</v>
      </c>
      <c r="E197" s="102" t="s">
        <v>22</v>
      </c>
      <c r="F197" s="102">
        <v>2029</v>
      </c>
      <c r="G197" s="102">
        <v>3029.6</v>
      </c>
      <c r="H197" s="102">
        <v>8.0000000000000002E-3</v>
      </c>
      <c r="I197" s="102">
        <v>-1</v>
      </c>
    </row>
    <row r="198" spans="1:9" x14ac:dyDescent="0.2">
      <c r="A198" s="102" t="s">
        <v>427</v>
      </c>
      <c r="B198" s="102" t="s">
        <v>417</v>
      </c>
      <c r="C198" s="102" t="s">
        <v>25</v>
      </c>
      <c r="D198" s="102" t="s">
        <v>417</v>
      </c>
      <c r="E198" s="102" t="s">
        <v>22</v>
      </c>
      <c r="F198" s="102">
        <v>2030</v>
      </c>
      <c r="G198" s="102">
        <v>3029.6</v>
      </c>
      <c r="H198" s="102">
        <v>8.0000000000000002E-3</v>
      </c>
      <c r="I198" s="102">
        <v>-1</v>
      </c>
    </row>
    <row r="199" spans="1:9" x14ac:dyDescent="0.2">
      <c r="A199" s="102" t="s">
        <v>427</v>
      </c>
      <c r="B199" s="102" t="s">
        <v>417</v>
      </c>
      <c r="C199" s="102" t="s">
        <v>25</v>
      </c>
      <c r="D199" s="102" t="s">
        <v>417</v>
      </c>
      <c r="E199" s="102" t="s">
        <v>22</v>
      </c>
      <c r="F199" s="102">
        <v>2031</v>
      </c>
      <c r="G199" s="102">
        <v>3029.6</v>
      </c>
      <c r="H199" s="102">
        <v>8.0000000000000002E-3</v>
      </c>
      <c r="I199" s="102">
        <v>-1</v>
      </c>
    </row>
    <row r="200" spans="1:9" x14ac:dyDescent="0.2">
      <c r="A200" s="102" t="s">
        <v>427</v>
      </c>
      <c r="B200" s="102" t="s">
        <v>417</v>
      </c>
      <c r="C200" s="102" t="s">
        <v>25</v>
      </c>
      <c r="D200" s="102" t="s">
        <v>417</v>
      </c>
      <c r="E200" s="102" t="s">
        <v>25</v>
      </c>
      <c r="F200" s="102">
        <v>2021</v>
      </c>
      <c r="G200" s="102">
        <v>926</v>
      </c>
      <c r="H200" s="102">
        <v>2E-3</v>
      </c>
      <c r="I200" s="102">
        <v>-1</v>
      </c>
    </row>
    <row r="201" spans="1:9" x14ac:dyDescent="0.2">
      <c r="A201" s="102" t="s">
        <v>427</v>
      </c>
      <c r="B201" s="102" t="s">
        <v>417</v>
      </c>
      <c r="C201" s="102" t="s">
        <v>25</v>
      </c>
      <c r="D201" s="102" t="s">
        <v>417</v>
      </c>
      <c r="E201" s="102" t="s">
        <v>25</v>
      </c>
      <c r="F201" s="102">
        <v>2022</v>
      </c>
      <c r="G201" s="102">
        <v>926</v>
      </c>
      <c r="H201" s="102">
        <v>2E-3</v>
      </c>
      <c r="I201" s="102">
        <v>-1</v>
      </c>
    </row>
    <row r="202" spans="1:9" x14ac:dyDescent="0.2">
      <c r="A202" s="102" t="s">
        <v>427</v>
      </c>
      <c r="B202" s="102" t="s">
        <v>417</v>
      </c>
      <c r="C202" s="102" t="s">
        <v>25</v>
      </c>
      <c r="D202" s="102" t="s">
        <v>417</v>
      </c>
      <c r="E202" s="102" t="s">
        <v>25</v>
      </c>
      <c r="F202" s="102">
        <v>2023</v>
      </c>
      <c r="G202" s="102">
        <v>926</v>
      </c>
      <c r="H202" s="102">
        <v>2E-3</v>
      </c>
      <c r="I202" s="102">
        <v>-1</v>
      </c>
    </row>
    <row r="203" spans="1:9" x14ac:dyDescent="0.2">
      <c r="A203" s="102" t="s">
        <v>427</v>
      </c>
      <c r="B203" s="102" t="s">
        <v>417</v>
      </c>
      <c r="C203" s="102" t="s">
        <v>25</v>
      </c>
      <c r="D203" s="102" t="s">
        <v>417</v>
      </c>
      <c r="E203" s="102" t="s">
        <v>25</v>
      </c>
      <c r="F203" s="102">
        <v>2024</v>
      </c>
      <c r="G203" s="102">
        <v>926</v>
      </c>
      <c r="H203" s="102">
        <v>2E-3</v>
      </c>
      <c r="I203" s="102">
        <v>-1</v>
      </c>
    </row>
    <row r="204" spans="1:9" x14ac:dyDescent="0.2">
      <c r="A204" s="102" t="s">
        <v>427</v>
      </c>
      <c r="B204" s="102" t="s">
        <v>417</v>
      </c>
      <c r="C204" s="102" t="s">
        <v>25</v>
      </c>
      <c r="D204" s="102" t="s">
        <v>417</v>
      </c>
      <c r="E204" s="102" t="s">
        <v>25</v>
      </c>
      <c r="F204" s="102">
        <v>2025</v>
      </c>
      <c r="G204" s="102">
        <v>926</v>
      </c>
      <c r="H204" s="102">
        <v>2E-3</v>
      </c>
      <c r="I204" s="102">
        <v>-1</v>
      </c>
    </row>
    <row r="205" spans="1:9" x14ac:dyDescent="0.2">
      <c r="A205" s="102" t="s">
        <v>427</v>
      </c>
      <c r="B205" s="102" t="s">
        <v>417</v>
      </c>
      <c r="C205" s="102" t="s">
        <v>25</v>
      </c>
      <c r="D205" s="102" t="s">
        <v>417</v>
      </c>
      <c r="E205" s="102" t="s">
        <v>25</v>
      </c>
      <c r="F205" s="102">
        <v>2026</v>
      </c>
      <c r="G205" s="102">
        <v>926</v>
      </c>
      <c r="H205" s="102">
        <v>2E-3</v>
      </c>
      <c r="I205" s="102">
        <v>-1</v>
      </c>
    </row>
    <row r="206" spans="1:9" x14ac:dyDescent="0.2">
      <c r="A206" s="102" t="s">
        <v>427</v>
      </c>
      <c r="B206" s="102" t="s">
        <v>417</v>
      </c>
      <c r="C206" s="102" t="s">
        <v>25</v>
      </c>
      <c r="D206" s="102" t="s">
        <v>417</v>
      </c>
      <c r="E206" s="102" t="s">
        <v>25</v>
      </c>
      <c r="F206" s="102">
        <v>2027</v>
      </c>
      <c r="G206" s="102">
        <v>926</v>
      </c>
      <c r="H206" s="102">
        <v>2E-3</v>
      </c>
      <c r="I206" s="102">
        <v>-1</v>
      </c>
    </row>
    <row r="207" spans="1:9" x14ac:dyDescent="0.2">
      <c r="A207" s="102" t="s">
        <v>427</v>
      </c>
      <c r="B207" s="102" t="s">
        <v>417</v>
      </c>
      <c r="C207" s="102" t="s">
        <v>25</v>
      </c>
      <c r="D207" s="102" t="s">
        <v>417</v>
      </c>
      <c r="E207" s="102" t="s">
        <v>25</v>
      </c>
      <c r="F207" s="102">
        <v>2028</v>
      </c>
      <c r="G207" s="102">
        <v>926</v>
      </c>
      <c r="H207" s="102">
        <v>2E-3</v>
      </c>
      <c r="I207" s="102">
        <v>-1</v>
      </c>
    </row>
    <row r="208" spans="1:9" x14ac:dyDescent="0.2">
      <c r="A208" s="102" t="s">
        <v>427</v>
      </c>
      <c r="B208" s="102" t="s">
        <v>417</v>
      </c>
      <c r="C208" s="102" t="s">
        <v>25</v>
      </c>
      <c r="D208" s="102" t="s">
        <v>417</v>
      </c>
      <c r="E208" s="102" t="s">
        <v>25</v>
      </c>
      <c r="F208" s="102">
        <v>2029</v>
      </c>
      <c r="G208" s="102">
        <v>926</v>
      </c>
      <c r="H208" s="102">
        <v>2E-3</v>
      </c>
      <c r="I208" s="102">
        <v>-1</v>
      </c>
    </row>
    <row r="209" spans="1:9" x14ac:dyDescent="0.2">
      <c r="A209" s="102" t="s">
        <v>427</v>
      </c>
      <c r="B209" s="102" t="s">
        <v>417</v>
      </c>
      <c r="C209" s="102" t="s">
        <v>25</v>
      </c>
      <c r="D209" s="102" t="s">
        <v>417</v>
      </c>
      <c r="E209" s="102" t="s">
        <v>25</v>
      </c>
      <c r="F209" s="102">
        <v>2030</v>
      </c>
      <c r="G209" s="102">
        <v>926</v>
      </c>
      <c r="H209" s="102">
        <v>2E-3</v>
      </c>
      <c r="I209" s="102">
        <v>-1</v>
      </c>
    </row>
    <row r="210" spans="1:9" x14ac:dyDescent="0.2">
      <c r="A210" s="102" t="s">
        <v>427</v>
      </c>
      <c r="B210" s="102" t="s">
        <v>417</v>
      </c>
      <c r="C210" s="102" t="s">
        <v>25</v>
      </c>
      <c r="D210" s="102" t="s">
        <v>417</v>
      </c>
      <c r="E210" s="102" t="s">
        <v>25</v>
      </c>
      <c r="F210" s="102">
        <v>2031</v>
      </c>
      <c r="G210" s="102">
        <v>926</v>
      </c>
      <c r="H210" s="102">
        <v>2E-3</v>
      </c>
      <c r="I210" s="102">
        <v>-1</v>
      </c>
    </row>
    <row r="211" spans="1:9" x14ac:dyDescent="0.2">
      <c r="A211" s="102" t="s">
        <v>427</v>
      </c>
      <c r="B211" s="102" t="s">
        <v>417</v>
      </c>
      <c r="C211" s="102" t="s">
        <v>25</v>
      </c>
      <c r="D211" s="102" t="s">
        <v>417</v>
      </c>
      <c r="E211" s="102" t="s">
        <v>28</v>
      </c>
      <c r="F211" s="102">
        <v>2021</v>
      </c>
      <c r="G211" s="102">
        <v>3787.9</v>
      </c>
      <c r="H211" s="102">
        <v>8.0000000000000002E-3</v>
      </c>
      <c r="I211" s="102">
        <v>-1</v>
      </c>
    </row>
    <row r="212" spans="1:9" x14ac:dyDescent="0.2">
      <c r="A212" s="102" t="s">
        <v>427</v>
      </c>
      <c r="B212" s="102" t="s">
        <v>417</v>
      </c>
      <c r="C212" s="102" t="s">
        <v>25</v>
      </c>
      <c r="D212" s="102" t="s">
        <v>417</v>
      </c>
      <c r="E212" s="102" t="s">
        <v>28</v>
      </c>
      <c r="F212" s="102">
        <v>2022</v>
      </c>
      <c r="G212" s="102">
        <v>3787.9</v>
      </c>
      <c r="H212" s="102">
        <v>8.0000000000000002E-3</v>
      </c>
      <c r="I212" s="102">
        <v>-1</v>
      </c>
    </row>
    <row r="213" spans="1:9" x14ac:dyDescent="0.2">
      <c r="A213" s="102" t="s">
        <v>427</v>
      </c>
      <c r="B213" s="102" t="s">
        <v>417</v>
      </c>
      <c r="C213" s="102" t="s">
        <v>25</v>
      </c>
      <c r="D213" s="102" t="s">
        <v>417</v>
      </c>
      <c r="E213" s="102" t="s">
        <v>28</v>
      </c>
      <c r="F213" s="102">
        <v>2023</v>
      </c>
      <c r="G213" s="102">
        <v>3787.9</v>
      </c>
      <c r="H213" s="102">
        <v>8.0000000000000002E-3</v>
      </c>
      <c r="I213" s="102">
        <v>-1</v>
      </c>
    </row>
    <row r="214" spans="1:9" x14ac:dyDescent="0.2">
      <c r="A214" s="102" t="s">
        <v>427</v>
      </c>
      <c r="B214" s="102" t="s">
        <v>417</v>
      </c>
      <c r="C214" s="102" t="s">
        <v>25</v>
      </c>
      <c r="D214" s="102" t="s">
        <v>417</v>
      </c>
      <c r="E214" s="102" t="s">
        <v>28</v>
      </c>
      <c r="F214" s="102">
        <v>2024</v>
      </c>
      <c r="G214" s="102">
        <v>3787.9</v>
      </c>
      <c r="H214" s="102">
        <v>8.0000000000000002E-3</v>
      </c>
      <c r="I214" s="102">
        <v>-1</v>
      </c>
    </row>
    <row r="215" spans="1:9" x14ac:dyDescent="0.2">
      <c r="A215" s="102" t="s">
        <v>427</v>
      </c>
      <c r="B215" s="102" t="s">
        <v>417</v>
      </c>
      <c r="C215" s="102" t="s">
        <v>25</v>
      </c>
      <c r="D215" s="102" t="s">
        <v>417</v>
      </c>
      <c r="E215" s="102" t="s">
        <v>28</v>
      </c>
      <c r="F215" s="102">
        <v>2025</v>
      </c>
      <c r="G215" s="102">
        <v>3787.9</v>
      </c>
      <c r="H215" s="102">
        <v>8.0000000000000002E-3</v>
      </c>
      <c r="I215" s="102">
        <v>-1</v>
      </c>
    </row>
    <row r="216" spans="1:9" x14ac:dyDescent="0.2">
      <c r="A216" s="102" t="s">
        <v>427</v>
      </c>
      <c r="B216" s="102" t="s">
        <v>417</v>
      </c>
      <c r="C216" s="102" t="s">
        <v>25</v>
      </c>
      <c r="D216" s="102" t="s">
        <v>417</v>
      </c>
      <c r="E216" s="102" t="s">
        <v>28</v>
      </c>
      <c r="F216" s="102">
        <v>2026</v>
      </c>
      <c r="G216" s="102">
        <v>3787.9</v>
      </c>
      <c r="H216" s="102">
        <v>8.0000000000000002E-3</v>
      </c>
      <c r="I216" s="102">
        <v>-1</v>
      </c>
    </row>
    <row r="217" spans="1:9" x14ac:dyDescent="0.2">
      <c r="A217" s="102" t="s">
        <v>427</v>
      </c>
      <c r="B217" s="102" t="s">
        <v>417</v>
      </c>
      <c r="C217" s="102" t="s">
        <v>25</v>
      </c>
      <c r="D217" s="102" t="s">
        <v>417</v>
      </c>
      <c r="E217" s="102" t="s">
        <v>28</v>
      </c>
      <c r="F217" s="102">
        <v>2027</v>
      </c>
      <c r="G217" s="102">
        <v>3787.9</v>
      </c>
      <c r="H217" s="102">
        <v>8.0000000000000002E-3</v>
      </c>
      <c r="I217" s="102">
        <v>-1</v>
      </c>
    </row>
    <row r="218" spans="1:9" x14ac:dyDescent="0.2">
      <c r="A218" s="102" t="s">
        <v>427</v>
      </c>
      <c r="B218" s="102" t="s">
        <v>417</v>
      </c>
      <c r="C218" s="102" t="s">
        <v>25</v>
      </c>
      <c r="D218" s="102" t="s">
        <v>417</v>
      </c>
      <c r="E218" s="102" t="s">
        <v>28</v>
      </c>
      <c r="F218" s="102">
        <v>2028</v>
      </c>
      <c r="G218" s="102">
        <v>3787.9</v>
      </c>
      <c r="H218" s="102">
        <v>8.0000000000000002E-3</v>
      </c>
      <c r="I218" s="102">
        <v>-1</v>
      </c>
    </row>
    <row r="219" spans="1:9" x14ac:dyDescent="0.2">
      <c r="A219" s="102" t="s">
        <v>427</v>
      </c>
      <c r="B219" s="102" t="s">
        <v>417</v>
      </c>
      <c r="C219" s="102" t="s">
        <v>25</v>
      </c>
      <c r="D219" s="102" t="s">
        <v>417</v>
      </c>
      <c r="E219" s="102" t="s">
        <v>28</v>
      </c>
      <c r="F219" s="102">
        <v>2029</v>
      </c>
      <c r="G219" s="102">
        <v>3787.9</v>
      </c>
      <c r="H219" s="102">
        <v>8.0000000000000002E-3</v>
      </c>
      <c r="I219" s="102">
        <v>-1</v>
      </c>
    </row>
    <row r="220" spans="1:9" x14ac:dyDescent="0.2">
      <c r="A220" s="102" t="s">
        <v>427</v>
      </c>
      <c r="B220" s="102" t="s">
        <v>417</v>
      </c>
      <c r="C220" s="102" t="s">
        <v>25</v>
      </c>
      <c r="D220" s="102" t="s">
        <v>417</v>
      </c>
      <c r="E220" s="102" t="s">
        <v>28</v>
      </c>
      <c r="F220" s="102">
        <v>2030</v>
      </c>
      <c r="G220" s="102">
        <v>3787.9</v>
      </c>
      <c r="H220" s="102">
        <v>8.0000000000000002E-3</v>
      </c>
      <c r="I220" s="102">
        <v>-1</v>
      </c>
    </row>
    <row r="221" spans="1:9" x14ac:dyDescent="0.2">
      <c r="A221" s="102" t="s">
        <v>427</v>
      </c>
      <c r="B221" s="102" t="s">
        <v>417</v>
      </c>
      <c r="C221" s="102" t="s">
        <v>25</v>
      </c>
      <c r="D221" s="102" t="s">
        <v>417</v>
      </c>
      <c r="E221" s="102" t="s">
        <v>28</v>
      </c>
      <c r="F221" s="102">
        <v>2031</v>
      </c>
      <c r="G221" s="102">
        <v>3787.9</v>
      </c>
      <c r="H221" s="102">
        <v>8.0000000000000002E-3</v>
      </c>
      <c r="I221" s="102">
        <v>-1</v>
      </c>
    </row>
    <row r="222" spans="1:9" x14ac:dyDescent="0.2">
      <c r="A222" s="102" t="s">
        <v>427</v>
      </c>
      <c r="B222" s="102" t="s">
        <v>417</v>
      </c>
      <c r="C222" s="102" t="s">
        <v>28</v>
      </c>
      <c r="D222" s="102" t="s">
        <v>417</v>
      </c>
      <c r="E222" s="102" t="s">
        <v>11</v>
      </c>
      <c r="F222" s="102">
        <v>2021</v>
      </c>
      <c r="G222" s="102">
        <v>2497.6</v>
      </c>
      <c r="H222" s="102">
        <v>8.0000000000000002E-3</v>
      </c>
      <c r="I222" s="102">
        <v>-1</v>
      </c>
    </row>
    <row r="223" spans="1:9" x14ac:dyDescent="0.2">
      <c r="A223" s="102" t="s">
        <v>427</v>
      </c>
      <c r="B223" s="102" t="s">
        <v>417</v>
      </c>
      <c r="C223" s="102" t="s">
        <v>28</v>
      </c>
      <c r="D223" s="102" t="s">
        <v>417</v>
      </c>
      <c r="E223" s="102" t="s">
        <v>11</v>
      </c>
      <c r="F223" s="102">
        <v>2022</v>
      </c>
      <c r="G223" s="102">
        <v>2497.6</v>
      </c>
      <c r="H223" s="102">
        <v>8.0000000000000002E-3</v>
      </c>
      <c r="I223" s="102">
        <v>-1</v>
      </c>
    </row>
    <row r="224" spans="1:9" x14ac:dyDescent="0.2">
      <c r="A224" s="102" t="s">
        <v>427</v>
      </c>
      <c r="B224" s="102" t="s">
        <v>417</v>
      </c>
      <c r="C224" s="102" t="s">
        <v>28</v>
      </c>
      <c r="D224" s="102" t="s">
        <v>417</v>
      </c>
      <c r="E224" s="102" t="s">
        <v>11</v>
      </c>
      <c r="F224" s="102">
        <v>2023</v>
      </c>
      <c r="G224" s="102">
        <v>2497.6</v>
      </c>
      <c r="H224" s="102">
        <v>8.0000000000000002E-3</v>
      </c>
      <c r="I224" s="102">
        <v>-1</v>
      </c>
    </row>
    <row r="225" spans="1:9" x14ac:dyDescent="0.2">
      <c r="A225" s="102" t="s">
        <v>427</v>
      </c>
      <c r="B225" s="102" t="s">
        <v>417</v>
      </c>
      <c r="C225" s="102" t="s">
        <v>28</v>
      </c>
      <c r="D225" s="102" t="s">
        <v>417</v>
      </c>
      <c r="E225" s="102" t="s">
        <v>11</v>
      </c>
      <c r="F225" s="102">
        <v>2024</v>
      </c>
      <c r="G225" s="102">
        <v>2497.6</v>
      </c>
      <c r="H225" s="102">
        <v>8.0000000000000002E-3</v>
      </c>
      <c r="I225" s="102">
        <v>-1</v>
      </c>
    </row>
    <row r="226" spans="1:9" x14ac:dyDescent="0.2">
      <c r="A226" s="102" t="s">
        <v>427</v>
      </c>
      <c r="B226" s="102" t="s">
        <v>417</v>
      </c>
      <c r="C226" s="102" t="s">
        <v>28</v>
      </c>
      <c r="D226" s="102" t="s">
        <v>417</v>
      </c>
      <c r="E226" s="102" t="s">
        <v>11</v>
      </c>
      <c r="F226" s="102">
        <v>2025</v>
      </c>
      <c r="G226" s="102">
        <v>2497.6</v>
      </c>
      <c r="H226" s="102">
        <v>8.0000000000000002E-3</v>
      </c>
      <c r="I226" s="102">
        <v>-1</v>
      </c>
    </row>
    <row r="227" spans="1:9" x14ac:dyDescent="0.2">
      <c r="A227" s="102" t="s">
        <v>427</v>
      </c>
      <c r="B227" s="102" t="s">
        <v>417</v>
      </c>
      <c r="C227" s="102" t="s">
        <v>28</v>
      </c>
      <c r="D227" s="102" t="s">
        <v>417</v>
      </c>
      <c r="E227" s="102" t="s">
        <v>11</v>
      </c>
      <c r="F227" s="102">
        <v>2026</v>
      </c>
      <c r="G227" s="102">
        <v>2497.6</v>
      </c>
      <c r="H227" s="102">
        <v>8.0000000000000002E-3</v>
      </c>
      <c r="I227" s="102">
        <v>-1</v>
      </c>
    </row>
    <row r="228" spans="1:9" x14ac:dyDescent="0.2">
      <c r="A228" s="102" t="s">
        <v>427</v>
      </c>
      <c r="B228" s="102" t="s">
        <v>417</v>
      </c>
      <c r="C228" s="102" t="s">
        <v>28</v>
      </c>
      <c r="D228" s="102" t="s">
        <v>417</v>
      </c>
      <c r="E228" s="102" t="s">
        <v>11</v>
      </c>
      <c r="F228" s="102">
        <v>2027</v>
      </c>
      <c r="G228" s="102">
        <v>2497.6</v>
      </c>
      <c r="H228" s="102">
        <v>8.0000000000000002E-3</v>
      </c>
      <c r="I228" s="102">
        <v>-1</v>
      </c>
    </row>
    <row r="229" spans="1:9" x14ac:dyDescent="0.2">
      <c r="A229" s="102" t="s">
        <v>427</v>
      </c>
      <c r="B229" s="102" t="s">
        <v>417</v>
      </c>
      <c r="C229" s="102" t="s">
        <v>28</v>
      </c>
      <c r="D229" s="102" t="s">
        <v>417</v>
      </c>
      <c r="E229" s="102" t="s">
        <v>11</v>
      </c>
      <c r="F229" s="102">
        <v>2028</v>
      </c>
      <c r="G229" s="102">
        <v>2497.6</v>
      </c>
      <c r="H229" s="102">
        <v>8.0000000000000002E-3</v>
      </c>
      <c r="I229" s="102">
        <v>-1</v>
      </c>
    </row>
    <row r="230" spans="1:9" x14ac:dyDescent="0.2">
      <c r="A230" s="102" t="s">
        <v>427</v>
      </c>
      <c r="B230" s="102" t="s">
        <v>417</v>
      </c>
      <c r="C230" s="102" t="s">
        <v>28</v>
      </c>
      <c r="D230" s="102" t="s">
        <v>417</v>
      </c>
      <c r="E230" s="102" t="s">
        <v>11</v>
      </c>
      <c r="F230" s="102">
        <v>2029</v>
      </c>
      <c r="G230" s="102">
        <v>2497.6</v>
      </c>
      <c r="H230" s="102">
        <v>8.0000000000000002E-3</v>
      </c>
      <c r="I230" s="102">
        <v>-1</v>
      </c>
    </row>
    <row r="231" spans="1:9" x14ac:dyDescent="0.2">
      <c r="A231" s="102" t="s">
        <v>427</v>
      </c>
      <c r="B231" s="102" t="s">
        <v>417</v>
      </c>
      <c r="C231" s="102" t="s">
        <v>28</v>
      </c>
      <c r="D231" s="102" t="s">
        <v>417</v>
      </c>
      <c r="E231" s="102" t="s">
        <v>11</v>
      </c>
      <c r="F231" s="102">
        <v>2030</v>
      </c>
      <c r="G231" s="102">
        <v>2497.6</v>
      </c>
      <c r="H231" s="102">
        <v>8.0000000000000002E-3</v>
      </c>
      <c r="I231" s="102">
        <v>-1</v>
      </c>
    </row>
    <row r="232" spans="1:9" x14ac:dyDescent="0.2">
      <c r="A232" s="102" t="s">
        <v>427</v>
      </c>
      <c r="B232" s="102" t="s">
        <v>417</v>
      </c>
      <c r="C232" s="102" t="s">
        <v>28</v>
      </c>
      <c r="D232" s="102" t="s">
        <v>417</v>
      </c>
      <c r="E232" s="102" t="s">
        <v>11</v>
      </c>
      <c r="F232" s="102">
        <v>2031</v>
      </c>
      <c r="G232" s="102">
        <v>2497.6</v>
      </c>
      <c r="H232" s="102">
        <v>8.0000000000000002E-3</v>
      </c>
      <c r="I232" s="102">
        <v>-1</v>
      </c>
    </row>
    <row r="233" spans="1:9" x14ac:dyDescent="0.2">
      <c r="A233" s="102" t="s">
        <v>427</v>
      </c>
      <c r="B233" s="102" t="s">
        <v>417</v>
      </c>
      <c r="C233" s="102" t="s">
        <v>28</v>
      </c>
      <c r="D233" s="102" t="s">
        <v>417</v>
      </c>
      <c r="E233" s="102" t="s">
        <v>18</v>
      </c>
      <c r="F233" s="102">
        <v>2021</v>
      </c>
      <c r="G233" s="102">
        <v>3354.5</v>
      </c>
      <c r="H233" s="102">
        <v>8.0000000000000002E-3</v>
      </c>
      <c r="I233" s="102">
        <v>-1</v>
      </c>
    </row>
    <row r="234" spans="1:9" x14ac:dyDescent="0.2">
      <c r="A234" s="102" t="s">
        <v>427</v>
      </c>
      <c r="B234" s="102" t="s">
        <v>417</v>
      </c>
      <c r="C234" s="102" t="s">
        <v>28</v>
      </c>
      <c r="D234" s="102" t="s">
        <v>417</v>
      </c>
      <c r="E234" s="102" t="s">
        <v>18</v>
      </c>
      <c r="F234" s="102">
        <v>2022</v>
      </c>
      <c r="G234" s="102">
        <v>3354.5</v>
      </c>
      <c r="H234" s="102">
        <v>8.0000000000000002E-3</v>
      </c>
      <c r="I234" s="102">
        <v>-1</v>
      </c>
    </row>
    <row r="235" spans="1:9" x14ac:dyDescent="0.2">
      <c r="A235" s="102" t="s">
        <v>427</v>
      </c>
      <c r="B235" s="102" t="s">
        <v>417</v>
      </c>
      <c r="C235" s="102" t="s">
        <v>28</v>
      </c>
      <c r="D235" s="102" t="s">
        <v>417</v>
      </c>
      <c r="E235" s="102" t="s">
        <v>18</v>
      </c>
      <c r="F235" s="102">
        <v>2023</v>
      </c>
      <c r="G235" s="102">
        <v>3354.5</v>
      </c>
      <c r="H235" s="102">
        <v>8.0000000000000002E-3</v>
      </c>
      <c r="I235" s="102">
        <v>-1</v>
      </c>
    </row>
    <row r="236" spans="1:9" x14ac:dyDescent="0.2">
      <c r="A236" s="102" t="s">
        <v>427</v>
      </c>
      <c r="B236" s="102" t="s">
        <v>417</v>
      </c>
      <c r="C236" s="102" t="s">
        <v>28</v>
      </c>
      <c r="D236" s="102" t="s">
        <v>417</v>
      </c>
      <c r="E236" s="102" t="s">
        <v>18</v>
      </c>
      <c r="F236" s="102">
        <v>2024</v>
      </c>
      <c r="G236" s="102">
        <v>3354.5</v>
      </c>
      <c r="H236" s="102">
        <v>8.0000000000000002E-3</v>
      </c>
      <c r="I236" s="102">
        <v>-1</v>
      </c>
    </row>
    <row r="237" spans="1:9" x14ac:dyDescent="0.2">
      <c r="A237" s="102" t="s">
        <v>427</v>
      </c>
      <c r="B237" s="102" t="s">
        <v>417</v>
      </c>
      <c r="C237" s="102" t="s">
        <v>28</v>
      </c>
      <c r="D237" s="102" t="s">
        <v>417</v>
      </c>
      <c r="E237" s="102" t="s">
        <v>18</v>
      </c>
      <c r="F237" s="102">
        <v>2025</v>
      </c>
      <c r="G237" s="102">
        <v>3354.5</v>
      </c>
      <c r="H237" s="102">
        <v>8.0000000000000002E-3</v>
      </c>
      <c r="I237" s="102">
        <v>-1</v>
      </c>
    </row>
    <row r="238" spans="1:9" x14ac:dyDescent="0.2">
      <c r="A238" s="102" t="s">
        <v>427</v>
      </c>
      <c r="B238" s="102" t="s">
        <v>417</v>
      </c>
      <c r="C238" s="102" t="s">
        <v>28</v>
      </c>
      <c r="D238" s="102" t="s">
        <v>417</v>
      </c>
      <c r="E238" s="102" t="s">
        <v>18</v>
      </c>
      <c r="F238" s="102">
        <v>2026</v>
      </c>
      <c r="G238" s="102">
        <v>3354.5</v>
      </c>
      <c r="H238" s="102">
        <v>8.0000000000000002E-3</v>
      </c>
      <c r="I238" s="102">
        <v>-1</v>
      </c>
    </row>
    <row r="239" spans="1:9" x14ac:dyDescent="0.2">
      <c r="A239" s="102" t="s">
        <v>427</v>
      </c>
      <c r="B239" s="102" t="s">
        <v>417</v>
      </c>
      <c r="C239" s="102" t="s">
        <v>28</v>
      </c>
      <c r="D239" s="102" t="s">
        <v>417</v>
      </c>
      <c r="E239" s="102" t="s">
        <v>18</v>
      </c>
      <c r="F239" s="102">
        <v>2027</v>
      </c>
      <c r="G239" s="102">
        <v>3354.5</v>
      </c>
      <c r="H239" s="102">
        <v>8.0000000000000002E-3</v>
      </c>
      <c r="I239" s="102">
        <v>-1</v>
      </c>
    </row>
    <row r="240" spans="1:9" x14ac:dyDescent="0.2">
      <c r="A240" s="102" t="s">
        <v>427</v>
      </c>
      <c r="B240" s="102" t="s">
        <v>417</v>
      </c>
      <c r="C240" s="102" t="s">
        <v>28</v>
      </c>
      <c r="D240" s="102" t="s">
        <v>417</v>
      </c>
      <c r="E240" s="102" t="s">
        <v>18</v>
      </c>
      <c r="F240" s="102">
        <v>2028</v>
      </c>
      <c r="G240" s="102">
        <v>3354.5</v>
      </c>
      <c r="H240" s="102">
        <v>8.0000000000000002E-3</v>
      </c>
      <c r="I240" s="102">
        <v>-1</v>
      </c>
    </row>
    <row r="241" spans="1:9" x14ac:dyDescent="0.2">
      <c r="A241" s="102" t="s">
        <v>427</v>
      </c>
      <c r="B241" s="102" t="s">
        <v>417</v>
      </c>
      <c r="C241" s="102" t="s">
        <v>28</v>
      </c>
      <c r="D241" s="102" t="s">
        <v>417</v>
      </c>
      <c r="E241" s="102" t="s">
        <v>18</v>
      </c>
      <c r="F241" s="102">
        <v>2029</v>
      </c>
      <c r="G241" s="102">
        <v>3354.5</v>
      </c>
      <c r="H241" s="102">
        <v>8.0000000000000002E-3</v>
      </c>
      <c r="I241" s="102">
        <v>-1</v>
      </c>
    </row>
    <row r="242" spans="1:9" x14ac:dyDescent="0.2">
      <c r="A242" s="102" t="s">
        <v>427</v>
      </c>
      <c r="B242" s="102" t="s">
        <v>417</v>
      </c>
      <c r="C242" s="102" t="s">
        <v>28</v>
      </c>
      <c r="D242" s="102" t="s">
        <v>417</v>
      </c>
      <c r="E242" s="102" t="s">
        <v>18</v>
      </c>
      <c r="F242" s="102">
        <v>2030</v>
      </c>
      <c r="G242" s="102">
        <v>3354.5</v>
      </c>
      <c r="H242" s="102">
        <v>8.0000000000000002E-3</v>
      </c>
      <c r="I242" s="102">
        <v>-1</v>
      </c>
    </row>
    <row r="243" spans="1:9" x14ac:dyDescent="0.2">
      <c r="A243" s="102" t="s">
        <v>427</v>
      </c>
      <c r="B243" s="102" t="s">
        <v>417</v>
      </c>
      <c r="C243" s="102" t="s">
        <v>28</v>
      </c>
      <c r="D243" s="102" t="s">
        <v>417</v>
      </c>
      <c r="E243" s="102" t="s">
        <v>18</v>
      </c>
      <c r="F243" s="102">
        <v>2031</v>
      </c>
      <c r="G243" s="102">
        <v>3354.5</v>
      </c>
      <c r="H243" s="102">
        <v>8.0000000000000002E-3</v>
      </c>
      <c r="I243" s="102">
        <v>-1</v>
      </c>
    </row>
    <row r="244" spans="1:9" x14ac:dyDescent="0.2">
      <c r="A244" s="102" t="s">
        <v>427</v>
      </c>
      <c r="B244" s="102" t="s">
        <v>417</v>
      </c>
      <c r="C244" s="102" t="s">
        <v>28</v>
      </c>
      <c r="D244" s="102" t="s">
        <v>417</v>
      </c>
      <c r="E244" s="102" t="s">
        <v>22</v>
      </c>
      <c r="F244" s="102">
        <v>2021</v>
      </c>
      <c r="G244" s="102">
        <v>3174</v>
      </c>
      <c r="H244" s="102">
        <v>8.0000000000000002E-3</v>
      </c>
      <c r="I244" s="102">
        <v>-1</v>
      </c>
    </row>
    <row r="245" spans="1:9" x14ac:dyDescent="0.2">
      <c r="A245" s="102" t="s">
        <v>427</v>
      </c>
      <c r="B245" s="102" t="s">
        <v>417</v>
      </c>
      <c r="C245" s="102" t="s">
        <v>28</v>
      </c>
      <c r="D245" s="102" t="s">
        <v>417</v>
      </c>
      <c r="E245" s="102" t="s">
        <v>22</v>
      </c>
      <c r="F245" s="102">
        <v>2022</v>
      </c>
      <c r="G245" s="102">
        <v>3174</v>
      </c>
      <c r="H245" s="102">
        <v>8.0000000000000002E-3</v>
      </c>
      <c r="I245" s="102">
        <v>-1</v>
      </c>
    </row>
    <row r="246" spans="1:9" x14ac:dyDescent="0.2">
      <c r="A246" s="102" t="s">
        <v>427</v>
      </c>
      <c r="B246" s="102" t="s">
        <v>417</v>
      </c>
      <c r="C246" s="102" t="s">
        <v>28</v>
      </c>
      <c r="D246" s="102" t="s">
        <v>417</v>
      </c>
      <c r="E246" s="102" t="s">
        <v>22</v>
      </c>
      <c r="F246" s="102">
        <v>2023</v>
      </c>
      <c r="G246" s="102">
        <v>3174</v>
      </c>
      <c r="H246" s="102">
        <v>8.0000000000000002E-3</v>
      </c>
      <c r="I246" s="102">
        <v>-1</v>
      </c>
    </row>
    <row r="247" spans="1:9" x14ac:dyDescent="0.2">
      <c r="A247" s="102" t="s">
        <v>427</v>
      </c>
      <c r="B247" s="102" t="s">
        <v>417</v>
      </c>
      <c r="C247" s="102" t="s">
        <v>28</v>
      </c>
      <c r="D247" s="102" t="s">
        <v>417</v>
      </c>
      <c r="E247" s="102" t="s">
        <v>22</v>
      </c>
      <c r="F247" s="102">
        <v>2024</v>
      </c>
      <c r="G247" s="102">
        <v>3174</v>
      </c>
      <c r="H247" s="102">
        <v>8.0000000000000002E-3</v>
      </c>
      <c r="I247" s="102">
        <v>-1</v>
      </c>
    </row>
    <row r="248" spans="1:9" x14ac:dyDescent="0.2">
      <c r="A248" s="102" t="s">
        <v>427</v>
      </c>
      <c r="B248" s="102" t="s">
        <v>417</v>
      </c>
      <c r="C248" s="102" t="s">
        <v>28</v>
      </c>
      <c r="D248" s="102" t="s">
        <v>417</v>
      </c>
      <c r="E248" s="102" t="s">
        <v>22</v>
      </c>
      <c r="F248" s="102">
        <v>2025</v>
      </c>
      <c r="G248" s="102">
        <v>3174</v>
      </c>
      <c r="H248" s="102">
        <v>8.0000000000000002E-3</v>
      </c>
      <c r="I248" s="102">
        <v>-1</v>
      </c>
    </row>
    <row r="249" spans="1:9" x14ac:dyDescent="0.2">
      <c r="A249" s="102" t="s">
        <v>427</v>
      </c>
      <c r="B249" s="102" t="s">
        <v>417</v>
      </c>
      <c r="C249" s="102" t="s">
        <v>28</v>
      </c>
      <c r="D249" s="102" t="s">
        <v>417</v>
      </c>
      <c r="E249" s="102" t="s">
        <v>22</v>
      </c>
      <c r="F249" s="102">
        <v>2026</v>
      </c>
      <c r="G249" s="102">
        <v>3174</v>
      </c>
      <c r="H249" s="102">
        <v>8.0000000000000002E-3</v>
      </c>
      <c r="I249" s="102">
        <v>-1</v>
      </c>
    </row>
    <row r="250" spans="1:9" x14ac:dyDescent="0.2">
      <c r="A250" s="102" t="s">
        <v>427</v>
      </c>
      <c r="B250" s="102" t="s">
        <v>417</v>
      </c>
      <c r="C250" s="102" t="s">
        <v>28</v>
      </c>
      <c r="D250" s="102" t="s">
        <v>417</v>
      </c>
      <c r="E250" s="102" t="s">
        <v>22</v>
      </c>
      <c r="F250" s="102">
        <v>2027</v>
      </c>
      <c r="G250" s="102">
        <v>3174</v>
      </c>
      <c r="H250" s="102">
        <v>8.0000000000000002E-3</v>
      </c>
      <c r="I250" s="102">
        <v>-1</v>
      </c>
    </row>
    <row r="251" spans="1:9" x14ac:dyDescent="0.2">
      <c r="A251" s="102" t="s">
        <v>427</v>
      </c>
      <c r="B251" s="102" t="s">
        <v>417</v>
      </c>
      <c r="C251" s="102" t="s">
        <v>28</v>
      </c>
      <c r="D251" s="102" t="s">
        <v>417</v>
      </c>
      <c r="E251" s="102" t="s">
        <v>22</v>
      </c>
      <c r="F251" s="102">
        <v>2028</v>
      </c>
      <c r="G251" s="102">
        <v>3174</v>
      </c>
      <c r="H251" s="102">
        <v>8.0000000000000002E-3</v>
      </c>
      <c r="I251" s="102">
        <v>-1</v>
      </c>
    </row>
    <row r="252" spans="1:9" x14ac:dyDescent="0.2">
      <c r="A252" s="102" t="s">
        <v>427</v>
      </c>
      <c r="B252" s="102" t="s">
        <v>417</v>
      </c>
      <c r="C252" s="102" t="s">
        <v>28</v>
      </c>
      <c r="D252" s="102" t="s">
        <v>417</v>
      </c>
      <c r="E252" s="102" t="s">
        <v>22</v>
      </c>
      <c r="F252" s="102">
        <v>2029</v>
      </c>
      <c r="G252" s="102">
        <v>3174</v>
      </c>
      <c r="H252" s="102">
        <v>8.0000000000000002E-3</v>
      </c>
      <c r="I252" s="102">
        <v>-1</v>
      </c>
    </row>
    <row r="253" spans="1:9" x14ac:dyDescent="0.2">
      <c r="A253" s="102" t="s">
        <v>427</v>
      </c>
      <c r="B253" s="102" t="s">
        <v>417</v>
      </c>
      <c r="C253" s="102" t="s">
        <v>28</v>
      </c>
      <c r="D253" s="102" t="s">
        <v>417</v>
      </c>
      <c r="E253" s="102" t="s">
        <v>22</v>
      </c>
      <c r="F253" s="102">
        <v>2030</v>
      </c>
      <c r="G253" s="102">
        <v>3174</v>
      </c>
      <c r="H253" s="102">
        <v>8.0000000000000002E-3</v>
      </c>
      <c r="I253" s="102">
        <v>-1</v>
      </c>
    </row>
    <row r="254" spans="1:9" x14ac:dyDescent="0.2">
      <c r="A254" s="102" t="s">
        <v>427</v>
      </c>
      <c r="B254" s="102" t="s">
        <v>417</v>
      </c>
      <c r="C254" s="102" t="s">
        <v>28</v>
      </c>
      <c r="D254" s="102" t="s">
        <v>417</v>
      </c>
      <c r="E254" s="102" t="s">
        <v>22</v>
      </c>
      <c r="F254" s="102">
        <v>2031</v>
      </c>
      <c r="G254" s="102">
        <v>3174</v>
      </c>
      <c r="H254" s="102">
        <v>8.0000000000000002E-3</v>
      </c>
      <c r="I254" s="102">
        <v>-1</v>
      </c>
    </row>
    <row r="255" spans="1:9" x14ac:dyDescent="0.2">
      <c r="A255" s="102" t="s">
        <v>427</v>
      </c>
      <c r="B255" s="102" t="s">
        <v>417</v>
      </c>
      <c r="C255" s="102" t="s">
        <v>28</v>
      </c>
      <c r="D255" s="102" t="s">
        <v>417</v>
      </c>
      <c r="E255" s="102" t="s">
        <v>25</v>
      </c>
      <c r="F255" s="102">
        <v>2021</v>
      </c>
      <c r="G255" s="102">
        <v>3787.9</v>
      </c>
      <c r="H255" s="102">
        <v>8.0000000000000002E-3</v>
      </c>
      <c r="I255" s="102">
        <v>-1</v>
      </c>
    </row>
    <row r="256" spans="1:9" x14ac:dyDescent="0.2">
      <c r="A256" s="102" t="s">
        <v>427</v>
      </c>
      <c r="B256" s="102" t="s">
        <v>417</v>
      </c>
      <c r="C256" s="102" t="s">
        <v>28</v>
      </c>
      <c r="D256" s="102" t="s">
        <v>417</v>
      </c>
      <c r="E256" s="102" t="s">
        <v>25</v>
      </c>
      <c r="F256" s="102">
        <v>2022</v>
      </c>
      <c r="G256" s="102">
        <v>3787.9</v>
      </c>
      <c r="H256" s="102">
        <v>8.0000000000000002E-3</v>
      </c>
      <c r="I256" s="102">
        <v>-1</v>
      </c>
    </row>
    <row r="257" spans="1:9" x14ac:dyDescent="0.2">
      <c r="A257" s="102" t="s">
        <v>427</v>
      </c>
      <c r="B257" s="102" t="s">
        <v>417</v>
      </c>
      <c r="C257" s="102" t="s">
        <v>28</v>
      </c>
      <c r="D257" s="102" t="s">
        <v>417</v>
      </c>
      <c r="E257" s="102" t="s">
        <v>25</v>
      </c>
      <c r="F257" s="102">
        <v>2023</v>
      </c>
      <c r="G257" s="102">
        <v>3787.9</v>
      </c>
      <c r="H257" s="102">
        <v>8.0000000000000002E-3</v>
      </c>
      <c r="I257" s="102">
        <v>-1</v>
      </c>
    </row>
    <row r="258" spans="1:9" x14ac:dyDescent="0.2">
      <c r="A258" s="102" t="s">
        <v>427</v>
      </c>
      <c r="B258" s="102" t="s">
        <v>417</v>
      </c>
      <c r="C258" s="102" t="s">
        <v>28</v>
      </c>
      <c r="D258" s="102" t="s">
        <v>417</v>
      </c>
      <c r="E258" s="102" t="s">
        <v>25</v>
      </c>
      <c r="F258" s="102">
        <v>2024</v>
      </c>
      <c r="G258" s="102">
        <v>3787.9</v>
      </c>
      <c r="H258" s="102">
        <v>8.0000000000000002E-3</v>
      </c>
      <c r="I258" s="102">
        <v>-1</v>
      </c>
    </row>
    <row r="259" spans="1:9" x14ac:dyDescent="0.2">
      <c r="A259" s="102" t="s">
        <v>427</v>
      </c>
      <c r="B259" s="102" t="s">
        <v>417</v>
      </c>
      <c r="C259" s="102" t="s">
        <v>28</v>
      </c>
      <c r="D259" s="102" t="s">
        <v>417</v>
      </c>
      <c r="E259" s="102" t="s">
        <v>25</v>
      </c>
      <c r="F259" s="102">
        <v>2025</v>
      </c>
      <c r="G259" s="102">
        <v>3787.9</v>
      </c>
      <c r="H259" s="102">
        <v>8.0000000000000002E-3</v>
      </c>
      <c r="I259" s="102">
        <v>-1</v>
      </c>
    </row>
    <row r="260" spans="1:9" x14ac:dyDescent="0.2">
      <c r="A260" s="102" t="s">
        <v>427</v>
      </c>
      <c r="B260" s="102" t="s">
        <v>417</v>
      </c>
      <c r="C260" s="102" t="s">
        <v>28</v>
      </c>
      <c r="D260" s="102" t="s">
        <v>417</v>
      </c>
      <c r="E260" s="102" t="s">
        <v>25</v>
      </c>
      <c r="F260" s="102">
        <v>2026</v>
      </c>
      <c r="G260" s="102">
        <v>3787.9</v>
      </c>
      <c r="H260" s="102">
        <v>8.0000000000000002E-3</v>
      </c>
      <c r="I260" s="102">
        <v>-1</v>
      </c>
    </row>
    <row r="261" spans="1:9" x14ac:dyDescent="0.2">
      <c r="A261" s="102" t="s">
        <v>427</v>
      </c>
      <c r="B261" s="102" t="s">
        <v>417</v>
      </c>
      <c r="C261" s="102" t="s">
        <v>28</v>
      </c>
      <c r="D261" s="102" t="s">
        <v>417</v>
      </c>
      <c r="E261" s="102" t="s">
        <v>25</v>
      </c>
      <c r="F261" s="102">
        <v>2027</v>
      </c>
      <c r="G261" s="102">
        <v>3787.9</v>
      </c>
      <c r="H261" s="102">
        <v>8.0000000000000002E-3</v>
      </c>
      <c r="I261" s="102">
        <v>-1</v>
      </c>
    </row>
    <row r="262" spans="1:9" x14ac:dyDescent="0.2">
      <c r="A262" s="102" t="s">
        <v>427</v>
      </c>
      <c r="B262" s="102" t="s">
        <v>417</v>
      </c>
      <c r="C262" s="102" t="s">
        <v>28</v>
      </c>
      <c r="D262" s="102" t="s">
        <v>417</v>
      </c>
      <c r="E262" s="102" t="s">
        <v>25</v>
      </c>
      <c r="F262" s="102">
        <v>2028</v>
      </c>
      <c r="G262" s="102">
        <v>3787.9</v>
      </c>
      <c r="H262" s="102">
        <v>8.0000000000000002E-3</v>
      </c>
      <c r="I262" s="102">
        <v>-1</v>
      </c>
    </row>
    <row r="263" spans="1:9" x14ac:dyDescent="0.2">
      <c r="A263" s="102" t="s">
        <v>427</v>
      </c>
      <c r="B263" s="102" t="s">
        <v>417</v>
      </c>
      <c r="C263" s="102" t="s">
        <v>28</v>
      </c>
      <c r="D263" s="102" t="s">
        <v>417</v>
      </c>
      <c r="E263" s="102" t="s">
        <v>25</v>
      </c>
      <c r="F263" s="102">
        <v>2029</v>
      </c>
      <c r="G263" s="102">
        <v>3787.9</v>
      </c>
      <c r="H263" s="102">
        <v>8.0000000000000002E-3</v>
      </c>
      <c r="I263" s="102">
        <v>-1</v>
      </c>
    </row>
    <row r="264" spans="1:9" x14ac:dyDescent="0.2">
      <c r="A264" s="102" t="s">
        <v>427</v>
      </c>
      <c r="B264" s="102" t="s">
        <v>417</v>
      </c>
      <c r="C264" s="102" t="s">
        <v>28</v>
      </c>
      <c r="D264" s="102" t="s">
        <v>417</v>
      </c>
      <c r="E264" s="102" t="s">
        <v>25</v>
      </c>
      <c r="F264" s="102">
        <v>2030</v>
      </c>
      <c r="G264" s="102">
        <v>3787.9</v>
      </c>
      <c r="H264" s="102">
        <v>8.0000000000000002E-3</v>
      </c>
      <c r="I264" s="102">
        <v>-1</v>
      </c>
    </row>
    <row r="265" spans="1:9" x14ac:dyDescent="0.2">
      <c r="A265" s="102" t="s">
        <v>427</v>
      </c>
      <c r="B265" s="102" t="s">
        <v>417</v>
      </c>
      <c r="C265" s="102" t="s">
        <v>28</v>
      </c>
      <c r="D265" s="102" t="s">
        <v>417</v>
      </c>
      <c r="E265" s="102" t="s">
        <v>25</v>
      </c>
      <c r="F265" s="102">
        <v>2031</v>
      </c>
      <c r="G265" s="102">
        <v>3787.9</v>
      </c>
      <c r="H265" s="102">
        <v>8.0000000000000002E-3</v>
      </c>
      <c r="I265" s="102">
        <v>-1</v>
      </c>
    </row>
    <row r="266" spans="1:9" x14ac:dyDescent="0.2">
      <c r="A266" s="102" t="s">
        <v>427</v>
      </c>
      <c r="B266" s="102" t="s">
        <v>417</v>
      </c>
      <c r="C266" s="102" t="s">
        <v>28</v>
      </c>
      <c r="D266" s="102" t="s">
        <v>417</v>
      </c>
      <c r="E266" s="102" t="s">
        <v>28</v>
      </c>
      <c r="F266" s="102">
        <v>2021</v>
      </c>
      <c r="G266" s="102">
        <v>926</v>
      </c>
      <c r="H266" s="102">
        <v>2E-3</v>
      </c>
      <c r="I266" s="102">
        <v>-1</v>
      </c>
    </row>
    <row r="267" spans="1:9" x14ac:dyDescent="0.2">
      <c r="A267" s="102" t="s">
        <v>427</v>
      </c>
      <c r="B267" s="102" t="s">
        <v>417</v>
      </c>
      <c r="C267" s="102" t="s">
        <v>28</v>
      </c>
      <c r="D267" s="102" t="s">
        <v>417</v>
      </c>
      <c r="E267" s="102" t="s">
        <v>28</v>
      </c>
      <c r="F267" s="102">
        <v>2022</v>
      </c>
      <c r="G267" s="102">
        <v>926</v>
      </c>
      <c r="H267" s="102">
        <v>2E-3</v>
      </c>
      <c r="I267" s="102">
        <v>-1</v>
      </c>
    </row>
    <row r="268" spans="1:9" x14ac:dyDescent="0.2">
      <c r="A268" s="102" t="s">
        <v>427</v>
      </c>
      <c r="B268" s="102" t="s">
        <v>417</v>
      </c>
      <c r="C268" s="102" t="s">
        <v>28</v>
      </c>
      <c r="D268" s="102" t="s">
        <v>417</v>
      </c>
      <c r="E268" s="102" t="s">
        <v>28</v>
      </c>
      <c r="F268" s="102">
        <v>2023</v>
      </c>
      <c r="G268" s="102">
        <v>926</v>
      </c>
      <c r="H268" s="102">
        <v>2E-3</v>
      </c>
      <c r="I268" s="102">
        <v>-1</v>
      </c>
    </row>
    <row r="269" spans="1:9" x14ac:dyDescent="0.2">
      <c r="A269" s="102" t="s">
        <v>427</v>
      </c>
      <c r="B269" s="102" t="s">
        <v>417</v>
      </c>
      <c r="C269" s="102" t="s">
        <v>28</v>
      </c>
      <c r="D269" s="102" t="s">
        <v>417</v>
      </c>
      <c r="E269" s="102" t="s">
        <v>28</v>
      </c>
      <c r="F269" s="102">
        <v>2024</v>
      </c>
      <c r="G269" s="102">
        <v>926</v>
      </c>
      <c r="H269" s="102">
        <v>2E-3</v>
      </c>
      <c r="I269" s="102">
        <v>-1</v>
      </c>
    </row>
    <row r="270" spans="1:9" x14ac:dyDescent="0.2">
      <c r="A270" s="102" t="s">
        <v>427</v>
      </c>
      <c r="B270" s="102" t="s">
        <v>417</v>
      </c>
      <c r="C270" s="102" t="s">
        <v>28</v>
      </c>
      <c r="D270" s="102" t="s">
        <v>417</v>
      </c>
      <c r="E270" s="102" t="s">
        <v>28</v>
      </c>
      <c r="F270" s="102">
        <v>2025</v>
      </c>
      <c r="G270" s="102">
        <v>926</v>
      </c>
      <c r="H270" s="102">
        <v>2E-3</v>
      </c>
      <c r="I270" s="102">
        <v>-1</v>
      </c>
    </row>
    <row r="271" spans="1:9" x14ac:dyDescent="0.2">
      <c r="A271" s="102" t="s">
        <v>427</v>
      </c>
      <c r="B271" s="102" t="s">
        <v>417</v>
      </c>
      <c r="C271" s="102" t="s">
        <v>28</v>
      </c>
      <c r="D271" s="102" t="s">
        <v>417</v>
      </c>
      <c r="E271" s="102" t="s">
        <v>28</v>
      </c>
      <c r="F271" s="102">
        <v>2026</v>
      </c>
      <c r="G271" s="102">
        <v>926</v>
      </c>
      <c r="H271" s="102">
        <v>2E-3</v>
      </c>
      <c r="I271" s="102">
        <v>-1</v>
      </c>
    </row>
    <row r="272" spans="1:9" x14ac:dyDescent="0.2">
      <c r="A272" s="102" t="s">
        <v>427</v>
      </c>
      <c r="B272" s="102" t="s">
        <v>417</v>
      </c>
      <c r="C272" s="102" t="s">
        <v>28</v>
      </c>
      <c r="D272" s="102" t="s">
        <v>417</v>
      </c>
      <c r="E272" s="102" t="s">
        <v>28</v>
      </c>
      <c r="F272" s="102">
        <v>2027</v>
      </c>
      <c r="G272" s="102">
        <v>926</v>
      </c>
      <c r="H272" s="102">
        <v>2E-3</v>
      </c>
      <c r="I272" s="102">
        <v>-1</v>
      </c>
    </row>
    <row r="273" spans="1:9" x14ac:dyDescent="0.2">
      <c r="A273" s="102" t="s">
        <v>427</v>
      </c>
      <c r="B273" s="102" t="s">
        <v>417</v>
      </c>
      <c r="C273" s="102" t="s">
        <v>28</v>
      </c>
      <c r="D273" s="102" t="s">
        <v>417</v>
      </c>
      <c r="E273" s="102" t="s">
        <v>28</v>
      </c>
      <c r="F273" s="102">
        <v>2028</v>
      </c>
      <c r="G273" s="102">
        <v>926</v>
      </c>
      <c r="H273" s="102">
        <v>2E-3</v>
      </c>
      <c r="I273" s="102">
        <v>-1</v>
      </c>
    </row>
    <row r="274" spans="1:9" x14ac:dyDescent="0.2">
      <c r="A274" s="102" t="s">
        <v>427</v>
      </c>
      <c r="B274" s="102" t="s">
        <v>417</v>
      </c>
      <c r="C274" s="102" t="s">
        <v>28</v>
      </c>
      <c r="D274" s="102" t="s">
        <v>417</v>
      </c>
      <c r="E274" s="102" t="s">
        <v>28</v>
      </c>
      <c r="F274" s="102">
        <v>2029</v>
      </c>
      <c r="G274" s="102">
        <v>926</v>
      </c>
      <c r="H274" s="102">
        <v>2E-3</v>
      </c>
      <c r="I274" s="102">
        <v>-1</v>
      </c>
    </row>
    <row r="275" spans="1:9" x14ac:dyDescent="0.2">
      <c r="A275" s="102" t="s">
        <v>427</v>
      </c>
      <c r="B275" s="102" t="s">
        <v>417</v>
      </c>
      <c r="C275" s="102" t="s">
        <v>28</v>
      </c>
      <c r="D275" s="102" t="s">
        <v>417</v>
      </c>
      <c r="E275" s="102" t="s">
        <v>28</v>
      </c>
      <c r="F275" s="102">
        <v>2030</v>
      </c>
      <c r="G275" s="102">
        <v>926</v>
      </c>
      <c r="H275" s="102">
        <v>2E-3</v>
      </c>
      <c r="I275" s="102">
        <v>-1</v>
      </c>
    </row>
    <row r="276" spans="1:9" x14ac:dyDescent="0.2">
      <c r="A276" s="102" t="s">
        <v>427</v>
      </c>
      <c r="B276" s="102" t="s">
        <v>417</v>
      </c>
      <c r="C276" s="102" t="s">
        <v>28</v>
      </c>
      <c r="D276" s="102" t="s">
        <v>417</v>
      </c>
      <c r="E276" s="102" t="s">
        <v>28</v>
      </c>
      <c r="F276" s="102">
        <v>2031</v>
      </c>
      <c r="G276" s="102">
        <v>926</v>
      </c>
      <c r="H276" s="102">
        <v>2E-3</v>
      </c>
      <c r="I276" s="102">
        <v>-1</v>
      </c>
    </row>
    <row r="277" spans="1:9" x14ac:dyDescent="0.2">
      <c r="A277" s="102" t="s">
        <v>432</v>
      </c>
      <c r="B277" s="102" t="s">
        <v>417</v>
      </c>
      <c r="C277" s="102" t="s">
        <v>11</v>
      </c>
      <c r="D277" s="102" t="s">
        <v>417</v>
      </c>
      <c r="E277" s="102" t="s">
        <v>11</v>
      </c>
      <c r="F277" s="102">
        <v>2021</v>
      </c>
      <c r="G277" s="102">
        <v>797.2</v>
      </c>
      <c r="H277" s="102">
        <v>2E-3</v>
      </c>
      <c r="I277" s="102">
        <v>-1</v>
      </c>
    </row>
    <row r="278" spans="1:9" x14ac:dyDescent="0.2">
      <c r="A278" s="102" t="s">
        <v>432</v>
      </c>
      <c r="B278" s="102" t="s">
        <v>417</v>
      </c>
      <c r="C278" s="102" t="s">
        <v>11</v>
      </c>
      <c r="D278" s="102" t="s">
        <v>417</v>
      </c>
      <c r="E278" s="102" t="s">
        <v>11</v>
      </c>
      <c r="F278" s="102">
        <v>2022</v>
      </c>
      <c r="G278" s="102">
        <v>797.2</v>
      </c>
      <c r="H278" s="102">
        <v>2E-3</v>
      </c>
      <c r="I278" s="102">
        <v>-1</v>
      </c>
    </row>
    <row r="279" spans="1:9" x14ac:dyDescent="0.2">
      <c r="A279" s="102" t="s">
        <v>432</v>
      </c>
      <c r="B279" s="102" t="s">
        <v>417</v>
      </c>
      <c r="C279" s="102" t="s">
        <v>11</v>
      </c>
      <c r="D279" s="102" t="s">
        <v>417</v>
      </c>
      <c r="E279" s="102" t="s">
        <v>11</v>
      </c>
      <c r="F279" s="102">
        <v>2023</v>
      </c>
      <c r="G279" s="102">
        <v>797.2</v>
      </c>
      <c r="H279" s="102">
        <v>2E-3</v>
      </c>
      <c r="I279" s="102">
        <v>-1</v>
      </c>
    </row>
    <row r="280" spans="1:9" x14ac:dyDescent="0.2">
      <c r="A280" s="102" t="s">
        <v>432</v>
      </c>
      <c r="B280" s="102" t="s">
        <v>417</v>
      </c>
      <c r="C280" s="102" t="s">
        <v>11</v>
      </c>
      <c r="D280" s="102" t="s">
        <v>417</v>
      </c>
      <c r="E280" s="102" t="s">
        <v>11</v>
      </c>
      <c r="F280" s="102">
        <v>2024</v>
      </c>
      <c r="G280" s="102">
        <v>797.2</v>
      </c>
      <c r="H280" s="102">
        <v>2E-3</v>
      </c>
      <c r="I280" s="102">
        <v>-1</v>
      </c>
    </row>
    <row r="281" spans="1:9" x14ac:dyDescent="0.2">
      <c r="A281" s="102" t="s">
        <v>432</v>
      </c>
      <c r="B281" s="102" t="s">
        <v>417</v>
      </c>
      <c r="C281" s="102" t="s">
        <v>11</v>
      </c>
      <c r="D281" s="102" t="s">
        <v>417</v>
      </c>
      <c r="E281" s="102" t="s">
        <v>11</v>
      </c>
      <c r="F281" s="102">
        <v>2025</v>
      </c>
      <c r="G281" s="102">
        <v>797.2</v>
      </c>
      <c r="H281" s="102">
        <v>2E-3</v>
      </c>
      <c r="I281" s="102">
        <v>-1</v>
      </c>
    </row>
    <row r="282" spans="1:9" x14ac:dyDescent="0.2">
      <c r="A282" s="102" t="s">
        <v>432</v>
      </c>
      <c r="B282" s="102" t="s">
        <v>417</v>
      </c>
      <c r="C282" s="102" t="s">
        <v>11</v>
      </c>
      <c r="D282" s="102" t="s">
        <v>417</v>
      </c>
      <c r="E282" s="102" t="s">
        <v>11</v>
      </c>
      <c r="F282" s="102">
        <v>2026</v>
      </c>
      <c r="G282" s="102">
        <v>797.2</v>
      </c>
      <c r="H282" s="102">
        <v>2E-3</v>
      </c>
      <c r="I282" s="102">
        <v>-1</v>
      </c>
    </row>
    <row r="283" spans="1:9" x14ac:dyDescent="0.2">
      <c r="A283" s="102" t="s">
        <v>432</v>
      </c>
      <c r="B283" s="102" t="s">
        <v>417</v>
      </c>
      <c r="C283" s="102" t="s">
        <v>11</v>
      </c>
      <c r="D283" s="102" t="s">
        <v>417</v>
      </c>
      <c r="E283" s="102" t="s">
        <v>11</v>
      </c>
      <c r="F283" s="102">
        <v>2027</v>
      </c>
      <c r="G283" s="102">
        <v>797.2</v>
      </c>
      <c r="H283" s="102">
        <v>2E-3</v>
      </c>
      <c r="I283" s="102">
        <v>-1</v>
      </c>
    </row>
    <row r="284" spans="1:9" x14ac:dyDescent="0.2">
      <c r="A284" s="102" t="s">
        <v>432</v>
      </c>
      <c r="B284" s="102" t="s">
        <v>417</v>
      </c>
      <c r="C284" s="102" t="s">
        <v>11</v>
      </c>
      <c r="D284" s="102" t="s">
        <v>417</v>
      </c>
      <c r="E284" s="102" t="s">
        <v>11</v>
      </c>
      <c r="F284" s="102">
        <v>2028</v>
      </c>
      <c r="G284" s="102">
        <v>797.2</v>
      </c>
      <c r="H284" s="102">
        <v>2E-3</v>
      </c>
      <c r="I284" s="102">
        <v>-1</v>
      </c>
    </row>
    <row r="285" spans="1:9" x14ac:dyDescent="0.2">
      <c r="A285" s="102" t="s">
        <v>432</v>
      </c>
      <c r="B285" s="102" t="s">
        <v>417</v>
      </c>
      <c r="C285" s="102" t="s">
        <v>11</v>
      </c>
      <c r="D285" s="102" t="s">
        <v>417</v>
      </c>
      <c r="E285" s="102" t="s">
        <v>11</v>
      </c>
      <c r="F285" s="102">
        <v>2029</v>
      </c>
      <c r="G285" s="102">
        <v>797.2</v>
      </c>
      <c r="H285" s="102">
        <v>2E-3</v>
      </c>
      <c r="I285" s="102">
        <v>-1</v>
      </c>
    </row>
    <row r="286" spans="1:9" x14ac:dyDescent="0.2">
      <c r="A286" s="102" t="s">
        <v>432</v>
      </c>
      <c r="B286" s="102" t="s">
        <v>417</v>
      </c>
      <c r="C286" s="102" t="s">
        <v>11</v>
      </c>
      <c r="D286" s="102" t="s">
        <v>417</v>
      </c>
      <c r="E286" s="102" t="s">
        <v>11</v>
      </c>
      <c r="F286" s="102">
        <v>2030</v>
      </c>
      <c r="G286" s="102">
        <v>797.2</v>
      </c>
      <c r="H286" s="102">
        <v>2E-3</v>
      </c>
      <c r="I286" s="102">
        <v>-1</v>
      </c>
    </row>
    <row r="287" spans="1:9" x14ac:dyDescent="0.2">
      <c r="A287" s="102" t="s">
        <v>432</v>
      </c>
      <c r="B287" s="102" t="s">
        <v>417</v>
      </c>
      <c r="C287" s="102" t="s">
        <v>11</v>
      </c>
      <c r="D287" s="102" t="s">
        <v>417</v>
      </c>
      <c r="E287" s="102" t="s">
        <v>11</v>
      </c>
      <c r="F287" s="102">
        <v>2031</v>
      </c>
      <c r="G287" s="102">
        <v>797.2</v>
      </c>
      <c r="H287" s="102">
        <v>2E-3</v>
      </c>
      <c r="I287" s="102">
        <v>-1</v>
      </c>
    </row>
    <row r="288" spans="1:9" x14ac:dyDescent="0.2">
      <c r="A288" s="102" t="s">
        <v>432</v>
      </c>
      <c r="B288" s="102" t="s">
        <v>417</v>
      </c>
      <c r="C288" s="102" t="s">
        <v>11</v>
      </c>
      <c r="D288" s="102" t="s">
        <v>417</v>
      </c>
      <c r="E288" s="102" t="s">
        <v>18</v>
      </c>
      <c r="F288" s="102">
        <v>2021</v>
      </c>
      <c r="G288" s="102">
        <v>2399.6</v>
      </c>
      <c r="H288" s="102">
        <v>8.0000000000000002E-3</v>
      </c>
      <c r="I288" s="102">
        <v>-1</v>
      </c>
    </row>
    <row r="289" spans="1:9" x14ac:dyDescent="0.2">
      <c r="A289" s="102" t="s">
        <v>432</v>
      </c>
      <c r="B289" s="102" t="s">
        <v>417</v>
      </c>
      <c r="C289" s="102" t="s">
        <v>11</v>
      </c>
      <c r="D289" s="102" t="s">
        <v>417</v>
      </c>
      <c r="E289" s="102" t="s">
        <v>18</v>
      </c>
      <c r="F289" s="102">
        <v>2022</v>
      </c>
      <c r="G289" s="102">
        <v>2399.6</v>
      </c>
      <c r="H289" s="102">
        <v>8.0000000000000002E-3</v>
      </c>
      <c r="I289" s="102">
        <v>-1</v>
      </c>
    </row>
    <row r="290" spans="1:9" x14ac:dyDescent="0.2">
      <c r="A290" s="102" t="s">
        <v>432</v>
      </c>
      <c r="B290" s="102" t="s">
        <v>417</v>
      </c>
      <c r="C290" s="102" t="s">
        <v>11</v>
      </c>
      <c r="D290" s="102" t="s">
        <v>417</v>
      </c>
      <c r="E290" s="102" t="s">
        <v>18</v>
      </c>
      <c r="F290" s="102">
        <v>2023</v>
      </c>
      <c r="G290" s="102">
        <v>2399.6</v>
      </c>
      <c r="H290" s="102">
        <v>8.0000000000000002E-3</v>
      </c>
      <c r="I290" s="102">
        <v>-1</v>
      </c>
    </row>
    <row r="291" spans="1:9" x14ac:dyDescent="0.2">
      <c r="A291" s="102" t="s">
        <v>432</v>
      </c>
      <c r="B291" s="102" t="s">
        <v>417</v>
      </c>
      <c r="C291" s="102" t="s">
        <v>11</v>
      </c>
      <c r="D291" s="102" t="s">
        <v>417</v>
      </c>
      <c r="E291" s="102" t="s">
        <v>18</v>
      </c>
      <c r="F291" s="102">
        <v>2024</v>
      </c>
      <c r="G291" s="102">
        <v>2399.6</v>
      </c>
      <c r="H291" s="102">
        <v>8.0000000000000002E-3</v>
      </c>
      <c r="I291" s="102">
        <v>-1</v>
      </c>
    </row>
    <row r="292" spans="1:9" x14ac:dyDescent="0.2">
      <c r="A292" s="102" t="s">
        <v>432</v>
      </c>
      <c r="B292" s="102" t="s">
        <v>417</v>
      </c>
      <c r="C292" s="102" t="s">
        <v>11</v>
      </c>
      <c r="D292" s="102" t="s">
        <v>417</v>
      </c>
      <c r="E292" s="102" t="s">
        <v>18</v>
      </c>
      <c r="F292" s="102">
        <v>2025</v>
      </c>
      <c r="G292" s="102">
        <v>2399.6</v>
      </c>
      <c r="H292" s="102">
        <v>8.0000000000000002E-3</v>
      </c>
      <c r="I292" s="102">
        <v>-1</v>
      </c>
    </row>
    <row r="293" spans="1:9" x14ac:dyDescent="0.2">
      <c r="A293" s="102" t="s">
        <v>432</v>
      </c>
      <c r="B293" s="102" t="s">
        <v>417</v>
      </c>
      <c r="C293" s="102" t="s">
        <v>11</v>
      </c>
      <c r="D293" s="102" t="s">
        <v>417</v>
      </c>
      <c r="E293" s="102" t="s">
        <v>18</v>
      </c>
      <c r="F293" s="102">
        <v>2026</v>
      </c>
      <c r="G293" s="102">
        <v>2399.6</v>
      </c>
      <c r="H293" s="102">
        <v>8.0000000000000002E-3</v>
      </c>
      <c r="I293" s="102">
        <v>-1</v>
      </c>
    </row>
    <row r="294" spans="1:9" x14ac:dyDescent="0.2">
      <c r="A294" s="102" t="s">
        <v>432</v>
      </c>
      <c r="B294" s="102" t="s">
        <v>417</v>
      </c>
      <c r="C294" s="102" t="s">
        <v>11</v>
      </c>
      <c r="D294" s="102" t="s">
        <v>417</v>
      </c>
      <c r="E294" s="102" t="s">
        <v>18</v>
      </c>
      <c r="F294" s="102">
        <v>2027</v>
      </c>
      <c r="G294" s="102">
        <v>2399.6</v>
      </c>
      <c r="H294" s="102">
        <v>8.0000000000000002E-3</v>
      </c>
      <c r="I294" s="102">
        <v>-1</v>
      </c>
    </row>
    <row r="295" spans="1:9" x14ac:dyDescent="0.2">
      <c r="A295" s="102" t="s">
        <v>432</v>
      </c>
      <c r="B295" s="102" t="s">
        <v>417</v>
      </c>
      <c r="C295" s="102" t="s">
        <v>11</v>
      </c>
      <c r="D295" s="102" t="s">
        <v>417</v>
      </c>
      <c r="E295" s="102" t="s">
        <v>18</v>
      </c>
      <c r="F295" s="102">
        <v>2028</v>
      </c>
      <c r="G295" s="102">
        <v>2399.6</v>
      </c>
      <c r="H295" s="102">
        <v>8.0000000000000002E-3</v>
      </c>
      <c r="I295" s="102">
        <v>-1</v>
      </c>
    </row>
    <row r="296" spans="1:9" x14ac:dyDescent="0.2">
      <c r="A296" s="102" t="s">
        <v>432</v>
      </c>
      <c r="B296" s="102" t="s">
        <v>417</v>
      </c>
      <c r="C296" s="102" t="s">
        <v>11</v>
      </c>
      <c r="D296" s="102" t="s">
        <v>417</v>
      </c>
      <c r="E296" s="102" t="s">
        <v>18</v>
      </c>
      <c r="F296" s="102">
        <v>2029</v>
      </c>
      <c r="G296" s="102">
        <v>2399.6</v>
      </c>
      <c r="H296" s="102">
        <v>8.0000000000000002E-3</v>
      </c>
      <c r="I296" s="102">
        <v>-1</v>
      </c>
    </row>
    <row r="297" spans="1:9" x14ac:dyDescent="0.2">
      <c r="A297" s="102" t="s">
        <v>432</v>
      </c>
      <c r="B297" s="102" t="s">
        <v>417</v>
      </c>
      <c r="C297" s="102" t="s">
        <v>11</v>
      </c>
      <c r="D297" s="102" t="s">
        <v>417</v>
      </c>
      <c r="E297" s="102" t="s">
        <v>18</v>
      </c>
      <c r="F297" s="102">
        <v>2030</v>
      </c>
      <c r="G297" s="102">
        <v>2399.6</v>
      </c>
      <c r="H297" s="102">
        <v>8.0000000000000002E-3</v>
      </c>
      <c r="I297" s="102">
        <v>-1</v>
      </c>
    </row>
    <row r="298" spans="1:9" x14ac:dyDescent="0.2">
      <c r="A298" s="102" t="s">
        <v>432</v>
      </c>
      <c r="B298" s="102" t="s">
        <v>417</v>
      </c>
      <c r="C298" s="102" t="s">
        <v>11</v>
      </c>
      <c r="D298" s="102" t="s">
        <v>417</v>
      </c>
      <c r="E298" s="102" t="s">
        <v>18</v>
      </c>
      <c r="F298" s="102">
        <v>2031</v>
      </c>
      <c r="G298" s="102">
        <v>2399.6</v>
      </c>
      <c r="H298" s="102">
        <v>8.0000000000000002E-3</v>
      </c>
      <c r="I298" s="102">
        <v>-1</v>
      </c>
    </row>
    <row r="299" spans="1:9" x14ac:dyDescent="0.2">
      <c r="A299" s="102" t="s">
        <v>432</v>
      </c>
      <c r="B299" s="102" t="s">
        <v>417</v>
      </c>
      <c r="C299" s="102" t="s">
        <v>11</v>
      </c>
      <c r="D299" s="102" t="s">
        <v>417</v>
      </c>
      <c r="E299" s="102" t="s">
        <v>22</v>
      </c>
      <c r="F299" s="102">
        <v>2021</v>
      </c>
      <c r="G299" s="102">
        <v>2497.6</v>
      </c>
      <c r="H299" s="102">
        <v>8.0000000000000002E-3</v>
      </c>
      <c r="I299" s="102">
        <v>-1</v>
      </c>
    </row>
    <row r="300" spans="1:9" x14ac:dyDescent="0.2">
      <c r="A300" s="102" t="s">
        <v>432</v>
      </c>
      <c r="B300" s="102" t="s">
        <v>417</v>
      </c>
      <c r="C300" s="102" t="s">
        <v>11</v>
      </c>
      <c r="D300" s="102" t="s">
        <v>417</v>
      </c>
      <c r="E300" s="102" t="s">
        <v>22</v>
      </c>
      <c r="F300" s="102">
        <v>2022</v>
      </c>
      <c r="G300" s="102">
        <v>2497.6</v>
      </c>
      <c r="H300" s="102">
        <v>8.0000000000000002E-3</v>
      </c>
      <c r="I300" s="102">
        <v>-1</v>
      </c>
    </row>
    <row r="301" spans="1:9" x14ac:dyDescent="0.2">
      <c r="A301" s="102" t="s">
        <v>432</v>
      </c>
      <c r="B301" s="102" t="s">
        <v>417</v>
      </c>
      <c r="C301" s="102" t="s">
        <v>11</v>
      </c>
      <c r="D301" s="102" t="s">
        <v>417</v>
      </c>
      <c r="E301" s="102" t="s">
        <v>22</v>
      </c>
      <c r="F301" s="102">
        <v>2023</v>
      </c>
      <c r="G301" s="102">
        <v>2497.6</v>
      </c>
      <c r="H301" s="102">
        <v>8.0000000000000002E-3</v>
      </c>
      <c r="I301" s="102">
        <v>-1</v>
      </c>
    </row>
    <row r="302" spans="1:9" x14ac:dyDescent="0.2">
      <c r="A302" s="102" t="s">
        <v>432</v>
      </c>
      <c r="B302" s="102" t="s">
        <v>417</v>
      </c>
      <c r="C302" s="102" t="s">
        <v>11</v>
      </c>
      <c r="D302" s="102" t="s">
        <v>417</v>
      </c>
      <c r="E302" s="102" t="s">
        <v>22</v>
      </c>
      <c r="F302" s="102">
        <v>2024</v>
      </c>
      <c r="G302" s="102">
        <v>2497.6</v>
      </c>
      <c r="H302" s="102">
        <v>8.0000000000000002E-3</v>
      </c>
      <c r="I302" s="102">
        <v>-1</v>
      </c>
    </row>
    <row r="303" spans="1:9" x14ac:dyDescent="0.2">
      <c r="A303" s="102" t="s">
        <v>432</v>
      </c>
      <c r="B303" s="102" t="s">
        <v>417</v>
      </c>
      <c r="C303" s="102" t="s">
        <v>11</v>
      </c>
      <c r="D303" s="102" t="s">
        <v>417</v>
      </c>
      <c r="E303" s="102" t="s">
        <v>22</v>
      </c>
      <c r="F303" s="102">
        <v>2025</v>
      </c>
      <c r="G303" s="102">
        <v>2497.6</v>
      </c>
      <c r="H303" s="102">
        <v>8.0000000000000002E-3</v>
      </c>
      <c r="I303" s="102">
        <v>-1</v>
      </c>
    </row>
    <row r="304" spans="1:9" x14ac:dyDescent="0.2">
      <c r="A304" s="102" t="s">
        <v>432</v>
      </c>
      <c r="B304" s="102" t="s">
        <v>417</v>
      </c>
      <c r="C304" s="102" t="s">
        <v>11</v>
      </c>
      <c r="D304" s="102" t="s">
        <v>417</v>
      </c>
      <c r="E304" s="102" t="s">
        <v>22</v>
      </c>
      <c r="F304" s="102">
        <v>2026</v>
      </c>
      <c r="G304" s="102">
        <v>2497.6</v>
      </c>
      <c r="H304" s="102">
        <v>8.0000000000000002E-3</v>
      </c>
      <c r="I304" s="102">
        <v>-1</v>
      </c>
    </row>
    <row r="305" spans="1:9" x14ac:dyDescent="0.2">
      <c r="A305" s="102" t="s">
        <v>432</v>
      </c>
      <c r="B305" s="102" t="s">
        <v>417</v>
      </c>
      <c r="C305" s="102" t="s">
        <v>11</v>
      </c>
      <c r="D305" s="102" t="s">
        <v>417</v>
      </c>
      <c r="E305" s="102" t="s">
        <v>22</v>
      </c>
      <c r="F305" s="102">
        <v>2027</v>
      </c>
      <c r="G305" s="102">
        <v>2497.6</v>
      </c>
      <c r="H305" s="102">
        <v>8.0000000000000002E-3</v>
      </c>
      <c r="I305" s="102">
        <v>-1</v>
      </c>
    </row>
    <row r="306" spans="1:9" x14ac:dyDescent="0.2">
      <c r="A306" s="102" t="s">
        <v>432</v>
      </c>
      <c r="B306" s="102" t="s">
        <v>417</v>
      </c>
      <c r="C306" s="102" t="s">
        <v>11</v>
      </c>
      <c r="D306" s="102" t="s">
        <v>417</v>
      </c>
      <c r="E306" s="102" t="s">
        <v>22</v>
      </c>
      <c r="F306" s="102">
        <v>2028</v>
      </c>
      <c r="G306" s="102">
        <v>2497.6</v>
      </c>
      <c r="H306" s="102">
        <v>8.0000000000000002E-3</v>
      </c>
      <c r="I306" s="102">
        <v>-1</v>
      </c>
    </row>
    <row r="307" spans="1:9" x14ac:dyDescent="0.2">
      <c r="A307" s="102" t="s">
        <v>432</v>
      </c>
      <c r="B307" s="102" t="s">
        <v>417</v>
      </c>
      <c r="C307" s="102" t="s">
        <v>11</v>
      </c>
      <c r="D307" s="102" t="s">
        <v>417</v>
      </c>
      <c r="E307" s="102" t="s">
        <v>22</v>
      </c>
      <c r="F307" s="102">
        <v>2029</v>
      </c>
      <c r="G307" s="102">
        <v>2497.6</v>
      </c>
      <c r="H307" s="102">
        <v>8.0000000000000002E-3</v>
      </c>
      <c r="I307" s="102">
        <v>-1</v>
      </c>
    </row>
    <row r="308" spans="1:9" x14ac:dyDescent="0.2">
      <c r="A308" s="102" t="s">
        <v>432</v>
      </c>
      <c r="B308" s="102" t="s">
        <v>417</v>
      </c>
      <c r="C308" s="102" t="s">
        <v>11</v>
      </c>
      <c r="D308" s="102" t="s">
        <v>417</v>
      </c>
      <c r="E308" s="102" t="s">
        <v>22</v>
      </c>
      <c r="F308" s="102">
        <v>2030</v>
      </c>
      <c r="G308" s="102">
        <v>2497.6</v>
      </c>
      <c r="H308" s="102">
        <v>8.0000000000000002E-3</v>
      </c>
      <c r="I308" s="102">
        <v>-1</v>
      </c>
    </row>
    <row r="309" spans="1:9" x14ac:dyDescent="0.2">
      <c r="A309" s="102" t="s">
        <v>432</v>
      </c>
      <c r="B309" s="102" t="s">
        <v>417</v>
      </c>
      <c r="C309" s="102" t="s">
        <v>11</v>
      </c>
      <c r="D309" s="102" t="s">
        <v>417</v>
      </c>
      <c r="E309" s="102" t="s">
        <v>22</v>
      </c>
      <c r="F309" s="102">
        <v>2031</v>
      </c>
      <c r="G309" s="102">
        <v>2497.6</v>
      </c>
      <c r="H309" s="102">
        <v>8.0000000000000002E-3</v>
      </c>
      <c r="I309" s="102">
        <v>-1</v>
      </c>
    </row>
    <row r="310" spans="1:9" x14ac:dyDescent="0.2">
      <c r="A310" s="102" t="s">
        <v>432</v>
      </c>
      <c r="B310" s="102" t="s">
        <v>417</v>
      </c>
      <c r="C310" s="102" t="s">
        <v>11</v>
      </c>
      <c r="D310" s="102" t="s">
        <v>417</v>
      </c>
      <c r="E310" s="102" t="s">
        <v>25</v>
      </c>
      <c r="F310" s="102">
        <v>2021</v>
      </c>
      <c r="G310" s="102">
        <v>2776.7</v>
      </c>
      <c r="H310" s="102">
        <v>8.0000000000000002E-3</v>
      </c>
      <c r="I310" s="102">
        <v>-1</v>
      </c>
    </row>
    <row r="311" spans="1:9" x14ac:dyDescent="0.2">
      <c r="A311" s="102" t="s">
        <v>432</v>
      </c>
      <c r="B311" s="102" t="s">
        <v>417</v>
      </c>
      <c r="C311" s="102" t="s">
        <v>11</v>
      </c>
      <c r="D311" s="102" t="s">
        <v>417</v>
      </c>
      <c r="E311" s="102" t="s">
        <v>25</v>
      </c>
      <c r="F311" s="102">
        <v>2022</v>
      </c>
      <c r="G311" s="102">
        <v>2776.7</v>
      </c>
      <c r="H311" s="102">
        <v>8.0000000000000002E-3</v>
      </c>
      <c r="I311" s="102">
        <v>-1</v>
      </c>
    </row>
    <row r="312" spans="1:9" x14ac:dyDescent="0.2">
      <c r="A312" s="102" t="s">
        <v>432</v>
      </c>
      <c r="B312" s="102" t="s">
        <v>417</v>
      </c>
      <c r="C312" s="102" t="s">
        <v>11</v>
      </c>
      <c r="D312" s="102" t="s">
        <v>417</v>
      </c>
      <c r="E312" s="102" t="s">
        <v>25</v>
      </c>
      <c r="F312" s="102">
        <v>2023</v>
      </c>
      <c r="G312" s="102">
        <v>2776.7</v>
      </c>
      <c r="H312" s="102">
        <v>8.0000000000000002E-3</v>
      </c>
      <c r="I312" s="102">
        <v>-1</v>
      </c>
    </row>
    <row r="313" spans="1:9" x14ac:dyDescent="0.2">
      <c r="A313" s="102" t="s">
        <v>432</v>
      </c>
      <c r="B313" s="102" t="s">
        <v>417</v>
      </c>
      <c r="C313" s="102" t="s">
        <v>11</v>
      </c>
      <c r="D313" s="102" t="s">
        <v>417</v>
      </c>
      <c r="E313" s="102" t="s">
        <v>25</v>
      </c>
      <c r="F313" s="102">
        <v>2024</v>
      </c>
      <c r="G313" s="102">
        <v>2776.7</v>
      </c>
      <c r="H313" s="102">
        <v>8.0000000000000002E-3</v>
      </c>
      <c r="I313" s="102">
        <v>-1</v>
      </c>
    </row>
    <row r="314" spans="1:9" x14ac:dyDescent="0.2">
      <c r="A314" s="102" t="s">
        <v>432</v>
      </c>
      <c r="B314" s="102" t="s">
        <v>417</v>
      </c>
      <c r="C314" s="102" t="s">
        <v>11</v>
      </c>
      <c r="D314" s="102" t="s">
        <v>417</v>
      </c>
      <c r="E314" s="102" t="s">
        <v>25</v>
      </c>
      <c r="F314" s="102">
        <v>2025</v>
      </c>
      <c r="G314" s="102">
        <v>2776.7</v>
      </c>
      <c r="H314" s="102">
        <v>8.0000000000000002E-3</v>
      </c>
      <c r="I314" s="102">
        <v>-1</v>
      </c>
    </row>
    <row r="315" spans="1:9" x14ac:dyDescent="0.2">
      <c r="A315" s="102" t="s">
        <v>432</v>
      </c>
      <c r="B315" s="102" t="s">
        <v>417</v>
      </c>
      <c r="C315" s="102" t="s">
        <v>11</v>
      </c>
      <c r="D315" s="102" t="s">
        <v>417</v>
      </c>
      <c r="E315" s="102" t="s">
        <v>25</v>
      </c>
      <c r="F315" s="102">
        <v>2026</v>
      </c>
      <c r="G315" s="102">
        <v>2776.7</v>
      </c>
      <c r="H315" s="102">
        <v>8.0000000000000002E-3</v>
      </c>
      <c r="I315" s="102">
        <v>-1</v>
      </c>
    </row>
    <row r="316" spans="1:9" x14ac:dyDescent="0.2">
      <c r="A316" s="102" t="s">
        <v>432</v>
      </c>
      <c r="B316" s="102" t="s">
        <v>417</v>
      </c>
      <c r="C316" s="102" t="s">
        <v>11</v>
      </c>
      <c r="D316" s="102" t="s">
        <v>417</v>
      </c>
      <c r="E316" s="102" t="s">
        <v>25</v>
      </c>
      <c r="F316" s="102">
        <v>2027</v>
      </c>
      <c r="G316" s="102">
        <v>2776.7</v>
      </c>
      <c r="H316" s="102">
        <v>8.0000000000000002E-3</v>
      </c>
      <c r="I316" s="102">
        <v>-1</v>
      </c>
    </row>
    <row r="317" spans="1:9" x14ac:dyDescent="0.2">
      <c r="A317" s="102" t="s">
        <v>432</v>
      </c>
      <c r="B317" s="102" t="s">
        <v>417</v>
      </c>
      <c r="C317" s="102" t="s">
        <v>11</v>
      </c>
      <c r="D317" s="102" t="s">
        <v>417</v>
      </c>
      <c r="E317" s="102" t="s">
        <v>25</v>
      </c>
      <c r="F317" s="102">
        <v>2028</v>
      </c>
      <c r="G317" s="102">
        <v>2776.7</v>
      </c>
      <c r="H317" s="102">
        <v>8.0000000000000002E-3</v>
      </c>
      <c r="I317" s="102">
        <v>-1</v>
      </c>
    </row>
    <row r="318" spans="1:9" x14ac:dyDescent="0.2">
      <c r="A318" s="102" t="s">
        <v>432</v>
      </c>
      <c r="B318" s="102" t="s">
        <v>417</v>
      </c>
      <c r="C318" s="102" t="s">
        <v>11</v>
      </c>
      <c r="D318" s="102" t="s">
        <v>417</v>
      </c>
      <c r="E318" s="102" t="s">
        <v>25</v>
      </c>
      <c r="F318" s="102">
        <v>2029</v>
      </c>
      <c r="G318" s="102">
        <v>2776.7</v>
      </c>
      <c r="H318" s="102">
        <v>8.0000000000000002E-3</v>
      </c>
      <c r="I318" s="102">
        <v>-1</v>
      </c>
    </row>
    <row r="319" spans="1:9" x14ac:dyDescent="0.2">
      <c r="A319" s="102" t="s">
        <v>432</v>
      </c>
      <c r="B319" s="102" t="s">
        <v>417</v>
      </c>
      <c r="C319" s="102" t="s">
        <v>11</v>
      </c>
      <c r="D319" s="102" t="s">
        <v>417</v>
      </c>
      <c r="E319" s="102" t="s">
        <v>25</v>
      </c>
      <c r="F319" s="102">
        <v>2030</v>
      </c>
      <c r="G319" s="102">
        <v>2776.7</v>
      </c>
      <c r="H319" s="102">
        <v>8.0000000000000002E-3</v>
      </c>
      <c r="I319" s="102">
        <v>-1</v>
      </c>
    </row>
    <row r="320" spans="1:9" x14ac:dyDescent="0.2">
      <c r="A320" s="102" t="s">
        <v>432</v>
      </c>
      <c r="B320" s="102" t="s">
        <v>417</v>
      </c>
      <c r="C320" s="102" t="s">
        <v>11</v>
      </c>
      <c r="D320" s="102" t="s">
        <v>417</v>
      </c>
      <c r="E320" s="102" t="s">
        <v>25</v>
      </c>
      <c r="F320" s="102">
        <v>2031</v>
      </c>
      <c r="G320" s="102">
        <v>2776.7</v>
      </c>
      <c r="H320" s="102">
        <v>8.0000000000000002E-3</v>
      </c>
      <c r="I320" s="102">
        <v>-1</v>
      </c>
    </row>
    <row r="321" spans="1:9" x14ac:dyDescent="0.2">
      <c r="A321" s="102" t="s">
        <v>432</v>
      </c>
      <c r="B321" s="102" t="s">
        <v>417</v>
      </c>
      <c r="C321" s="102" t="s">
        <v>11</v>
      </c>
      <c r="D321" s="102" t="s">
        <v>417</v>
      </c>
      <c r="E321" s="102" t="s">
        <v>28</v>
      </c>
      <c r="F321" s="102">
        <v>2021</v>
      </c>
      <c r="G321" s="102">
        <v>2497.6</v>
      </c>
      <c r="H321" s="102">
        <v>8.0000000000000002E-3</v>
      </c>
      <c r="I321" s="102">
        <v>-1</v>
      </c>
    </row>
    <row r="322" spans="1:9" x14ac:dyDescent="0.2">
      <c r="A322" s="102" t="s">
        <v>432</v>
      </c>
      <c r="B322" s="102" t="s">
        <v>417</v>
      </c>
      <c r="C322" s="102" t="s">
        <v>11</v>
      </c>
      <c r="D322" s="102" t="s">
        <v>417</v>
      </c>
      <c r="E322" s="102" t="s">
        <v>28</v>
      </c>
      <c r="F322" s="102">
        <v>2022</v>
      </c>
      <c r="G322" s="102">
        <v>2497.6</v>
      </c>
      <c r="H322" s="102">
        <v>8.0000000000000002E-3</v>
      </c>
      <c r="I322" s="102">
        <v>-1</v>
      </c>
    </row>
    <row r="323" spans="1:9" x14ac:dyDescent="0.2">
      <c r="A323" s="102" t="s">
        <v>432</v>
      </c>
      <c r="B323" s="102" t="s">
        <v>417</v>
      </c>
      <c r="C323" s="102" t="s">
        <v>11</v>
      </c>
      <c r="D323" s="102" t="s">
        <v>417</v>
      </c>
      <c r="E323" s="102" t="s">
        <v>28</v>
      </c>
      <c r="F323" s="102">
        <v>2023</v>
      </c>
      <c r="G323" s="102">
        <v>2497.6</v>
      </c>
      <c r="H323" s="102">
        <v>8.0000000000000002E-3</v>
      </c>
      <c r="I323" s="102">
        <v>-1</v>
      </c>
    </row>
    <row r="324" spans="1:9" x14ac:dyDescent="0.2">
      <c r="A324" s="102" t="s">
        <v>432</v>
      </c>
      <c r="B324" s="102" t="s">
        <v>417</v>
      </c>
      <c r="C324" s="102" t="s">
        <v>11</v>
      </c>
      <c r="D324" s="102" t="s">
        <v>417</v>
      </c>
      <c r="E324" s="102" t="s">
        <v>28</v>
      </c>
      <c r="F324" s="102">
        <v>2024</v>
      </c>
      <c r="G324" s="102">
        <v>2497.6</v>
      </c>
      <c r="H324" s="102">
        <v>8.0000000000000002E-3</v>
      </c>
      <c r="I324" s="102">
        <v>-1</v>
      </c>
    </row>
    <row r="325" spans="1:9" x14ac:dyDescent="0.2">
      <c r="A325" s="102" t="s">
        <v>432</v>
      </c>
      <c r="B325" s="102" t="s">
        <v>417</v>
      </c>
      <c r="C325" s="102" t="s">
        <v>11</v>
      </c>
      <c r="D325" s="102" t="s">
        <v>417</v>
      </c>
      <c r="E325" s="102" t="s">
        <v>28</v>
      </c>
      <c r="F325" s="102">
        <v>2025</v>
      </c>
      <c r="G325" s="102">
        <v>2497.6</v>
      </c>
      <c r="H325" s="102">
        <v>8.0000000000000002E-3</v>
      </c>
      <c r="I325" s="102">
        <v>-1</v>
      </c>
    </row>
    <row r="326" spans="1:9" x14ac:dyDescent="0.2">
      <c r="A326" s="102" t="s">
        <v>432</v>
      </c>
      <c r="B326" s="102" t="s">
        <v>417</v>
      </c>
      <c r="C326" s="102" t="s">
        <v>11</v>
      </c>
      <c r="D326" s="102" t="s">
        <v>417</v>
      </c>
      <c r="E326" s="102" t="s">
        <v>28</v>
      </c>
      <c r="F326" s="102">
        <v>2026</v>
      </c>
      <c r="G326" s="102">
        <v>2497.6</v>
      </c>
      <c r="H326" s="102">
        <v>8.0000000000000002E-3</v>
      </c>
      <c r="I326" s="102">
        <v>-1</v>
      </c>
    </row>
    <row r="327" spans="1:9" x14ac:dyDescent="0.2">
      <c r="A327" s="102" t="s">
        <v>432</v>
      </c>
      <c r="B327" s="102" t="s">
        <v>417</v>
      </c>
      <c r="C327" s="102" t="s">
        <v>11</v>
      </c>
      <c r="D327" s="102" t="s">
        <v>417</v>
      </c>
      <c r="E327" s="102" t="s">
        <v>28</v>
      </c>
      <c r="F327" s="102">
        <v>2027</v>
      </c>
      <c r="G327" s="102">
        <v>2497.6</v>
      </c>
      <c r="H327" s="102">
        <v>8.0000000000000002E-3</v>
      </c>
      <c r="I327" s="102">
        <v>-1</v>
      </c>
    </row>
    <row r="328" spans="1:9" x14ac:dyDescent="0.2">
      <c r="A328" s="102" t="s">
        <v>432</v>
      </c>
      <c r="B328" s="102" t="s">
        <v>417</v>
      </c>
      <c r="C328" s="102" t="s">
        <v>11</v>
      </c>
      <c r="D328" s="102" t="s">
        <v>417</v>
      </c>
      <c r="E328" s="102" t="s">
        <v>28</v>
      </c>
      <c r="F328" s="102">
        <v>2028</v>
      </c>
      <c r="G328" s="102">
        <v>2497.6</v>
      </c>
      <c r="H328" s="102">
        <v>8.0000000000000002E-3</v>
      </c>
      <c r="I328" s="102">
        <v>-1</v>
      </c>
    </row>
    <row r="329" spans="1:9" x14ac:dyDescent="0.2">
      <c r="A329" s="102" t="s">
        <v>432</v>
      </c>
      <c r="B329" s="102" t="s">
        <v>417</v>
      </c>
      <c r="C329" s="102" t="s">
        <v>11</v>
      </c>
      <c r="D329" s="102" t="s">
        <v>417</v>
      </c>
      <c r="E329" s="102" t="s">
        <v>28</v>
      </c>
      <c r="F329" s="102">
        <v>2029</v>
      </c>
      <c r="G329" s="102">
        <v>2497.6</v>
      </c>
      <c r="H329" s="102">
        <v>8.0000000000000002E-3</v>
      </c>
      <c r="I329" s="102">
        <v>-1</v>
      </c>
    </row>
    <row r="330" spans="1:9" x14ac:dyDescent="0.2">
      <c r="A330" s="102" t="s">
        <v>432</v>
      </c>
      <c r="B330" s="102" t="s">
        <v>417</v>
      </c>
      <c r="C330" s="102" t="s">
        <v>11</v>
      </c>
      <c r="D330" s="102" t="s">
        <v>417</v>
      </c>
      <c r="E330" s="102" t="s">
        <v>28</v>
      </c>
      <c r="F330" s="102">
        <v>2030</v>
      </c>
      <c r="G330" s="102">
        <v>2497.6</v>
      </c>
      <c r="H330" s="102">
        <v>8.0000000000000002E-3</v>
      </c>
      <c r="I330" s="102">
        <v>-1</v>
      </c>
    </row>
    <row r="331" spans="1:9" x14ac:dyDescent="0.2">
      <c r="A331" s="102" t="s">
        <v>432</v>
      </c>
      <c r="B331" s="102" t="s">
        <v>417</v>
      </c>
      <c r="C331" s="102" t="s">
        <v>11</v>
      </c>
      <c r="D331" s="102" t="s">
        <v>417</v>
      </c>
      <c r="E331" s="102" t="s">
        <v>28</v>
      </c>
      <c r="F331" s="102">
        <v>2031</v>
      </c>
      <c r="G331" s="102">
        <v>2497.6</v>
      </c>
      <c r="H331" s="102">
        <v>8.0000000000000002E-3</v>
      </c>
      <c r="I331" s="102">
        <v>-1</v>
      </c>
    </row>
    <row r="332" spans="1:9" x14ac:dyDescent="0.2">
      <c r="A332" s="102" t="s">
        <v>432</v>
      </c>
      <c r="B332" s="102" t="s">
        <v>417</v>
      </c>
      <c r="C332" s="102" t="s">
        <v>18</v>
      </c>
      <c r="D332" s="102" t="s">
        <v>417</v>
      </c>
      <c r="E332" s="102" t="s">
        <v>11</v>
      </c>
      <c r="F332" s="102">
        <v>2021</v>
      </c>
      <c r="G332" s="102">
        <v>2399.6</v>
      </c>
      <c r="H332" s="102">
        <v>8.0000000000000002E-3</v>
      </c>
      <c r="I332" s="102">
        <v>-1</v>
      </c>
    </row>
    <row r="333" spans="1:9" x14ac:dyDescent="0.2">
      <c r="A333" s="102" t="s">
        <v>432</v>
      </c>
      <c r="B333" s="102" t="s">
        <v>417</v>
      </c>
      <c r="C333" s="102" t="s">
        <v>18</v>
      </c>
      <c r="D333" s="102" t="s">
        <v>417</v>
      </c>
      <c r="E333" s="102" t="s">
        <v>11</v>
      </c>
      <c r="F333" s="102">
        <v>2022</v>
      </c>
      <c r="G333" s="102">
        <v>2399.6</v>
      </c>
      <c r="H333" s="102">
        <v>8.0000000000000002E-3</v>
      </c>
      <c r="I333" s="102">
        <v>-1</v>
      </c>
    </row>
    <row r="334" spans="1:9" x14ac:dyDescent="0.2">
      <c r="A334" s="102" t="s">
        <v>432</v>
      </c>
      <c r="B334" s="102" t="s">
        <v>417</v>
      </c>
      <c r="C334" s="102" t="s">
        <v>18</v>
      </c>
      <c r="D334" s="102" t="s">
        <v>417</v>
      </c>
      <c r="E334" s="102" t="s">
        <v>11</v>
      </c>
      <c r="F334" s="102">
        <v>2023</v>
      </c>
      <c r="G334" s="102">
        <v>2399.6</v>
      </c>
      <c r="H334" s="102">
        <v>8.0000000000000002E-3</v>
      </c>
      <c r="I334" s="102">
        <v>-1</v>
      </c>
    </row>
    <row r="335" spans="1:9" x14ac:dyDescent="0.2">
      <c r="A335" s="102" t="s">
        <v>432</v>
      </c>
      <c r="B335" s="102" t="s">
        <v>417</v>
      </c>
      <c r="C335" s="102" t="s">
        <v>18</v>
      </c>
      <c r="D335" s="102" t="s">
        <v>417</v>
      </c>
      <c r="E335" s="102" t="s">
        <v>11</v>
      </c>
      <c r="F335" s="102">
        <v>2024</v>
      </c>
      <c r="G335" s="102">
        <v>2399.6</v>
      </c>
      <c r="H335" s="102">
        <v>8.0000000000000002E-3</v>
      </c>
      <c r="I335" s="102">
        <v>-1</v>
      </c>
    </row>
    <row r="336" spans="1:9" x14ac:dyDescent="0.2">
      <c r="A336" s="102" t="s">
        <v>432</v>
      </c>
      <c r="B336" s="102" t="s">
        <v>417</v>
      </c>
      <c r="C336" s="102" t="s">
        <v>18</v>
      </c>
      <c r="D336" s="102" t="s">
        <v>417</v>
      </c>
      <c r="E336" s="102" t="s">
        <v>11</v>
      </c>
      <c r="F336" s="102">
        <v>2025</v>
      </c>
      <c r="G336" s="102">
        <v>2399.6</v>
      </c>
      <c r="H336" s="102">
        <v>8.0000000000000002E-3</v>
      </c>
      <c r="I336" s="102">
        <v>-1</v>
      </c>
    </row>
    <row r="337" spans="1:9" x14ac:dyDescent="0.2">
      <c r="A337" s="102" t="s">
        <v>432</v>
      </c>
      <c r="B337" s="102" t="s">
        <v>417</v>
      </c>
      <c r="C337" s="102" t="s">
        <v>18</v>
      </c>
      <c r="D337" s="102" t="s">
        <v>417</v>
      </c>
      <c r="E337" s="102" t="s">
        <v>11</v>
      </c>
      <c r="F337" s="102">
        <v>2026</v>
      </c>
      <c r="G337" s="102">
        <v>2399.6</v>
      </c>
      <c r="H337" s="102">
        <v>8.0000000000000002E-3</v>
      </c>
      <c r="I337" s="102">
        <v>-1</v>
      </c>
    </row>
    <row r="338" spans="1:9" x14ac:dyDescent="0.2">
      <c r="A338" s="102" t="s">
        <v>432</v>
      </c>
      <c r="B338" s="102" t="s">
        <v>417</v>
      </c>
      <c r="C338" s="102" t="s">
        <v>18</v>
      </c>
      <c r="D338" s="102" t="s">
        <v>417</v>
      </c>
      <c r="E338" s="102" t="s">
        <v>11</v>
      </c>
      <c r="F338" s="102">
        <v>2027</v>
      </c>
      <c r="G338" s="102">
        <v>2399.6</v>
      </c>
      <c r="H338" s="102">
        <v>8.0000000000000002E-3</v>
      </c>
      <c r="I338" s="102">
        <v>-1</v>
      </c>
    </row>
    <row r="339" spans="1:9" x14ac:dyDescent="0.2">
      <c r="A339" s="102" t="s">
        <v>432</v>
      </c>
      <c r="B339" s="102" t="s">
        <v>417</v>
      </c>
      <c r="C339" s="102" t="s">
        <v>18</v>
      </c>
      <c r="D339" s="102" t="s">
        <v>417</v>
      </c>
      <c r="E339" s="102" t="s">
        <v>11</v>
      </c>
      <c r="F339" s="102">
        <v>2028</v>
      </c>
      <c r="G339" s="102">
        <v>2399.6</v>
      </c>
      <c r="H339" s="102">
        <v>8.0000000000000002E-3</v>
      </c>
      <c r="I339" s="102">
        <v>-1</v>
      </c>
    </row>
    <row r="340" spans="1:9" x14ac:dyDescent="0.2">
      <c r="A340" s="102" t="s">
        <v>432</v>
      </c>
      <c r="B340" s="102" t="s">
        <v>417</v>
      </c>
      <c r="C340" s="102" t="s">
        <v>18</v>
      </c>
      <c r="D340" s="102" t="s">
        <v>417</v>
      </c>
      <c r="E340" s="102" t="s">
        <v>11</v>
      </c>
      <c r="F340" s="102">
        <v>2029</v>
      </c>
      <c r="G340" s="102">
        <v>2399.6</v>
      </c>
      <c r="H340" s="102">
        <v>8.0000000000000002E-3</v>
      </c>
      <c r="I340" s="102">
        <v>-1</v>
      </c>
    </row>
    <row r="341" spans="1:9" x14ac:dyDescent="0.2">
      <c r="A341" s="102" t="s">
        <v>432</v>
      </c>
      <c r="B341" s="102" t="s">
        <v>417</v>
      </c>
      <c r="C341" s="102" t="s">
        <v>18</v>
      </c>
      <c r="D341" s="102" t="s">
        <v>417</v>
      </c>
      <c r="E341" s="102" t="s">
        <v>11</v>
      </c>
      <c r="F341" s="102">
        <v>2030</v>
      </c>
      <c r="G341" s="102">
        <v>2399.6</v>
      </c>
      <c r="H341" s="102">
        <v>8.0000000000000002E-3</v>
      </c>
      <c r="I341" s="102">
        <v>-1</v>
      </c>
    </row>
    <row r="342" spans="1:9" x14ac:dyDescent="0.2">
      <c r="A342" s="102" t="s">
        <v>432</v>
      </c>
      <c r="B342" s="102" t="s">
        <v>417</v>
      </c>
      <c r="C342" s="102" t="s">
        <v>18</v>
      </c>
      <c r="D342" s="102" t="s">
        <v>417</v>
      </c>
      <c r="E342" s="102" t="s">
        <v>11</v>
      </c>
      <c r="F342" s="102">
        <v>2031</v>
      </c>
      <c r="G342" s="102">
        <v>2399.6</v>
      </c>
      <c r="H342" s="102">
        <v>8.0000000000000002E-3</v>
      </c>
      <c r="I342" s="102">
        <v>-1</v>
      </c>
    </row>
    <row r="343" spans="1:9" x14ac:dyDescent="0.2">
      <c r="A343" s="102" t="s">
        <v>432</v>
      </c>
      <c r="B343" s="102" t="s">
        <v>417</v>
      </c>
      <c r="C343" s="102" t="s">
        <v>18</v>
      </c>
      <c r="D343" s="102" t="s">
        <v>417</v>
      </c>
      <c r="E343" s="102" t="s">
        <v>18</v>
      </c>
      <c r="F343" s="102">
        <v>2021</v>
      </c>
      <c r="G343" s="102">
        <v>1054.7</v>
      </c>
      <c r="H343" s="102">
        <v>2E-3</v>
      </c>
      <c r="I343" s="102">
        <v>-1</v>
      </c>
    </row>
    <row r="344" spans="1:9" x14ac:dyDescent="0.2">
      <c r="A344" s="102" t="s">
        <v>432</v>
      </c>
      <c r="B344" s="102" t="s">
        <v>417</v>
      </c>
      <c r="C344" s="102" t="s">
        <v>18</v>
      </c>
      <c r="D344" s="102" t="s">
        <v>417</v>
      </c>
      <c r="E344" s="102" t="s">
        <v>18</v>
      </c>
      <c r="F344" s="102">
        <v>2022</v>
      </c>
      <c r="G344" s="102">
        <v>1054.7</v>
      </c>
      <c r="H344" s="102">
        <v>2E-3</v>
      </c>
      <c r="I344" s="102">
        <v>-1</v>
      </c>
    </row>
    <row r="345" spans="1:9" x14ac:dyDescent="0.2">
      <c r="A345" s="102" t="s">
        <v>432</v>
      </c>
      <c r="B345" s="102" t="s">
        <v>417</v>
      </c>
      <c r="C345" s="102" t="s">
        <v>18</v>
      </c>
      <c r="D345" s="102" t="s">
        <v>417</v>
      </c>
      <c r="E345" s="102" t="s">
        <v>18</v>
      </c>
      <c r="F345" s="102">
        <v>2023</v>
      </c>
      <c r="G345" s="102">
        <v>1054.7</v>
      </c>
      <c r="H345" s="102">
        <v>2E-3</v>
      </c>
      <c r="I345" s="102">
        <v>-1</v>
      </c>
    </row>
    <row r="346" spans="1:9" x14ac:dyDescent="0.2">
      <c r="A346" s="102" t="s">
        <v>432</v>
      </c>
      <c r="B346" s="102" t="s">
        <v>417</v>
      </c>
      <c r="C346" s="102" t="s">
        <v>18</v>
      </c>
      <c r="D346" s="102" t="s">
        <v>417</v>
      </c>
      <c r="E346" s="102" t="s">
        <v>18</v>
      </c>
      <c r="F346" s="102">
        <v>2024</v>
      </c>
      <c r="G346" s="102">
        <v>1054.7</v>
      </c>
      <c r="H346" s="102">
        <v>2E-3</v>
      </c>
      <c r="I346" s="102">
        <v>-1</v>
      </c>
    </row>
    <row r="347" spans="1:9" x14ac:dyDescent="0.2">
      <c r="A347" s="102" t="s">
        <v>432</v>
      </c>
      <c r="B347" s="102" t="s">
        <v>417</v>
      </c>
      <c r="C347" s="102" t="s">
        <v>18</v>
      </c>
      <c r="D347" s="102" t="s">
        <v>417</v>
      </c>
      <c r="E347" s="102" t="s">
        <v>18</v>
      </c>
      <c r="F347" s="102">
        <v>2025</v>
      </c>
      <c r="G347" s="102">
        <v>1054.7</v>
      </c>
      <c r="H347" s="102">
        <v>2E-3</v>
      </c>
      <c r="I347" s="102">
        <v>-1</v>
      </c>
    </row>
    <row r="348" spans="1:9" x14ac:dyDescent="0.2">
      <c r="A348" s="102" t="s">
        <v>432</v>
      </c>
      <c r="B348" s="102" t="s">
        <v>417</v>
      </c>
      <c r="C348" s="102" t="s">
        <v>18</v>
      </c>
      <c r="D348" s="102" t="s">
        <v>417</v>
      </c>
      <c r="E348" s="102" t="s">
        <v>18</v>
      </c>
      <c r="F348" s="102">
        <v>2026</v>
      </c>
      <c r="G348" s="102">
        <v>1054.7</v>
      </c>
      <c r="H348" s="102">
        <v>2E-3</v>
      </c>
      <c r="I348" s="102">
        <v>-1</v>
      </c>
    </row>
    <row r="349" spans="1:9" x14ac:dyDescent="0.2">
      <c r="A349" s="102" t="s">
        <v>432</v>
      </c>
      <c r="B349" s="102" t="s">
        <v>417</v>
      </c>
      <c r="C349" s="102" t="s">
        <v>18</v>
      </c>
      <c r="D349" s="102" t="s">
        <v>417</v>
      </c>
      <c r="E349" s="102" t="s">
        <v>18</v>
      </c>
      <c r="F349" s="102">
        <v>2027</v>
      </c>
      <c r="G349" s="102">
        <v>1054.7</v>
      </c>
      <c r="H349" s="102">
        <v>2E-3</v>
      </c>
      <c r="I349" s="102">
        <v>-1</v>
      </c>
    </row>
    <row r="350" spans="1:9" x14ac:dyDescent="0.2">
      <c r="A350" s="102" t="s">
        <v>432</v>
      </c>
      <c r="B350" s="102" t="s">
        <v>417</v>
      </c>
      <c r="C350" s="102" t="s">
        <v>18</v>
      </c>
      <c r="D350" s="102" t="s">
        <v>417</v>
      </c>
      <c r="E350" s="102" t="s">
        <v>18</v>
      </c>
      <c r="F350" s="102">
        <v>2028</v>
      </c>
      <c r="G350" s="102">
        <v>1054.7</v>
      </c>
      <c r="H350" s="102">
        <v>2E-3</v>
      </c>
      <c r="I350" s="102">
        <v>-1</v>
      </c>
    </row>
    <row r="351" spans="1:9" x14ac:dyDescent="0.2">
      <c r="A351" s="102" t="s">
        <v>432</v>
      </c>
      <c r="B351" s="102" t="s">
        <v>417</v>
      </c>
      <c r="C351" s="102" t="s">
        <v>18</v>
      </c>
      <c r="D351" s="102" t="s">
        <v>417</v>
      </c>
      <c r="E351" s="102" t="s">
        <v>18</v>
      </c>
      <c r="F351" s="102">
        <v>2029</v>
      </c>
      <c r="G351" s="102">
        <v>1054.7</v>
      </c>
      <c r="H351" s="102">
        <v>2E-3</v>
      </c>
      <c r="I351" s="102">
        <v>-1</v>
      </c>
    </row>
    <row r="352" spans="1:9" x14ac:dyDescent="0.2">
      <c r="A352" s="102" t="s">
        <v>432</v>
      </c>
      <c r="B352" s="102" t="s">
        <v>417</v>
      </c>
      <c r="C352" s="102" t="s">
        <v>18</v>
      </c>
      <c r="D352" s="102" t="s">
        <v>417</v>
      </c>
      <c r="E352" s="102" t="s">
        <v>18</v>
      </c>
      <c r="F352" s="102">
        <v>2030</v>
      </c>
      <c r="G352" s="102">
        <v>1054.7</v>
      </c>
      <c r="H352" s="102">
        <v>2E-3</v>
      </c>
      <c r="I352" s="102">
        <v>-1</v>
      </c>
    </row>
    <row r="353" spans="1:9" x14ac:dyDescent="0.2">
      <c r="A353" s="102" t="s">
        <v>432</v>
      </c>
      <c r="B353" s="102" t="s">
        <v>417</v>
      </c>
      <c r="C353" s="102" t="s">
        <v>18</v>
      </c>
      <c r="D353" s="102" t="s">
        <v>417</v>
      </c>
      <c r="E353" s="102" t="s">
        <v>18</v>
      </c>
      <c r="F353" s="102">
        <v>2031</v>
      </c>
      <c r="G353" s="102">
        <v>1054.7</v>
      </c>
      <c r="H353" s="102">
        <v>2E-3</v>
      </c>
      <c r="I353" s="102">
        <v>-1</v>
      </c>
    </row>
    <row r="354" spans="1:9" x14ac:dyDescent="0.2">
      <c r="A354" s="102" t="s">
        <v>432</v>
      </c>
      <c r="B354" s="102" t="s">
        <v>417</v>
      </c>
      <c r="C354" s="102" t="s">
        <v>18</v>
      </c>
      <c r="D354" s="102" t="s">
        <v>417</v>
      </c>
      <c r="E354" s="102" t="s">
        <v>22</v>
      </c>
      <c r="F354" s="102">
        <v>2021</v>
      </c>
      <c r="G354" s="102">
        <v>1838.6</v>
      </c>
      <c r="H354" s="102">
        <v>8.0000000000000002E-3</v>
      </c>
      <c r="I354" s="102">
        <v>-1</v>
      </c>
    </row>
    <row r="355" spans="1:9" x14ac:dyDescent="0.2">
      <c r="A355" s="102" t="s">
        <v>432</v>
      </c>
      <c r="B355" s="102" t="s">
        <v>417</v>
      </c>
      <c r="C355" s="102" t="s">
        <v>18</v>
      </c>
      <c r="D355" s="102" t="s">
        <v>417</v>
      </c>
      <c r="E355" s="102" t="s">
        <v>22</v>
      </c>
      <c r="F355" s="102">
        <v>2022</v>
      </c>
      <c r="G355" s="102">
        <v>1838.6</v>
      </c>
      <c r="H355" s="102">
        <v>8.0000000000000002E-3</v>
      </c>
      <c r="I355" s="102">
        <v>-1</v>
      </c>
    </row>
    <row r="356" spans="1:9" x14ac:dyDescent="0.2">
      <c r="A356" s="102" t="s">
        <v>432</v>
      </c>
      <c r="B356" s="102" t="s">
        <v>417</v>
      </c>
      <c r="C356" s="102" t="s">
        <v>18</v>
      </c>
      <c r="D356" s="102" t="s">
        <v>417</v>
      </c>
      <c r="E356" s="102" t="s">
        <v>22</v>
      </c>
      <c r="F356" s="102">
        <v>2023</v>
      </c>
      <c r="G356" s="102">
        <v>1838.6</v>
      </c>
      <c r="H356" s="102">
        <v>8.0000000000000002E-3</v>
      </c>
      <c r="I356" s="102">
        <v>-1</v>
      </c>
    </row>
    <row r="357" spans="1:9" x14ac:dyDescent="0.2">
      <c r="A357" s="102" t="s">
        <v>432</v>
      </c>
      <c r="B357" s="102" t="s">
        <v>417</v>
      </c>
      <c r="C357" s="102" t="s">
        <v>18</v>
      </c>
      <c r="D357" s="102" t="s">
        <v>417</v>
      </c>
      <c r="E357" s="102" t="s">
        <v>22</v>
      </c>
      <c r="F357" s="102">
        <v>2024</v>
      </c>
      <c r="G357" s="102">
        <v>1838.6</v>
      </c>
      <c r="H357" s="102">
        <v>8.0000000000000002E-3</v>
      </c>
      <c r="I357" s="102">
        <v>-1</v>
      </c>
    </row>
    <row r="358" spans="1:9" x14ac:dyDescent="0.2">
      <c r="A358" s="102" t="s">
        <v>432</v>
      </c>
      <c r="B358" s="102" t="s">
        <v>417</v>
      </c>
      <c r="C358" s="102" t="s">
        <v>18</v>
      </c>
      <c r="D358" s="102" t="s">
        <v>417</v>
      </c>
      <c r="E358" s="102" t="s">
        <v>22</v>
      </c>
      <c r="F358" s="102">
        <v>2025</v>
      </c>
      <c r="G358" s="102">
        <v>1838.6</v>
      </c>
      <c r="H358" s="102">
        <v>8.0000000000000002E-3</v>
      </c>
      <c r="I358" s="102">
        <v>-1</v>
      </c>
    </row>
    <row r="359" spans="1:9" x14ac:dyDescent="0.2">
      <c r="A359" s="102" t="s">
        <v>432</v>
      </c>
      <c r="B359" s="102" t="s">
        <v>417</v>
      </c>
      <c r="C359" s="102" t="s">
        <v>18</v>
      </c>
      <c r="D359" s="102" t="s">
        <v>417</v>
      </c>
      <c r="E359" s="102" t="s">
        <v>22</v>
      </c>
      <c r="F359" s="102">
        <v>2026</v>
      </c>
      <c r="G359" s="102">
        <v>1838.6</v>
      </c>
      <c r="H359" s="102">
        <v>8.0000000000000002E-3</v>
      </c>
      <c r="I359" s="102">
        <v>-1</v>
      </c>
    </row>
    <row r="360" spans="1:9" x14ac:dyDescent="0.2">
      <c r="A360" s="102" t="s">
        <v>432</v>
      </c>
      <c r="B360" s="102" t="s">
        <v>417</v>
      </c>
      <c r="C360" s="102" t="s">
        <v>18</v>
      </c>
      <c r="D360" s="102" t="s">
        <v>417</v>
      </c>
      <c r="E360" s="102" t="s">
        <v>22</v>
      </c>
      <c r="F360" s="102">
        <v>2027</v>
      </c>
      <c r="G360" s="102">
        <v>1838.6</v>
      </c>
      <c r="H360" s="102">
        <v>8.0000000000000002E-3</v>
      </c>
      <c r="I360" s="102">
        <v>-1</v>
      </c>
    </row>
    <row r="361" spans="1:9" x14ac:dyDescent="0.2">
      <c r="A361" s="102" t="s">
        <v>432</v>
      </c>
      <c r="B361" s="102" t="s">
        <v>417</v>
      </c>
      <c r="C361" s="102" t="s">
        <v>18</v>
      </c>
      <c r="D361" s="102" t="s">
        <v>417</v>
      </c>
      <c r="E361" s="102" t="s">
        <v>22</v>
      </c>
      <c r="F361" s="102">
        <v>2028</v>
      </c>
      <c r="G361" s="102">
        <v>1838.6</v>
      </c>
      <c r="H361" s="102">
        <v>8.0000000000000002E-3</v>
      </c>
      <c r="I361" s="102">
        <v>-1</v>
      </c>
    </row>
    <row r="362" spans="1:9" x14ac:dyDescent="0.2">
      <c r="A362" s="102" t="s">
        <v>432</v>
      </c>
      <c r="B362" s="102" t="s">
        <v>417</v>
      </c>
      <c r="C362" s="102" t="s">
        <v>18</v>
      </c>
      <c r="D362" s="102" t="s">
        <v>417</v>
      </c>
      <c r="E362" s="102" t="s">
        <v>22</v>
      </c>
      <c r="F362" s="102">
        <v>2029</v>
      </c>
      <c r="G362" s="102">
        <v>1838.6</v>
      </c>
      <c r="H362" s="102">
        <v>8.0000000000000002E-3</v>
      </c>
      <c r="I362" s="102">
        <v>-1</v>
      </c>
    </row>
    <row r="363" spans="1:9" x14ac:dyDescent="0.2">
      <c r="A363" s="102" t="s">
        <v>432</v>
      </c>
      <c r="B363" s="102" t="s">
        <v>417</v>
      </c>
      <c r="C363" s="102" t="s">
        <v>18</v>
      </c>
      <c r="D363" s="102" t="s">
        <v>417</v>
      </c>
      <c r="E363" s="102" t="s">
        <v>22</v>
      </c>
      <c r="F363" s="102">
        <v>2030</v>
      </c>
      <c r="G363" s="102">
        <v>1838.6</v>
      </c>
      <c r="H363" s="102">
        <v>8.0000000000000002E-3</v>
      </c>
      <c r="I363" s="102">
        <v>-1</v>
      </c>
    </row>
    <row r="364" spans="1:9" x14ac:dyDescent="0.2">
      <c r="A364" s="102" t="s">
        <v>432</v>
      </c>
      <c r="B364" s="102" t="s">
        <v>417</v>
      </c>
      <c r="C364" s="102" t="s">
        <v>18</v>
      </c>
      <c r="D364" s="102" t="s">
        <v>417</v>
      </c>
      <c r="E364" s="102" t="s">
        <v>22</v>
      </c>
      <c r="F364" s="102">
        <v>2031</v>
      </c>
      <c r="G364" s="102">
        <v>1838.6</v>
      </c>
      <c r="H364" s="102">
        <v>8.0000000000000002E-3</v>
      </c>
      <c r="I364" s="102">
        <v>-1</v>
      </c>
    </row>
    <row r="365" spans="1:9" x14ac:dyDescent="0.2">
      <c r="A365" s="102" t="s">
        <v>432</v>
      </c>
      <c r="B365" s="102" t="s">
        <v>417</v>
      </c>
      <c r="C365" s="102" t="s">
        <v>18</v>
      </c>
      <c r="D365" s="102" t="s">
        <v>417</v>
      </c>
      <c r="E365" s="102" t="s">
        <v>25</v>
      </c>
      <c r="F365" s="102">
        <v>2021</v>
      </c>
      <c r="G365" s="102">
        <v>2160.3000000000002</v>
      </c>
      <c r="H365" s="102">
        <v>8.0000000000000002E-3</v>
      </c>
      <c r="I365" s="102">
        <v>-1</v>
      </c>
    </row>
    <row r="366" spans="1:9" x14ac:dyDescent="0.2">
      <c r="A366" s="102" t="s">
        <v>432</v>
      </c>
      <c r="B366" s="102" t="s">
        <v>417</v>
      </c>
      <c r="C366" s="102" t="s">
        <v>18</v>
      </c>
      <c r="D366" s="102" t="s">
        <v>417</v>
      </c>
      <c r="E366" s="102" t="s">
        <v>25</v>
      </c>
      <c r="F366" s="102">
        <v>2022</v>
      </c>
      <c r="G366" s="102">
        <v>2160.3000000000002</v>
      </c>
      <c r="H366" s="102">
        <v>8.0000000000000002E-3</v>
      </c>
      <c r="I366" s="102">
        <v>-1</v>
      </c>
    </row>
    <row r="367" spans="1:9" x14ac:dyDescent="0.2">
      <c r="A367" s="102" t="s">
        <v>432</v>
      </c>
      <c r="B367" s="102" t="s">
        <v>417</v>
      </c>
      <c r="C367" s="102" t="s">
        <v>18</v>
      </c>
      <c r="D367" s="102" t="s">
        <v>417</v>
      </c>
      <c r="E367" s="102" t="s">
        <v>25</v>
      </c>
      <c r="F367" s="102">
        <v>2023</v>
      </c>
      <c r="G367" s="102">
        <v>2160.3000000000002</v>
      </c>
      <c r="H367" s="102">
        <v>8.0000000000000002E-3</v>
      </c>
      <c r="I367" s="102">
        <v>-1</v>
      </c>
    </row>
    <row r="368" spans="1:9" x14ac:dyDescent="0.2">
      <c r="A368" s="102" t="s">
        <v>432</v>
      </c>
      <c r="B368" s="102" t="s">
        <v>417</v>
      </c>
      <c r="C368" s="102" t="s">
        <v>18</v>
      </c>
      <c r="D368" s="102" t="s">
        <v>417</v>
      </c>
      <c r="E368" s="102" t="s">
        <v>25</v>
      </c>
      <c r="F368" s="102">
        <v>2024</v>
      </c>
      <c r="G368" s="102">
        <v>2160.3000000000002</v>
      </c>
      <c r="H368" s="102">
        <v>8.0000000000000002E-3</v>
      </c>
      <c r="I368" s="102">
        <v>-1</v>
      </c>
    </row>
    <row r="369" spans="1:9" x14ac:dyDescent="0.2">
      <c r="A369" s="102" t="s">
        <v>432</v>
      </c>
      <c r="B369" s="102" t="s">
        <v>417</v>
      </c>
      <c r="C369" s="102" t="s">
        <v>18</v>
      </c>
      <c r="D369" s="102" t="s">
        <v>417</v>
      </c>
      <c r="E369" s="102" t="s">
        <v>25</v>
      </c>
      <c r="F369" s="102">
        <v>2025</v>
      </c>
      <c r="G369" s="102">
        <v>2160.3000000000002</v>
      </c>
      <c r="H369" s="102">
        <v>8.0000000000000002E-3</v>
      </c>
      <c r="I369" s="102">
        <v>-1</v>
      </c>
    </row>
    <row r="370" spans="1:9" x14ac:dyDescent="0.2">
      <c r="A370" s="102" t="s">
        <v>432</v>
      </c>
      <c r="B370" s="102" t="s">
        <v>417</v>
      </c>
      <c r="C370" s="102" t="s">
        <v>18</v>
      </c>
      <c r="D370" s="102" t="s">
        <v>417</v>
      </c>
      <c r="E370" s="102" t="s">
        <v>25</v>
      </c>
      <c r="F370" s="102">
        <v>2026</v>
      </c>
      <c r="G370" s="102">
        <v>2160.3000000000002</v>
      </c>
      <c r="H370" s="102">
        <v>8.0000000000000002E-3</v>
      </c>
      <c r="I370" s="102">
        <v>-1</v>
      </c>
    </row>
    <row r="371" spans="1:9" x14ac:dyDescent="0.2">
      <c r="A371" s="102" t="s">
        <v>432</v>
      </c>
      <c r="B371" s="102" t="s">
        <v>417</v>
      </c>
      <c r="C371" s="102" t="s">
        <v>18</v>
      </c>
      <c r="D371" s="102" t="s">
        <v>417</v>
      </c>
      <c r="E371" s="102" t="s">
        <v>25</v>
      </c>
      <c r="F371" s="102">
        <v>2027</v>
      </c>
      <c r="G371" s="102">
        <v>2160.3000000000002</v>
      </c>
      <c r="H371" s="102">
        <v>8.0000000000000002E-3</v>
      </c>
      <c r="I371" s="102">
        <v>-1</v>
      </c>
    </row>
    <row r="372" spans="1:9" x14ac:dyDescent="0.2">
      <c r="A372" s="102" t="s">
        <v>432</v>
      </c>
      <c r="B372" s="102" t="s">
        <v>417</v>
      </c>
      <c r="C372" s="102" t="s">
        <v>18</v>
      </c>
      <c r="D372" s="102" t="s">
        <v>417</v>
      </c>
      <c r="E372" s="102" t="s">
        <v>25</v>
      </c>
      <c r="F372" s="102">
        <v>2028</v>
      </c>
      <c r="G372" s="102">
        <v>2160.3000000000002</v>
      </c>
      <c r="H372" s="102">
        <v>8.0000000000000002E-3</v>
      </c>
      <c r="I372" s="102">
        <v>-1</v>
      </c>
    </row>
    <row r="373" spans="1:9" x14ac:dyDescent="0.2">
      <c r="A373" s="102" t="s">
        <v>432</v>
      </c>
      <c r="B373" s="102" t="s">
        <v>417</v>
      </c>
      <c r="C373" s="102" t="s">
        <v>18</v>
      </c>
      <c r="D373" s="102" t="s">
        <v>417</v>
      </c>
      <c r="E373" s="102" t="s">
        <v>25</v>
      </c>
      <c r="F373" s="102">
        <v>2029</v>
      </c>
      <c r="G373" s="102">
        <v>2160.3000000000002</v>
      </c>
      <c r="H373" s="102">
        <v>8.0000000000000002E-3</v>
      </c>
      <c r="I373" s="102">
        <v>-1</v>
      </c>
    </row>
    <row r="374" spans="1:9" x14ac:dyDescent="0.2">
      <c r="A374" s="102" t="s">
        <v>432</v>
      </c>
      <c r="B374" s="102" t="s">
        <v>417</v>
      </c>
      <c r="C374" s="102" t="s">
        <v>18</v>
      </c>
      <c r="D374" s="102" t="s">
        <v>417</v>
      </c>
      <c r="E374" s="102" t="s">
        <v>25</v>
      </c>
      <c r="F374" s="102">
        <v>2030</v>
      </c>
      <c r="G374" s="102">
        <v>2160.3000000000002</v>
      </c>
      <c r="H374" s="102">
        <v>8.0000000000000002E-3</v>
      </c>
      <c r="I374" s="102">
        <v>-1</v>
      </c>
    </row>
    <row r="375" spans="1:9" x14ac:dyDescent="0.2">
      <c r="A375" s="102" t="s">
        <v>432</v>
      </c>
      <c r="B375" s="102" t="s">
        <v>417</v>
      </c>
      <c r="C375" s="102" t="s">
        <v>18</v>
      </c>
      <c r="D375" s="102" t="s">
        <v>417</v>
      </c>
      <c r="E375" s="102" t="s">
        <v>25</v>
      </c>
      <c r="F375" s="102">
        <v>2031</v>
      </c>
      <c r="G375" s="102">
        <v>2160.3000000000002</v>
      </c>
      <c r="H375" s="102">
        <v>8.0000000000000002E-3</v>
      </c>
      <c r="I375" s="102">
        <v>-1</v>
      </c>
    </row>
    <row r="376" spans="1:9" x14ac:dyDescent="0.2">
      <c r="A376" s="102" t="s">
        <v>432</v>
      </c>
      <c r="B376" s="102" t="s">
        <v>417</v>
      </c>
      <c r="C376" s="102" t="s">
        <v>18</v>
      </c>
      <c r="D376" s="102" t="s">
        <v>417</v>
      </c>
      <c r="E376" s="102" t="s">
        <v>28</v>
      </c>
      <c r="F376" s="102">
        <v>2021</v>
      </c>
      <c r="G376" s="102">
        <v>3354.5</v>
      </c>
      <c r="H376" s="102">
        <v>8.0000000000000002E-3</v>
      </c>
      <c r="I376" s="102">
        <v>-1</v>
      </c>
    </row>
    <row r="377" spans="1:9" x14ac:dyDescent="0.2">
      <c r="A377" s="102" t="s">
        <v>432</v>
      </c>
      <c r="B377" s="102" t="s">
        <v>417</v>
      </c>
      <c r="C377" s="102" t="s">
        <v>18</v>
      </c>
      <c r="D377" s="102" t="s">
        <v>417</v>
      </c>
      <c r="E377" s="102" t="s">
        <v>28</v>
      </c>
      <c r="F377" s="102">
        <v>2022</v>
      </c>
      <c r="G377" s="102">
        <v>3354.5</v>
      </c>
      <c r="H377" s="102">
        <v>8.0000000000000002E-3</v>
      </c>
      <c r="I377" s="102">
        <v>-1</v>
      </c>
    </row>
    <row r="378" spans="1:9" x14ac:dyDescent="0.2">
      <c r="A378" s="102" t="s">
        <v>432</v>
      </c>
      <c r="B378" s="102" t="s">
        <v>417</v>
      </c>
      <c r="C378" s="102" t="s">
        <v>18</v>
      </c>
      <c r="D378" s="102" t="s">
        <v>417</v>
      </c>
      <c r="E378" s="102" t="s">
        <v>28</v>
      </c>
      <c r="F378" s="102">
        <v>2023</v>
      </c>
      <c r="G378" s="102">
        <v>3354.5</v>
      </c>
      <c r="H378" s="102">
        <v>8.0000000000000002E-3</v>
      </c>
      <c r="I378" s="102">
        <v>-1</v>
      </c>
    </row>
    <row r="379" spans="1:9" x14ac:dyDescent="0.2">
      <c r="A379" s="102" t="s">
        <v>432</v>
      </c>
      <c r="B379" s="102" t="s">
        <v>417</v>
      </c>
      <c r="C379" s="102" t="s">
        <v>18</v>
      </c>
      <c r="D379" s="102" t="s">
        <v>417</v>
      </c>
      <c r="E379" s="102" t="s">
        <v>28</v>
      </c>
      <c r="F379" s="102">
        <v>2024</v>
      </c>
      <c r="G379" s="102">
        <v>3354.5</v>
      </c>
      <c r="H379" s="102">
        <v>8.0000000000000002E-3</v>
      </c>
      <c r="I379" s="102">
        <v>-1</v>
      </c>
    </row>
    <row r="380" spans="1:9" x14ac:dyDescent="0.2">
      <c r="A380" s="102" t="s">
        <v>432</v>
      </c>
      <c r="B380" s="102" t="s">
        <v>417</v>
      </c>
      <c r="C380" s="102" t="s">
        <v>18</v>
      </c>
      <c r="D380" s="102" t="s">
        <v>417</v>
      </c>
      <c r="E380" s="102" t="s">
        <v>28</v>
      </c>
      <c r="F380" s="102">
        <v>2025</v>
      </c>
      <c r="G380" s="102">
        <v>3354.5</v>
      </c>
      <c r="H380" s="102">
        <v>8.0000000000000002E-3</v>
      </c>
      <c r="I380" s="102">
        <v>-1</v>
      </c>
    </row>
    <row r="381" spans="1:9" x14ac:dyDescent="0.2">
      <c r="A381" s="102" t="s">
        <v>432</v>
      </c>
      <c r="B381" s="102" t="s">
        <v>417</v>
      </c>
      <c r="C381" s="102" t="s">
        <v>18</v>
      </c>
      <c r="D381" s="102" t="s">
        <v>417</v>
      </c>
      <c r="E381" s="102" t="s">
        <v>28</v>
      </c>
      <c r="F381" s="102">
        <v>2026</v>
      </c>
      <c r="G381" s="102">
        <v>3354.5</v>
      </c>
      <c r="H381" s="102">
        <v>8.0000000000000002E-3</v>
      </c>
      <c r="I381" s="102">
        <v>-1</v>
      </c>
    </row>
    <row r="382" spans="1:9" x14ac:dyDescent="0.2">
      <c r="A382" s="102" t="s">
        <v>432</v>
      </c>
      <c r="B382" s="102" t="s">
        <v>417</v>
      </c>
      <c r="C382" s="102" t="s">
        <v>18</v>
      </c>
      <c r="D382" s="102" t="s">
        <v>417</v>
      </c>
      <c r="E382" s="102" t="s">
        <v>28</v>
      </c>
      <c r="F382" s="102">
        <v>2027</v>
      </c>
      <c r="G382" s="102">
        <v>3354.5</v>
      </c>
      <c r="H382" s="102">
        <v>8.0000000000000002E-3</v>
      </c>
      <c r="I382" s="102">
        <v>-1</v>
      </c>
    </row>
    <row r="383" spans="1:9" x14ac:dyDescent="0.2">
      <c r="A383" s="102" t="s">
        <v>432</v>
      </c>
      <c r="B383" s="102" t="s">
        <v>417</v>
      </c>
      <c r="C383" s="102" t="s">
        <v>18</v>
      </c>
      <c r="D383" s="102" t="s">
        <v>417</v>
      </c>
      <c r="E383" s="102" t="s">
        <v>28</v>
      </c>
      <c r="F383" s="102">
        <v>2028</v>
      </c>
      <c r="G383" s="102">
        <v>3354.5</v>
      </c>
      <c r="H383" s="102">
        <v>8.0000000000000002E-3</v>
      </c>
      <c r="I383" s="102">
        <v>-1</v>
      </c>
    </row>
    <row r="384" spans="1:9" x14ac:dyDescent="0.2">
      <c r="A384" s="102" t="s">
        <v>432</v>
      </c>
      <c r="B384" s="102" t="s">
        <v>417</v>
      </c>
      <c r="C384" s="102" t="s">
        <v>18</v>
      </c>
      <c r="D384" s="102" t="s">
        <v>417</v>
      </c>
      <c r="E384" s="102" t="s">
        <v>28</v>
      </c>
      <c r="F384" s="102">
        <v>2029</v>
      </c>
      <c r="G384" s="102">
        <v>3354.5</v>
      </c>
      <c r="H384" s="102">
        <v>8.0000000000000002E-3</v>
      </c>
      <c r="I384" s="102">
        <v>-1</v>
      </c>
    </row>
    <row r="385" spans="1:9" x14ac:dyDescent="0.2">
      <c r="A385" s="102" t="s">
        <v>432</v>
      </c>
      <c r="B385" s="102" t="s">
        <v>417</v>
      </c>
      <c r="C385" s="102" t="s">
        <v>18</v>
      </c>
      <c r="D385" s="102" t="s">
        <v>417</v>
      </c>
      <c r="E385" s="102" t="s">
        <v>28</v>
      </c>
      <c r="F385" s="102">
        <v>2030</v>
      </c>
      <c r="G385" s="102">
        <v>3354.5</v>
      </c>
      <c r="H385" s="102">
        <v>8.0000000000000002E-3</v>
      </c>
      <c r="I385" s="102">
        <v>-1</v>
      </c>
    </row>
    <row r="386" spans="1:9" x14ac:dyDescent="0.2">
      <c r="A386" s="102" t="s">
        <v>432</v>
      </c>
      <c r="B386" s="102" t="s">
        <v>417</v>
      </c>
      <c r="C386" s="102" t="s">
        <v>18</v>
      </c>
      <c r="D386" s="102" t="s">
        <v>417</v>
      </c>
      <c r="E386" s="102" t="s">
        <v>28</v>
      </c>
      <c r="F386" s="102">
        <v>2031</v>
      </c>
      <c r="G386" s="102">
        <v>3354.5</v>
      </c>
      <c r="H386" s="102">
        <v>8.0000000000000002E-3</v>
      </c>
      <c r="I386" s="102">
        <v>-1</v>
      </c>
    </row>
    <row r="387" spans="1:9" x14ac:dyDescent="0.2">
      <c r="A387" s="102" t="s">
        <v>432</v>
      </c>
      <c r="B387" s="102" t="s">
        <v>417</v>
      </c>
      <c r="C387" s="102" t="s">
        <v>22</v>
      </c>
      <c r="D387" s="102" t="s">
        <v>417</v>
      </c>
      <c r="E387" s="102" t="s">
        <v>11</v>
      </c>
      <c r="F387" s="102">
        <v>2021</v>
      </c>
      <c r="G387" s="102">
        <v>2497.6</v>
      </c>
      <c r="H387" s="102">
        <v>8.0000000000000002E-3</v>
      </c>
      <c r="I387" s="102">
        <v>-1</v>
      </c>
    </row>
    <row r="388" spans="1:9" x14ac:dyDescent="0.2">
      <c r="A388" s="102" t="s">
        <v>432</v>
      </c>
      <c r="B388" s="102" t="s">
        <v>417</v>
      </c>
      <c r="C388" s="102" t="s">
        <v>22</v>
      </c>
      <c r="D388" s="102" t="s">
        <v>417</v>
      </c>
      <c r="E388" s="102" t="s">
        <v>11</v>
      </c>
      <c r="F388" s="102">
        <v>2022</v>
      </c>
      <c r="G388" s="102">
        <v>2497.6</v>
      </c>
      <c r="H388" s="102">
        <v>8.0000000000000002E-3</v>
      </c>
      <c r="I388" s="102">
        <v>-1</v>
      </c>
    </row>
    <row r="389" spans="1:9" x14ac:dyDescent="0.2">
      <c r="A389" s="102" t="s">
        <v>432</v>
      </c>
      <c r="B389" s="102" t="s">
        <v>417</v>
      </c>
      <c r="C389" s="102" t="s">
        <v>22</v>
      </c>
      <c r="D389" s="102" t="s">
        <v>417</v>
      </c>
      <c r="E389" s="102" t="s">
        <v>11</v>
      </c>
      <c r="F389" s="102">
        <v>2023</v>
      </c>
      <c r="G389" s="102">
        <v>2497.6</v>
      </c>
      <c r="H389" s="102">
        <v>8.0000000000000002E-3</v>
      </c>
      <c r="I389" s="102">
        <v>-1</v>
      </c>
    </row>
    <row r="390" spans="1:9" x14ac:dyDescent="0.2">
      <c r="A390" s="102" t="s">
        <v>432</v>
      </c>
      <c r="B390" s="102" t="s">
        <v>417</v>
      </c>
      <c r="C390" s="102" t="s">
        <v>22</v>
      </c>
      <c r="D390" s="102" t="s">
        <v>417</v>
      </c>
      <c r="E390" s="102" t="s">
        <v>11</v>
      </c>
      <c r="F390" s="102">
        <v>2024</v>
      </c>
      <c r="G390" s="102">
        <v>2497.6</v>
      </c>
      <c r="H390" s="102">
        <v>8.0000000000000002E-3</v>
      </c>
      <c r="I390" s="102">
        <v>-1</v>
      </c>
    </row>
    <row r="391" spans="1:9" x14ac:dyDescent="0.2">
      <c r="A391" s="102" t="s">
        <v>432</v>
      </c>
      <c r="B391" s="102" t="s">
        <v>417</v>
      </c>
      <c r="C391" s="102" t="s">
        <v>22</v>
      </c>
      <c r="D391" s="102" t="s">
        <v>417</v>
      </c>
      <c r="E391" s="102" t="s">
        <v>11</v>
      </c>
      <c r="F391" s="102">
        <v>2025</v>
      </c>
      <c r="G391" s="102">
        <v>2497.6</v>
      </c>
      <c r="H391" s="102">
        <v>8.0000000000000002E-3</v>
      </c>
      <c r="I391" s="102">
        <v>-1</v>
      </c>
    </row>
    <row r="392" spans="1:9" x14ac:dyDescent="0.2">
      <c r="A392" s="102" t="s">
        <v>432</v>
      </c>
      <c r="B392" s="102" t="s">
        <v>417</v>
      </c>
      <c r="C392" s="102" t="s">
        <v>22</v>
      </c>
      <c r="D392" s="102" t="s">
        <v>417</v>
      </c>
      <c r="E392" s="102" t="s">
        <v>11</v>
      </c>
      <c r="F392" s="102">
        <v>2026</v>
      </c>
      <c r="G392" s="102">
        <v>2497.6</v>
      </c>
      <c r="H392" s="102">
        <v>8.0000000000000002E-3</v>
      </c>
      <c r="I392" s="102">
        <v>-1</v>
      </c>
    </row>
    <row r="393" spans="1:9" x14ac:dyDescent="0.2">
      <c r="A393" s="102" t="s">
        <v>432</v>
      </c>
      <c r="B393" s="102" t="s">
        <v>417</v>
      </c>
      <c r="C393" s="102" t="s">
        <v>22</v>
      </c>
      <c r="D393" s="102" t="s">
        <v>417</v>
      </c>
      <c r="E393" s="102" t="s">
        <v>11</v>
      </c>
      <c r="F393" s="102">
        <v>2027</v>
      </c>
      <c r="G393" s="102">
        <v>2497.6</v>
      </c>
      <c r="H393" s="102">
        <v>8.0000000000000002E-3</v>
      </c>
      <c r="I393" s="102">
        <v>-1</v>
      </c>
    </row>
    <row r="394" spans="1:9" x14ac:dyDescent="0.2">
      <c r="A394" s="102" t="s">
        <v>432</v>
      </c>
      <c r="B394" s="102" t="s">
        <v>417</v>
      </c>
      <c r="C394" s="102" t="s">
        <v>22</v>
      </c>
      <c r="D394" s="102" t="s">
        <v>417</v>
      </c>
      <c r="E394" s="102" t="s">
        <v>11</v>
      </c>
      <c r="F394" s="102">
        <v>2028</v>
      </c>
      <c r="G394" s="102">
        <v>2497.6</v>
      </c>
      <c r="H394" s="102">
        <v>8.0000000000000002E-3</v>
      </c>
      <c r="I394" s="102">
        <v>-1</v>
      </c>
    </row>
    <row r="395" spans="1:9" x14ac:dyDescent="0.2">
      <c r="A395" s="102" t="s">
        <v>432</v>
      </c>
      <c r="B395" s="102" t="s">
        <v>417</v>
      </c>
      <c r="C395" s="102" t="s">
        <v>22</v>
      </c>
      <c r="D395" s="102" t="s">
        <v>417</v>
      </c>
      <c r="E395" s="102" t="s">
        <v>11</v>
      </c>
      <c r="F395" s="102">
        <v>2029</v>
      </c>
      <c r="G395" s="102">
        <v>2497.6</v>
      </c>
      <c r="H395" s="102">
        <v>8.0000000000000002E-3</v>
      </c>
      <c r="I395" s="102">
        <v>-1</v>
      </c>
    </row>
    <row r="396" spans="1:9" x14ac:dyDescent="0.2">
      <c r="A396" s="102" t="s">
        <v>432</v>
      </c>
      <c r="B396" s="102" t="s">
        <v>417</v>
      </c>
      <c r="C396" s="102" t="s">
        <v>22</v>
      </c>
      <c r="D396" s="102" t="s">
        <v>417</v>
      </c>
      <c r="E396" s="102" t="s">
        <v>11</v>
      </c>
      <c r="F396" s="102">
        <v>2030</v>
      </c>
      <c r="G396" s="102">
        <v>2497.6</v>
      </c>
      <c r="H396" s="102">
        <v>8.0000000000000002E-3</v>
      </c>
      <c r="I396" s="102">
        <v>-1</v>
      </c>
    </row>
    <row r="397" spans="1:9" x14ac:dyDescent="0.2">
      <c r="A397" s="102" t="s">
        <v>432</v>
      </c>
      <c r="B397" s="102" t="s">
        <v>417</v>
      </c>
      <c r="C397" s="102" t="s">
        <v>22</v>
      </c>
      <c r="D397" s="102" t="s">
        <v>417</v>
      </c>
      <c r="E397" s="102" t="s">
        <v>11</v>
      </c>
      <c r="F397" s="102">
        <v>2031</v>
      </c>
      <c r="G397" s="102">
        <v>2497.6</v>
      </c>
      <c r="H397" s="102">
        <v>8.0000000000000002E-3</v>
      </c>
      <c r="I397" s="102">
        <v>-1</v>
      </c>
    </row>
    <row r="398" spans="1:9" x14ac:dyDescent="0.2">
      <c r="A398" s="102" t="s">
        <v>432</v>
      </c>
      <c r="B398" s="102" t="s">
        <v>417</v>
      </c>
      <c r="C398" s="102" t="s">
        <v>22</v>
      </c>
      <c r="D398" s="102" t="s">
        <v>417</v>
      </c>
      <c r="E398" s="102" t="s">
        <v>18</v>
      </c>
      <c r="F398" s="102">
        <v>2021</v>
      </c>
      <c r="G398" s="102">
        <v>1838.6</v>
      </c>
      <c r="H398" s="102">
        <v>8.0000000000000002E-3</v>
      </c>
      <c r="I398" s="102">
        <v>-1</v>
      </c>
    </row>
    <row r="399" spans="1:9" x14ac:dyDescent="0.2">
      <c r="A399" s="102" t="s">
        <v>432</v>
      </c>
      <c r="B399" s="102" t="s">
        <v>417</v>
      </c>
      <c r="C399" s="102" t="s">
        <v>22</v>
      </c>
      <c r="D399" s="102" t="s">
        <v>417</v>
      </c>
      <c r="E399" s="102" t="s">
        <v>18</v>
      </c>
      <c r="F399" s="102">
        <v>2022</v>
      </c>
      <c r="G399" s="102">
        <v>1838.6</v>
      </c>
      <c r="H399" s="102">
        <v>8.0000000000000002E-3</v>
      </c>
      <c r="I399" s="102">
        <v>-1</v>
      </c>
    </row>
    <row r="400" spans="1:9" x14ac:dyDescent="0.2">
      <c r="A400" s="102" t="s">
        <v>432</v>
      </c>
      <c r="B400" s="102" t="s">
        <v>417</v>
      </c>
      <c r="C400" s="102" t="s">
        <v>22</v>
      </c>
      <c r="D400" s="102" t="s">
        <v>417</v>
      </c>
      <c r="E400" s="102" t="s">
        <v>18</v>
      </c>
      <c r="F400" s="102">
        <v>2023</v>
      </c>
      <c r="G400" s="102">
        <v>1838.6</v>
      </c>
      <c r="H400" s="102">
        <v>8.0000000000000002E-3</v>
      </c>
      <c r="I400" s="102">
        <v>-1</v>
      </c>
    </row>
    <row r="401" spans="1:9" x14ac:dyDescent="0.2">
      <c r="A401" s="102" t="s">
        <v>432</v>
      </c>
      <c r="B401" s="102" t="s">
        <v>417</v>
      </c>
      <c r="C401" s="102" t="s">
        <v>22</v>
      </c>
      <c r="D401" s="102" t="s">
        <v>417</v>
      </c>
      <c r="E401" s="102" t="s">
        <v>18</v>
      </c>
      <c r="F401" s="102">
        <v>2024</v>
      </c>
      <c r="G401" s="102">
        <v>1838.6</v>
      </c>
      <c r="H401" s="102">
        <v>8.0000000000000002E-3</v>
      </c>
      <c r="I401" s="102">
        <v>-1</v>
      </c>
    </row>
    <row r="402" spans="1:9" x14ac:dyDescent="0.2">
      <c r="A402" s="102" t="s">
        <v>432</v>
      </c>
      <c r="B402" s="102" t="s">
        <v>417</v>
      </c>
      <c r="C402" s="102" t="s">
        <v>22</v>
      </c>
      <c r="D402" s="102" t="s">
        <v>417</v>
      </c>
      <c r="E402" s="102" t="s">
        <v>18</v>
      </c>
      <c r="F402" s="102">
        <v>2025</v>
      </c>
      <c r="G402" s="102">
        <v>1838.6</v>
      </c>
      <c r="H402" s="102">
        <v>8.0000000000000002E-3</v>
      </c>
      <c r="I402" s="102">
        <v>-1</v>
      </c>
    </row>
    <row r="403" spans="1:9" x14ac:dyDescent="0.2">
      <c r="A403" s="102" t="s">
        <v>432</v>
      </c>
      <c r="B403" s="102" t="s">
        <v>417</v>
      </c>
      <c r="C403" s="102" t="s">
        <v>22</v>
      </c>
      <c r="D403" s="102" t="s">
        <v>417</v>
      </c>
      <c r="E403" s="102" t="s">
        <v>18</v>
      </c>
      <c r="F403" s="102">
        <v>2026</v>
      </c>
      <c r="G403" s="102">
        <v>1838.6</v>
      </c>
      <c r="H403" s="102">
        <v>8.0000000000000002E-3</v>
      </c>
      <c r="I403" s="102">
        <v>-1</v>
      </c>
    </row>
    <row r="404" spans="1:9" x14ac:dyDescent="0.2">
      <c r="A404" s="102" t="s">
        <v>432</v>
      </c>
      <c r="B404" s="102" t="s">
        <v>417</v>
      </c>
      <c r="C404" s="102" t="s">
        <v>22</v>
      </c>
      <c r="D404" s="102" t="s">
        <v>417</v>
      </c>
      <c r="E404" s="102" t="s">
        <v>18</v>
      </c>
      <c r="F404" s="102">
        <v>2027</v>
      </c>
      <c r="G404" s="102">
        <v>1838.6</v>
      </c>
      <c r="H404" s="102">
        <v>8.0000000000000002E-3</v>
      </c>
      <c r="I404" s="102">
        <v>-1</v>
      </c>
    </row>
    <row r="405" spans="1:9" x14ac:dyDescent="0.2">
      <c r="A405" s="102" t="s">
        <v>432</v>
      </c>
      <c r="B405" s="102" t="s">
        <v>417</v>
      </c>
      <c r="C405" s="102" t="s">
        <v>22</v>
      </c>
      <c r="D405" s="102" t="s">
        <v>417</v>
      </c>
      <c r="E405" s="102" t="s">
        <v>18</v>
      </c>
      <c r="F405" s="102">
        <v>2028</v>
      </c>
      <c r="G405" s="102">
        <v>1838.6</v>
      </c>
      <c r="H405" s="102">
        <v>8.0000000000000002E-3</v>
      </c>
      <c r="I405" s="102">
        <v>-1</v>
      </c>
    </row>
    <row r="406" spans="1:9" x14ac:dyDescent="0.2">
      <c r="A406" s="102" t="s">
        <v>432</v>
      </c>
      <c r="B406" s="102" t="s">
        <v>417</v>
      </c>
      <c r="C406" s="102" t="s">
        <v>22</v>
      </c>
      <c r="D406" s="102" t="s">
        <v>417</v>
      </c>
      <c r="E406" s="102" t="s">
        <v>18</v>
      </c>
      <c r="F406" s="102">
        <v>2029</v>
      </c>
      <c r="G406" s="102">
        <v>1838.6</v>
      </c>
      <c r="H406" s="102">
        <v>8.0000000000000002E-3</v>
      </c>
      <c r="I406" s="102">
        <v>-1</v>
      </c>
    </row>
    <row r="407" spans="1:9" x14ac:dyDescent="0.2">
      <c r="A407" s="102" t="s">
        <v>432</v>
      </c>
      <c r="B407" s="102" t="s">
        <v>417</v>
      </c>
      <c r="C407" s="102" t="s">
        <v>22</v>
      </c>
      <c r="D407" s="102" t="s">
        <v>417</v>
      </c>
      <c r="E407" s="102" t="s">
        <v>18</v>
      </c>
      <c r="F407" s="102">
        <v>2030</v>
      </c>
      <c r="G407" s="102">
        <v>1838.6</v>
      </c>
      <c r="H407" s="102">
        <v>8.0000000000000002E-3</v>
      </c>
      <c r="I407" s="102">
        <v>-1</v>
      </c>
    </row>
    <row r="408" spans="1:9" x14ac:dyDescent="0.2">
      <c r="A408" s="102" t="s">
        <v>432</v>
      </c>
      <c r="B408" s="102" t="s">
        <v>417</v>
      </c>
      <c r="C408" s="102" t="s">
        <v>22</v>
      </c>
      <c r="D408" s="102" t="s">
        <v>417</v>
      </c>
      <c r="E408" s="102" t="s">
        <v>18</v>
      </c>
      <c r="F408" s="102">
        <v>2031</v>
      </c>
      <c r="G408" s="102">
        <v>1838.6</v>
      </c>
      <c r="H408" s="102">
        <v>8.0000000000000002E-3</v>
      </c>
      <c r="I408" s="102">
        <v>-1</v>
      </c>
    </row>
    <row r="409" spans="1:9" x14ac:dyDescent="0.2">
      <c r="A409" s="102" t="s">
        <v>432</v>
      </c>
      <c r="B409" s="102" t="s">
        <v>417</v>
      </c>
      <c r="C409" s="102" t="s">
        <v>22</v>
      </c>
      <c r="D409" s="102" t="s">
        <v>417</v>
      </c>
      <c r="E409" s="102" t="s">
        <v>22</v>
      </c>
      <c r="F409" s="102">
        <v>2021</v>
      </c>
      <c r="G409" s="102">
        <v>926</v>
      </c>
      <c r="H409" s="102">
        <v>2E-3</v>
      </c>
      <c r="I409" s="102">
        <v>-1</v>
      </c>
    </row>
    <row r="410" spans="1:9" x14ac:dyDescent="0.2">
      <c r="A410" s="102" t="s">
        <v>432</v>
      </c>
      <c r="B410" s="102" t="s">
        <v>417</v>
      </c>
      <c r="C410" s="102" t="s">
        <v>22</v>
      </c>
      <c r="D410" s="102" t="s">
        <v>417</v>
      </c>
      <c r="E410" s="102" t="s">
        <v>22</v>
      </c>
      <c r="F410" s="102">
        <v>2022</v>
      </c>
      <c r="G410" s="102">
        <v>926</v>
      </c>
      <c r="H410" s="102">
        <v>2E-3</v>
      </c>
      <c r="I410" s="102">
        <v>-1</v>
      </c>
    </row>
    <row r="411" spans="1:9" x14ac:dyDescent="0.2">
      <c r="A411" s="102" t="s">
        <v>432</v>
      </c>
      <c r="B411" s="102" t="s">
        <v>417</v>
      </c>
      <c r="C411" s="102" t="s">
        <v>22</v>
      </c>
      <c r="D411" s="102" t="s">
        <v>417</v>
      </c>
      <c r="E411" s="102" t="s">
        <v>22</v>
      </c>
      <c r="F411" s="102">
        <v>2023</v>
      </c>
      <c r="G411" s="102">
        <v>926</v>
      </c>
      <c r="H411" s="102">
        <v>2E-3</v>
      </c>
      <c r="I411" s="102">
        <v>-1</v>
      </c>
    </row>
    <row r="412" spans="1:9" x14ac:dyDescent="0.2">
      <c r="A412" s="102" t="s">
        <v>432</v>
      </c>
      <c r="B412" s="102" t="s">
        <v>417</v>
      </c>
      <c r="C412" s="102" t="s">
        <v>22</v>
      </c>
      <c r="D412" s="102" t="s">
        <v>417</v>
      </c>
      <c r="E412" s="102" t="s">
        <v>22</v>
      </c>
      <c r="F412" s="102">
        <v>2024</v>
      </c>
      <c r="G412" s="102">
        <v>926</v>
      </c>
      <c r="H412" s="102">
        <v>2E-3</v>
      </c>
      <c r="I412" s="102">
        <v>-1</v>
      </c>
    </row>
    <row r="413" spans="1:9" x14ac:dyDescent="0.2">
      <c r="A413" s="102" t="s">
        <v>432</v>
      </c>
      <c r="B413" s="102" t="s">
        <v>417</v>
      </c>
      <c r="C413" s="102" t="s">
        <v>22</v>
      </c>
      <c r="D413" s="102" t="s">
        <v>417</v>
      </c>
      <c r="E413" s="102" t="s">
        <v>22</v>
      </c>
      <c r="F413" s="102">
        <v>2025</v>
      </c>
      <c r="G413" s="102">
        <v>926</v>
      </c>
      <c r="H413" s="102">
        <v>2E-3</v>
      </c>
      <c r="I413" s="102">
        <v>-1</v>
      </c>
    </row>
    <row r="414" spans="1:9" x14ac:dyDescent="0.2">
      <c r="A414" s="102" t="s">
        <v>432</v>
      </c>
      <c r="B414" s="102" t="s">
        <v>417</v>
      </c>
      <c r="C414" s="102" t="s">
        <v>22</v>
      </c>
      <c r="D414" s="102" t="s">
        <v>417</v>
      </c>
      <c r="E414" s="102" t="s">
        <v>22</v>
      </c>
      <c r="F414" s="102">
        <v>2026</v>
      </c>
      <c r="G414" s="102">
        <v>926</v>
      </c>
      <c r="H414" s="102">
        <v>2E-3</v>
      </c>
      <c r="I414" s="102">
        <v>-1</v>
      </c>
    </row>
    <row r="415" spans="1:9" x14ac:dyDescent="0.2">
      <c r="A415" s="102" t="s">
        <v>432</v>
      </c>
      <c r="B415" s="102" t="s">
        <v>417</v>
      </c>
      <c r="C415" s="102" t="s">
        <v>22</v>
      </c>
      <c r="D415" s="102" t="s">
        <v>417</v>
      </c>
      <c r="E415" s="102" t="s">
        <v>22</v>
      </c>
      <c r="F415" s="102">
        <v>2027</v>
      </c>
      <c r="G415" s="102">
        <v>926</v>
      </c>
      <c r="H415" s="102">
        <v>2E-3</v>
      </c>
      <c r="I415" s="102">
        <v>-1</v>
      </c>
    </row>
    <row r="416" spans="1:9" x14ac:dyDescent="0.2">
      <c r="A416" s="102" t="s">
        <v>432</v>
      </c>
      <c r="B416" s="102" t="s">
        <v>417</v>
      </c>
      <c r="C416" s="102" t="s">
        <v>22</v>
      </c>
      <c r="D416" s="102" t="s">
        <v>417</v>
      </c>
      <c r="E416" s="102" t="s">
        <v>22</v>
      </c>
      <c r="F416" s="102">
        <v>2028</v>
      </c>
      <c r="G416" s="102">
        <v>926</v>
      </c>
      <c r="H416" s="102">
        <v>2E-3</v>
      </c>
      <c r="I416" s="102">
        <v>-1</v>
      </c>
    </row>
    <row r="417" spans="1:9" x14ac:dyDescent="0.2">
      <c r="A417" s="102" t="s">
        <v>432</v>
      </c>
      <c r="B417" s="102" t="s">
        <v>417</v>
      </c>
      <c r="C417" s="102" t="s">
        <v>22</v>
      </c>
      <c r="D417" s="102" t="s">
        <v>417</v>
      </c>
      <c r="E417" s="102" t="s">
        <v>22</v>
      </c>
      <c r="F417" s="102">
        <v>2029</v>
      </c>
      <c r="G417" s="102">
        <v>926</v>
      </c>
      <c r="H417" s="102">
        <v>2E-3</v>
      </c>
      <c r="I417" s="102">
        <v>-1</v>
      </c>
    </row>
    <row r="418" spans="1:9" x14ac:dyDescent="0.2">
      <c r="A418" s="102" t="s">
        <v>432</v>
      </c>
      <c r="B418" s="102" t="s">
        <v>417</v>
      </c>
      <c r="C418" s="102" t="s">
        <v>22</v>
      </c>
      <c r="D418" s="102" t="s">
        <v>417</v>
      </c>
      <c r="E418" s="102" t="s">
        <v>22</v>
      </c>
      <c r="F418" s="102">
        <v>2030</v>
      </c>
      <c r="G418" s="102">
        <v>926</v>
      </c>
      <c r="H418" s="102">
        <v>2E-3</v>
      </c>
      <c r="I418" s="102">
        <v>-1</v>
      </c>
    </row>
    <row r="419" spans="1:9" x14ac:dyDescent="0.2">
      <c r="A419" s="102" t="s">
        <v>432</v>
      </c>
      <c r="B419" s="102" t="s">
        <v>417</v>
      </c>
      <c r="C419" s="102" t="s">
        <v>22</v>
      </c>
      <c r="D419" s="102" t="s">
        <v>417</v>
      </c>
      <c r="E419" s="102" t="s">
        <v>22</v>
      </c>
      <c r="F419" s="102">
        <v>2031</v>
      </c>
      <c r="G419" s="102">
        <v>926</v>
      </c>
      <c r="H419" s="102">
        <v>2E-3</v>
      </c>
      <c r="I419" s="102">
        <v>-1</v>
      </c>
    </row>
    <row r="420" spans="1:9" x14ac:dyDescent="0.2">
      <c r="A420" s="102" t="s">
        <v>432</v>
      </c>
      <c r="B420" s="102" t="s">
        <v>417</v>
      </c>
      <c r="C420" s="102" t="s">
        <v>22</v>
      </c>
      <c r="D420" s="102" t="s">
        <v>417</v>
      </c>
      <c r="E420" s="102" t="s">
        <v>25</v>
      </c>
      <c r="F420" s="102">
        <v>2021</v>
      </c>
      <c r="G420" s="102">
        <v>3029.6</v>
      </c>
      <c r="H420" s="102">
        <v>8.0000000000000002E-3</v>
      </c>
      <c r="I420" s="102">
        <v>-1</v>
      </c>
    </row>
    <row r="421" spans="1:9" x14ac:dyDescent="0.2">
      <c r="A421" s="102" t="s">
        <v>432</v>
      </c>
      <c r="B421" s="102" t="s">
        <v>417</v>
      </c>
      <c r="C421" s="102" t="s">
        <v>22</v>
      </c>
      <c r="D421" s="102" t="s">
        <v>417</v>
      </c>
      <c r="E421" s="102" t="s">
        <v>25</v>
      </c>
      <c r="F421" s="102">
        <v>2022</v>
      </c>
      <c r="G421" s="102">
        <v>3029.6</v>
      </c>
      <c r="H421" s="102">
        <v>8.0000000000000002E-3</v>
      </c>
      <c r="I421" s="102">
        <v>-1</v>
      </c>
    </row>
    <row r="422" spans="1:9" x14ac:dyDescent="0.2">
      <c r="A422" s="102" t="s">
        <v>432</v>
      </c>
      <c r="B422" s="102" t="s">
        <v>417</v>
      </c>
      <c r="C422" s="102" t="s">
        <v>22</v>
      </c>
      <c r="D422" s="102" t="s">
        <v>417</v>
      </c>
      <c r="E422" s="102" t="s">
        <v>25</v>
      </c>
      <c r="F422" s="102">
        <v>2023</v>
      </c>
      <c r="G422" s="102">
        <v>3029.6</v>
      </c>
      <c r="H422" s="102">
        <v>8.0000000000000002E-3</v>
      </c>
      <c r="I422" s="102">
        <v>-1</v>
      </c>
    </row>
    <row r="423" spans="1:9" x14ac:dyDescent="0.2">
      <c r="A423" s="102" t="s">
        <v>432</v>
      </c>
      <c r="B423" s="102" t="s">
        <v>417</v>
      </c>
      <c r="C423" s="102" t="s">
        <v>22</v>
      </c>
      <c r="D423" s="102" t="s">
        <v>417</v>
      </c>
      <c r="E423" s="102" t="s">
        <v>25</v>
      </c>
      <c r="F423" s="102">
        <v>2024</v>
      </c>
      <c r="G423" s="102">
        <v>3029.6</v>
      </c>
      <c r="H423" s="102">
        <v>8.0000000000000002E-3</v>
      </c>
      <c r="I423" s="102">
        <v>-1</v>
      </c>
    </row>
    <row r="424" spans="1:9" x14ac:dyDescent="0.2">
      <c r="A424" s="102" t="s">
        <v>432</v>
      </c>
      <c r="B424" s="102" t="s">
        <v>417</v>
      </c>
      <c r="C424" s="102" t="s">
        <v>22</v>
      </c>
      <c r="D424" s="102" t="s">
        <v>417</v>
      </c>
      <c r="E424" s="102" t="s">
        <v>25</v>
      </c>
      <c r="F424" s="102">
        <v>2025</v>
      </c>
      <c r="G424" s="102">
        <v>3029.6</v>
      </c>
      <c r="H424" s="102">
        <v>8.0000000000000002E-3</v>
      </c>
      <c r="I424" s="102">
        <v>-1</v>
      </c>
    </row>
    <row r="425" spans="1:9" x14ac:dyDescent="0.2">
      <c r="A425" s="102" t="s">
        <v>432</v>
      </c>
      <c r="B425" s="102" t="s">
        <v>417</v>
      </c>
      <c r="C425" s="102" t="s">
        <v>22</v>
      </c>
      <c r="D425" s="102" t="s">
        <v>417</v>
      </c>
      <c r="E425" s="102" t="s">
        <v>25</v>
      </c>
      <c r="F425" s="102">
        <v>2026</v>
      </c>
      <c r="G425" s="102">
        <v>3029.6</v>
      </c>
      <c r="H425" s="102">
        <v>8.0000000000000002E-3</v>
      </c>
      <c r="I425" s="102">
        <v>-1</v>
      </c>
    </row>
    <row r="426" spans="1:9" x14ac:dyDescent="0.2">
      <c r="A426" s="102" t="s">
        <v>432</v>
      </c>
      <c r="B426" s="102" t="s">
        <v>417</v>
      </c>
      <c r="C426" s="102" t="s">
        <v>22</v>
      </c>
      <c r="D426" s="102" t="s">
        <v>417</v>
      </c>
      <c r="E426" s="102" t="s">
        <v>25</v>
      </c>
      <c r="F426" s="102">
        <v>2027</v>
      </c>
      <c r="G426" s="102">
        <v>3029.6</v>
      </c>
      <c r="H426" s="102">
        <v>8.0000000000000002E-3</v>
      </c>
      <c r="I426" s="102">
        <v>-1</v>
      </c>
    </row>
    <row r="427" spans="1:9" x14ac:dyDescent="0.2">
      <c r="A427" s="102" t="s">
        <v>432</v>
      </c>
      <c r="B427" s="102" t="s">
        <v>417</v>
      </c>
      <c r="C427" s="102" t="s">
        <v>22</v>
      </c>
      <c r="D427" s="102" t="s">
        <v>417</v>
      </c>
      <c r="E427" s="102" t="s">
        <v>25</v>
      </c>
      <c r="F427" s="102">
        <v>2028</v>
      </c>
      <c r="G427" s="102">
        <v>3029.6</v>
      </c>
      <c r="H427" s="102">
        <v>8.0000000000000002E-3</v>
      </c>
      <c r="I427" s="102">
        <v>-1</v>
      </c>
    </row>
    <row r="428" spans="1:9" x14ac:dyDescent="0.2">
      <c r="A428" s="102" t="s">
        <v>432</v>
      </c>
      <c r="B428" s="102" t="s">
        <v>417</v>
      </c>
      <c r="C428" s="102" t="s">
        <v>22</v>
      </c>
      <c r="D428" s="102" t="s">
        <v>417</v>
      </c>
      <c r="E428" s="102" t="s">
        <v>25</v>
      </c>
      <c r="F428" s="102">
        <v>2029</v>
      </c>
      <c r="G428" s="102">
        <v>3029.6</v>
      </c>
      <c r="H428" s="102">
        <v>8.0000000000000002E-3</v>
      </c>
      <c r="I428" s="102">
        <v>-1</v>
      </c>
    </row>
    <row r="429" spans="1:9" x14ac:dyDescent="0.2">
      <c r="A429" s="102" t="s">
        <v>432</v>
      </c>
      <c r="B429" s="102" t="s">
        <v>417</v>
      </c>
      <c r="C429" s="102" t="s">
        <v>22</v>
      </c>
      <c r="D429" s="102" t="s">
        <v>417</v>
      </c>
      <c r="E429" s="102" t="s">
        <v>25</v>
      </c>
      <c r="F429" s="102">
        <v>2030</v>
      </c>
      <c r="G429" s="102">
        <v>3029.6</v>
      </c>
      <c r="H429" s="102">
        <v>8.0000000000000002E-3</v>
      </c>
      <c r="I429" s="102">
        <v>-1</v>
      </c>
    </row>
    <row r="430" spans="1:9" x14ac:dyDescent="0.2">
      <c r="A430" s="102" t="s">
        <v>432</v>
      </c>
      <c r="B430" s="102" t="s">
        <v>417</v>
      </c>
      <c r="C430" s="102" t="s">
        <v>22</v>
      </c>
      <c r="D430" s="102" t="s">
        <v>417</v>
      </c>
      <c r="E430" s="102" t="s">
        <v>25</v>
      </c>
      <c r="F430" s="102">
        <v>2031</v>
      </c>
      <c r="G430" s="102">
        <v>3029.6</v>
      </c>
      <c r="H430" s="102">
        <v>8.0000000000000002E-3</v>
      </c>
      <c r="I430" s="102">
        <v>-1</v>
      </c>
    </row>
    <row r="431" spans="1:9" x14ac:dyDescent="0.2">
      <c r="A431" s="102" t="s">
        <v>432</v>
      </c>
      <c r="B431" s="102" t="s">
        <v>417</v>
      </c>
      <c r="C431" s="102" t="s">
        <v>22</v>
      </c>
      <c r="D431" s="102" t="s">
        <v>417</v>
      </c>
      <c r="E431" s="102" t="s">
        <v>28</v>
      </c>
      <c r="F431" s="102">
        <v>2021</v>
      </c>
      <c r="G431" s="102">
        <v>3174</v>
      </c>
      <c r="H431" s="102">
        <v>8.0000000000000002E-3</v>
      </c>
      <c r="I431" s="102">
        <v>-1</v>
      </c>
    </row>
    <row r="432" spans="1:9" x14ac:dyDescent="0.2">
      <c r="A432" s="102" t="s">
        <v>432</v>
      </c>
      <c r="B432" s="102" t="s">
        <v>417</v>
      </c>
      <c r="C432" s="102" t="s">
        <v>22</v>
      </c>
      <c r="D432" s="102" t="s">
        <v>417</v>
      </c>
      <c r="E432" s="102" t="s">
        <v>28</v>
      </c>
      <c r="F432" s="102">
        <v>2022</v>
      </c>
      <c r="G432" s="102">
        <v>3174</v>
      </c>
      <c r="H432" s="102">
        <v>8.0000000000000002E-3</v>
      </c>
      <c r="I432" s="102">
        <v>-1</v>
      </c>
    </row>
    <row r="433" spans="1:9" x14ac:dyDescent="0.2">
      <c r="A433" s="102" t="s">
        <v>432</v>
      </c>
      <c r="B433" s="102" t="s">
        <v>417</v>
      </c>
      <c r="C433" s="102" t="s">
        <v>22</v>
      </c>
      <c r="D433" s="102" t="s">
        <v>417</v>
      </c>
      <c r="E433" s="102" t="s">
        <v>28</v>
      </c>
      <c r="F433" s="102">
        <v>2023</v>
      </c>
      <c r="G433" s="102">
        <v>3174</v>
      </c>
      <c r="H433" s="102">
        <v>8.0000000000000002E-3</v>
      </c>
      <c r="I433" s="102">
        <v>-1</v>
      </c>
    </row>
    <row r="434" spans="1:9" x14ac:dyDescent="0.2">
      <c r="A434" s="102" t="s">
        <v>432</v>
      </c>
      <c r="B434" s="102" t="s">
        <v>417</v>
      </c>
      <c r="C434" s="102" t="s">
        <v>22</v>
      </c>
      <c r="D434" s="102" t="s">
        <v>417</v>
      </c>
      <c r="E434" s="102" t="s">
        <v>28</v>
      </c>
      <c r="F434" s="102">
        <v>2024</v>
      </c>
      <c r="G434" s="102">
        <v>3174</v>
      </c>
      <c r="H434" s="102">
        <v>8.0000000000000002E-3</v>
      </c>
      <c r="I434" s="102">
        <v>-1</v>
      </c>
    </row>
    <row r="435" spans="1:9" x14ac:dyDescent="0.2">
      <c r="A435" s="102" t="s">
        <v>432</v>
      </c>
      <c r="B435" s="102" t="s">
        <v>417</v>
      </c>
      <c r="C435" s="102" t="s">
        <v>22</v>
      </c>
      <c r="D435" s="102" t="s">
        <v>417</v>
      </c>
      <c r="E435" s="102" t="s">
        <v>28</v>
      </c>
      <c r="F435" s="102">
        <v>2025</v>
      </c>
      <c r="G435" s="102">
        <v>3174</v>
      </c>
      <c r="H435" s="102">
        <v>8.0000000000000002E-3</v>
      </c>
      <c r="I435" s="102">
        <v>-1</v>
      </c>
    </row>
    <row r="436" spans="1:9" x14ac:dyDescent="0.2">
      <c r="A436" s="102" t="s">
        <v>432</v>
      </c>
      <c r="B436" s="102" t="s">
        <v>417</v>
      </c>
      <c r="C436" s="102" t="s">
        <v>22</v>
      </c>
      <c r="D436" s="102" t="s">
        <v>417</v>
      </c>
      <c r="E436" s="102" t="s">
        <v>28</v>
      </c>
      <c r="F436" s="102">
        <v>2026</v>
      </c>
      <c r="G436" s="102">
        <v>3174</v>
      </c>
      <c r="H436" s="102">
        <v>8.0000000000000002E-3</v>
      </c>
      <c r="I436" s="102">
        <v>-1</v>
      </c>
    </row>
    <row r="437" spans="1:9" x14ac:dyDescent="0.2">
      <c r="A437" s="102" t="s">
        <v>432</v>
      </c>
      <c r="B437" s="102" t="s">
        <v>417</v>
      </c>
      <c r="C437" s="102" t="s">
        <v>22</v>
      </c>
      <c r="D437" s="102" t="s">
        <v>417</v>
      </c>
      <c r="E437" s="102" t="s">
        <v>28</v>
      </c>
      <c r="F437" s="102">
        <v>2027</v>
      </c>
      <c r="G437" s="102">
        <v>3174</v>
      </c>
      <c r="H437" s="102">
        <v>8.0000000000000002E-3</v>
      </c>
      <c r="I437" s="102">
        <v>-1</v>
      </c>
    </row>
    <row r="438" spans="1:9" x14ac:dyDescent="0.2">
      <c r="A438" s="102" t="s">
        <v>432</v>
      </c>
      <c r="B438" s="102" t="s">
        <v>417</v>
      </c>
      <c r="C438" s="102" t="s">
        <v>22</v>
      </c>
      <c r="D438" s="102" t="s">
        <v>417</v>
      </c>
      <c r="E438" s="102" t="s">
        <v>28</v>
      </c>
      <c r="F438" s="102">
        <v>2028</v>
      </c>
      <c r="G438" s="102">
        <v>3174</v>
      </c>
      <c r="H438" s="102">
        <v>8.0000000000000002E-3</v>
      </c>
      <c r="I438" s="102">
        <v>-1</v>
      </c>
    </row>
    <row r="439" spans="1:9" x14ac:dyDescent="0.2">
      <c r="A439" s="102" t="s">
        <v>432</v>
      </c>
      <c r="B439" s="102" t="s">
        <v>417</v>
      </c>
      <c r="C439" s="102" t="s">
        <v>22</v>
      </c>
      <c r="D439" s="102" t="s">
        <v>417</v>
      </c>
      <c r="E439" s="102" t="s">
        <v>28</v>
      </c>
      <c r="F439" s="102">
        <v>2029</v>
      </c>
      <c r="G439" s="102">
        <v>3174</v>
      </c>
      <c r="H439" s="102">
        <v>8.0000000000000002E-3</v>
      </c>
      <c r="I439" s="102">
        <v>-1</v>
      </c>
    </row>
    <row r="440" spans="1:9" x14ac:dyDescent="0.2">
      <c r="A440" s="102" t="s">
        <v>432</v>
      </c>
      <c r="B440" s="102" t="s">
        <v>417</v>
      </c>
      <c r="C440" s="102" t="s">
        <v>22</v>
      </c>
      <c r="D440" s="102" t="s">
        <v>417</v>
      </c>
      <c r="E440" s="102" t="s">
        <v>28</v>
      </c>
      <c r="F440" s="102">
        <v>2030</v>
      </c>
      <c r="G440" s="102">
        <v>3174</v>
      </c>
      <c r="H440" s="102">
        <v>8.0000000000000002E-3</v>
      </c>
      <c r="I440" s="102">
        <v>-1</v>
      </c>
    </row>
    <row r="441" spans="1:9" x14ac:dyDescent="0.2">
      <c r="A441" s="102" t="s">
        <v>432</v>
      </c>
      <c r="B441" s="102" t="s">
        <v>417</v>
      </c>
      <c r="C441" s="102" t="s">
        <v>22</v>
      </c>
      <c r="D441" s="102" t="s">
        <v>417</v>
      </c>
      <c r="E441" s="102" t="s">
        <v>28</v>
      </c>
      <c r="F441" s="102">
        <v>2031</v>
      </c>
      <c r="G441" s="102">
        <v>3174</v>
      </c>
      <c r="H441" s="102">
        <v>8.0000000000000002E-3</v>
      </c>
      <c r="I441" s="102">
        <v>-1</v>
      </c>
    </row>
    <row r="442" spans="1:9" x14ac:dyDescent="0.2">
      <c r="A442" s="102" t="s">
        <v>432</v>
      </c>
      <c r="B442" s="102" t="s">
        <v>417</v>
      </c>
      <c r="C442" s="102" t="s">
        <v>25</v>
      </c>
      <c r="D442" s="102" t="s">
        <v>417</v>
      </c>
      <c r="E442" s="102" t="s">
        <v>11</v>
      </c>
      <c r="F442" s="102">
        <v>2021</v>
      </c>
      <c r="G442" s="102">
        <v>2776.7</v>
      </c>
      <c r="H442" s="102">
        <v>8.0000000000000002E-3</v>
      </c>
      <c r="I442" s="102">
        <v>-1</v>
      </c>
    </row>
    <row r="443" spans="1:9" x14ac:dyDescent="0.2">
      <c r="A443" s="102" t="s">
        <v>432</v>
      </c>
      <c r="B443" s="102" t="s">
        <v>417</v>
      </c>
      <c r="C443" s="102" t="s">
        <v>25</v>
      </c>
      <c r="D443" s="102" t="s">
        <v>417</v>
      </c>
      <c r="E443" s="102" t="s">
        <v>11</v>
      </c>
      <c r="F443" s="102">
        <v>2022</v>
      </c>
      <c r="G443" s="102">
        <v>2776.7</v>
      </c>
      <c r="H443" s="102">
        <v>8.0000000000000002E-3</v>
      </c>
      <c r="I443" s="102">
        <v>-1</v>
      </c>
    </row>
    <row r="444" spans="1:9" x14ac:dyDescent="0.2">
      <c r="A444" s="102" t="s">
        <v>432</v>
      </c>
      <c r="B444" s="102" t="s">
        <v>417</v>
      </c>
      <c r="C444" s="102" t="s">
        <v>25</v>
      </c>
      <c r="D444" s="102" t="s">
        <v>417</v>
      </c>
      <c r="E444" s="102" t="s">
        <v>11</v>
      </c>
      <c r="F444" s="102">
        <v>2023</v>
      </c>
      <c r="G444" s="102">
        <v>2776.7</v>
      </c>
      <c r="H444" s="102">
        <v>8.0000000000000002E-3</v>
      </c>
      <c r="I444" s="102">
        <v>-1</v>
      </c>
    </row>
    <row r="445" spans="1:9" x14ac:dyDescent="0.2">
      <c r="A445" s="102" t="s">
        <v>432</v>
      </c>
      <c r="B445" s="102" t="s">
        <v>417</v>
      </c>
      <c r="C445" s="102" t="s">
        <v>25</v>
      </c>
      <c r="D445" s="102" t="s">
        <v>417</v>
      </c>
      <c r="E445" s="102" t="s">
        <v>11</v>
      </c>
      <c r="F445" s="102">
        <v>2024</v>
      </c>
      <c r="G445" s="102">
        <v>2776.7</v>
      </c>
      <c r="H445" s="102">
        <v>8.0000000000000002E-3</v>
      </c>
      <c r="I445" s="102">
        <v>-1</v>
      </c>
    </row>
    <row r="446" spans="1:9" x14ac:dyDescent="0.2">
      <c r="A446" s="102" t="s">
        <v>432</v>
      </c>
      <c r="B446" s="102" t="s">
        <v>417</v>
      </c>
      <c r="C446" s="102" t="s">
        <v>25</v>
      </c>
      <c r="D446" s="102" t="s">
        <v>417</v>
      </c>
      <c r="E446" s="102" t="s">
        <v>11</v>
      </c>
      <c r="F446" s="102">
        <v>2025</v>
      </c>
      <c r="G446" s="102">
        <v>2776.7</v>
      </c>
      <c r="H446" s="102">
        <v>8.0000000000000002E-3</v>
      </c>
      <c r="I446" s="102">
        <v>-1</v>
      </c>
    </row>
    <row r="447" spans="1:9" x14ac:dyDescent="0.2">
      <c r="A447" s="102" t="s">
        <v>432</v>
      </c>
      <c r="B447" s="102" t="s">
        <v>417</v>
      </c>
      <c r="C447" s="102" t="s">
        <v>25</v>
      </c>
      <c r="D447" s="102" t="s">
        <v>417</v>
      </c>
      <c r="E447" s="102" t="s">
        <v>11</v>
      </c>
      <c r="F447" s="102">
        <v>2026</v>
      </c>
      <c r="G447" s="102">
        <v>2776.7</v>
      </c>
      <c r="H447" s="102">
        <v>8.0000000000000002E-3</v>
      </c>
      <c r="I447" s="102">
        <v>-1</v>
      </c>
    </row>
    <row r="448" spans="1:9" x14ac:dyDescent="0.2">
      <c r="A448" s="102" t="s">
        <v>432</v>
      </c>
      <c r="B448" s="102" t="s">
        <v>417</v>
      </c>
      <c r="C448" s="102" t="s">
        <v>25</v>
      </c>
      <c r="D448" s="102" t="s">
        <v>417</v>
      </c>
      <c r="E448" s="102" t="s">
        <v>11</v>
      </c>
      <c r="F448" s="102">
        <v>2027</v>
      </c>
      <c r="G448" s="102">
        <v>2776.7</v>
      </c>
      <c r="H448" s="102">
        <v>8.0000000000000002E-3</v>
      </c>
      <c r="I448" s="102">
        <v>-1</v>
      </c>
    </row>
    <row r="449" spans="1:9" x14ac:dyDescent="0.2">
      <c r="A449" s="102" t="s">
        <v>432</v>
      </c>
      <c r="B449" s="102" t="s">
        <v>417</v>
      </c>
      <c r="C449" s="102" t="s">
        <v>25</v>
      </c>
      <c r="D449" s="102" t="s">
        <v>417</v>
      </c>
      <c r="E449" s="102" t="s">
        <v>11</v>
      </c>
      <c r="F449" s="102">
        <v>2028</v>
      </c>
      <c r="G449" s="102">
        <v>2776.7</v>
      </c>
      <c r="H449" s="102">
        <v>8.0000000000000002E-3</v>
      </c>
      <c r="I449" s="102">
        <v>-1</v>
      </c>
    </row>
    <row r="450" spans="1:9" x14ac:dyDescent="0.2">
      <c r="A450" s="102" t="s">
        <v>432</v>
      </c>
      <c r="B450" s="102" t="s">
        <v>417</v>
      </c>
      <c r="C450" s="102" t="s">
        <v>25</v>
      </c>
      <c r="D450" s="102" t="s">
        <v>417</v>
      </c>
      <c r="E450" s="102" t="s">
        <v>11</v>
      </c>
      <c r="F450" s="102">
        <v>2029</v>
      </c>
      <c r="G450" s="102">
        <v>2776.7</v>
      </c>
      <c r="H450" s="102">
        <v>8.0000000000000002E-3</v>
      </c>
      <c r="I450" s="102">
        <v>-1</v>
      </c>
    </row>
    <row r="451" spans="1:9" x14ac:dyDescent="0.2">
      <c r="A451" s="102" t="s">
        <v>432</v>
      </c>
      <c r="B451" s="102" t="s">
        <v>417</v>
      </c>
      <c r="C451" s="102" t="s">
        <v>25</v>
      </c>
      <c r="D451" s="102" t="s">
        <v>417</v>
      </c>
      <c r="E451" s="102" t="s">
        <v>11</v>
      </c>
      <c r="F451" s="102">
        <v>2030</v>
      </c>
      <c r="G451" s="102">
        <v>2776.7</v>
      </c>
      <c r="H451" s="102">
        <v>8.0000000000000002E-3</v>
      </c>
      <c r="I451" s="102">
        <v>-1</v>
      </c>
    </row>
    <row r="452" spans="1:9" x14ac:dyDescent="0.2">
      <c r="A452" s="102" t="s">
        <v>432</v>
      </c>
      <c r="B452" s="102" t="s">
        <v>417</v>
      </c>
      <c r="C452" s="102" t="s">
        <v>25</v>
      </c>
      <c r="D452" s="102" t="s">
        <v>417</v>
      </c>
      <c r="E452" s="102" t="s">
        <v>11</v>
      </c>
      <c r="F452" s="102">
        <v>2031</v>
      </c>
      <c r="G452" s="102">
        <v>2776.7</v>
      </c>
      <c r="H452" s="102">
        <v>8.0000000000000002E-3</v>
      </c>
      <c r="I452" s="102">
        <v>-1</v>
      </c>
    </row>
    <row r="453" spans="1:9" x14ac:dyDescent="0.2">
      <c r="A453" s="102" t="s">
        <v>432</v>
      </c>
      <c r="B453" s="102" t="s">
        <v>417</v>
      </c>
      <c r="C453" s="102" t="s">
        <v>25</v>
      </c>
      <c r="D453" s="102" t="s">
        <v>417</v>
      </c>
      <c r="E453" s="102" t="s">
        <v>18</v>
      </c>
      <c r="F453" s="102">
        <v>2021</v>
      </c>
      <c r="G453" s="102">
        <v>2160.3000000000002</v>
      </c>
      <c r="H453" s="102">
        <v>8.0000000000000002E-3</v>
      </c>
      <c r="I453" s="102">
        <v>-1</v>
      </c>
    </row>
    <row r="454" spans="1:9" x14ac:dyDescent="0.2">
      <c r="A454" s="102" t="s">
        <v>432</v>
      </c>
      <c r="B454" s="102" t="s">
        <v>417</v>
      </c>
      <c r="C454" s="102" t="s">
        <v>25</v>
      </c>
      <c r="D454" s="102" t="s">
        <v>417</v>
      </c>
      <c r="E454" s="102" t="s">
        <v>18</v>
      </c>
      <c r="F454" s="102">
        <v>2022</v>
      </c>
      <c r="G454" s="102">
        <v>2160.3000000000002</v>
      </c>
      <c r="H454" s="102">
        <v>8.0000000000000002E-3</v>
      </c>
      <c r="I454" s="102">
        <v>-1</v>
      </c>
    </row>
    <row r="455" spans="1:9" x14ac:dyDescent="0.2">
      <c r="A455" s="102" t="s">
        <v>432</v>
      </c>
      <c r="B455" s="102" t="s">
        <v>417</v>
      </c>
      <c r="C455" s="102" t="s">
        <v>25</v>
      </c>
      <c r="D455" s="102" t="s">
        <v>417</v>
      </c>
      <c r="E455" s="102" t="s">
        <v>18</v>
      </c>
      <c r="F455" s="102">
        <v>2023</v>
      </c>
      <c r="G455" s="102">
        <v>2160.3000000000002</v>
      </c>
      <c r="H455" s="102">
        <v>8.0000000000000002E-3</v>
      </c>
      <c r="I455" s="102">
        <v>-1</v>
      </c>
    </row>
    <row r="456" spans="1:9" x14ac:dyDescent="0.2">
      <c r="A456" s="102" t="s">
        <v>432</v>
      </c>
      <c r="B456" s="102" t="s">
        <v>417</v>
      </c>
      <c r="C456" s="102" t="s">
        <v>25</v>
      </c>
      <c r="D456" s="102" t="s">
        <v>417</v>
      </c>
      <c r="E456" s="102" t="s">
        <v>18</v>
      </c>
      <c r="F456" s="102">
        <v>2024</v>
      </c>
      <c r="G456" s="102">
        <v>2160.3000000000002</v>
      </c>
      <c r="H456" s="102">
        <v>8.0000000000000002E-3</v>
      </c>
      <c r="I456" s="102">
        <v>-1</v>
      </c>
    </row>
    <row r="457" spans="1:9" x14ac:dyDescent="0.2">
      <c r="A457" s="102" t="s">
        <v>432</v>
      </c>
      <c r="B457" s="102" t="s">
        <v>417</v>
      </c>
      <c r="C457" s="102" t="s">
        <v>25</v>
      </c>
      <c r="D457" s="102" t="s">
        <v>417</v>
      </c>
      <c r="E457" s="102" t="s">
        <v>18</v>
      </c>
      <c r="F457" s="102">
        <v>2025</v>
      </c>
      <c r="G457" s="102">
        <v>2160.3000000000002</v>
      </c>
      <c r="H457" s="102">
        <v>8.0000000000000002E-3</v>
      </c>
      <c r="I457" s="102">
        <v>-1</v>
      </c>
    </row>
    <row r="458" spans="1:9" x14ac:dyDescent="0.2">
      <c r="A458" s="102" t="s">
        <v>432</v>
      </c>
      <c r="B458" s="102" t="s">
        <v>417</v>
      </c>
      <c r="C458" s="102" t="s">
        <v>25</v>
      </c>
      <c r="D458" s="102" t="s">
        <v>417</v>
      </c>
      <c r="E458" s="102" t="s">
        <v>18</v>
      </c>
      <c r="F458" s="102">
        <v>2026</v>
      </c>
      <c r="G458" s="102">
        <v>2160.3000000000002</v>
      </c>
      <c r="H458" s="102">
        <v>8.0000000000000002E-3</v>
      </c>
      <c r="I458" s="102">
        <v>-1</v>
      </c>
    </row>
    <row r="459" spans="1:9" x14ac:dyDescent="0.2">
      <c r="A459" s="102" t="s">
        <v>432</v>
      </c>
      <c r="B459" s="102" t="s">
        <v>417</v>
      </c>
      <c r="C459" s="102" t="s">
        <v>25</v>
      </c>
      <c r="D459" s="102" t="s">
        <v>417</v>
      </c>
      <c r="E459" s="102" t="s">
        <v>18</v>
      </c>
      <c r="F459" s="102">
        <v>2027</v>
      </c>
      <c r="G459" s="102">
        <v>2160.3000000000002</v>
      </c>
      <c r="H459" s="102">
        <v>8.0000000000000002E-3</v>
      </c>
      <c r="I459" s="102">
        <v>-1</v>
      </c>
    </row>
    <row r="460" spans="1:9" x14ac:dyDescent="0.2">
      <c r="A460" s="102" t="s">
        <v>432</v>
      </c>
      <c r="B460" s="102" t="s">
        <v>417</v>
      </c>
      <c r="C460" s="102" t="s">
        <v>25</v>
      </c>
      <c r="D460" s="102" t="s">
        <v>417</v>
      </c>
      <c r="E460" s="102" t="s">
        <v>18</v>
      </c>
      <c r="F460" s="102">
        <v>2028</v>
      </c>
      <c r="G460" s="102">
        <v>2160.3000000000002</v>
      </c>
      <c r="H460" s="102">
        <v>8.0000000000000002E-3</v>
      </c>
      <c r="I460" s="102">
        <v>-1</v>
      </c>
    </row>
    <row r="461" spans="1:9" x14ac:dyDescent="0.2">
      <c r="A461" s="102" t="s">
        <v>432</v>
      </c>
      <c r="B461" s="102" t="s">
        <v>417</v>
      </c>
      <c r="C461" s="102" t="s">
        <v>25</v>
      </c>
      <c r="D461" s="102" t="s">
        <v>417</v>
      </c>
      <c r="E461" s="102" t="s">
        <v>18</v>
      </c>
      <c r="F461" s="102">
        <v>2029</v>
      </c>
      <c r="G461" s="102">
        <v>2160.3000000000002</v>
      </c>
      <c r="H461" s="102">
        <v>8.0000000000000002E-3</v>
      </c>
      <c r="I461" s="102">
        <v>-1</v>
      </c>
    </row>
    <row r="462" spans="1:9" x14ac:dyDescent="0.2">
      <c r="A462" s="102" t="s">
        <v>432</v>
      </c>
      <c r="B462" s="102" t="s">
        <v>417</v>
      </c>
      <c r="C462" s="102" t="s">
        <v>25</v>
      </c>
      <c r="D462" s="102" t="s">
        <v>417</v>
      </c>
      <c r="E462" s="102" t="s">
        <v>18</v>
      </c>
      <c r="F462" s="102">
        <v>2030</v>
      </c>
      <c r="G462" s="102">
        <v>2160.3000000000002</v>
      </c>
      <c r="H462" s="102">
        <v>8.0000000000000002E-3</v>
      </c>
      <c r="I462" s="102">
        <v>-1</v>
      </c>
    </row>
    <row r="463" spans="1:9" x14ac:dyDescent="0.2">
      <c r="A463" s="102" t="s">
        <v>432</v>
      </c>
      <c r="B463" s="102" t="s">
        <v>417</v>
      </c>
      <c r="C463" s="102" t="s">
        <v>25</v>
      </c>
      <c r="D463" s="102" t="s">
        <v>417</v>
      </c>
      <c r="E463" s="102" t="s">
        <v>18</v>
      </c>
      <c r="F463" s="102">
        <v>2031</v>
      </c>
      <c r="G463" s="102">
        <v>2160.3000000000002</v>
      </c>
      <c r="H463" s="102">
        <v>8.0000000000000002E-3</v>
      </c>
      <c r="I463" s="102">
        <v>-1</v>
      </c>
    </row>
    <row r="464" spans="1:9" x14ac:dyDescent="0.2">
      <c r="A464" s="102" t="s">
        <v>432</v>
      </c>
      <c r="B464" s="102" t="s">
        <v>417</v>
      </c>
      <c r="C464" s="102" t="s">
        <v>25</v>
      </c>
      <c r="D464" s="102" t="s">
        <v>417</v>
      </c>
      <c r="E464" s="102" t="s">
        <v>22</v>
      </c>
      <c r="F464" s="102">
        <v>2021</v>
      </c>
      <c r="G464" s="102">
        <v>3029.6</v>
      </c>
      <c r="H464" s="102">
        <v>8.0000000000000002E-3</v>
      </c>
      <c r="I464" s="102">
        <v>-1</v>
      </c>
    </row>
    <row r="465" spans="1:9" x14ac:dyDescent="0.2">
      <c r="A465" s="102" t="s">
        <v>432</v>
      </c>
      <c r="B465" s="102" t="s">
        <v>417</v>
      </c>
      <c r="C465" s="102" t="s">
        <v>25</v>
      </c>
      <c r="D465" s="102" t="s">
        <v>417</v>
      </c>
      <c r="E465" s="102" t="s">
        <v>22</v>
      </c>
      <c r="F465" s="102">
        <v>2022</v>
      </c>
      <c r="G465" s="102">
        <v>3029.6</v>
      </c>
      <c r="H465" s="102">
        <v>8.0000000000000002E-3</v>
      </c>
      <c r="I465" s="102">
        <v>-1</v>
      </c>
    </row>
    <row r="466" spans="1:9" x14ac:dyDescent="0.2">
      <c r="A466" s="102" t="s">
        <v>432</v>
      </c>
      <c r="B466" s="102" t="s">
        <v>417</v>
      </c>
      <c r="C466" s="102" t="s">
        <v>25</v>
      </c>
      <c r="D466" s="102" t="s">
        <v>417</v>
      </c>
      <c r="E466" s="102" t="s">
        <v>22</v>
      </c>
      <c r="F466" s="102">
        <v>2023</v>
      </c>
      <c r="G466" s="102">
        <v>3029.6</v>
      </c>
      <c r="H466" s="102">
        <v>8.0000000000000002E-3</v>
      </c>
      <c r="I466" s="102">
        <v>-1</v>
      </c>
    </row>
    <row r="467" spans="1:9" x14ac:dyDescent="0.2">
      <c r="A467" s="102" t="s">
        <v>432</v>
      </c>
      <c r="B467" s="102" t="s">
        <v>417</v>
      </c>
      <c r="C467" s="102" t="s">
        <v>25</v>
      </c>
      <c r="D467" s="102" t="s">
        <v>417</v>
      </c>
      <c r="E467" s="102" t="s">
        <v>22</v>
      </c>
      <c r="F467" s="102">
        <v>2024</v>
      </c>
      <c r="G467" s="102">
        <v>3029.6</v>
      </c>
      <c r="H467" s="102">
        <v>8.0000000000000002E-3</v>
      </c>
      <c r="I467" s="102">
        <v>-1</v>
      </c>
    </row>
    <row r="468" spans="1:9" x14ac:dyDescent="0.2">
      <c r="A468" s="102" t="s">
        <v>432</v>
      </c>
      <c r="B468" s="102" t="s">
        <v>417</v>
      </c>
      <c r="C468" s="102" t="s">
        <v>25</v>
      </c>
      <c r="D468" s="102" t="s">
        <v>417</v>
      </c>
      <c r="E468" s="102" t="s">
        <v>22</v>
      </c>
      <c r="F468" s="102">
        <v>2025</v>
      </c>
      <c r="G468" s="102">
        <v>3029.6</v>
      </c>
      <c r="H468" s="102">
        <v>8.0000000000000002E-3</v>
      </c>
      <c r="I468" s="102">
        <v>-1</v>
      </c>
    </row>
    <row r="469" spans="1:9" x14ac:dyDescent="0.2">
      <c r="A469" s="102" t="s">
        <v>432</v>
      </c>
      <c r="B469" s="102" t="s">
        <v>417</v>
      </c>
      <c r="C469" s="102" t="s">
        <v>25</v>
      </c>
      <c r="D469" s="102" t="s">
        <v>417</v>
      </c>
      <c r="E469" s="102" t="s">
        <v>22</v>
      </c>
      <c r="F469" s="102">
        <v>2026</v>
      </c>
      <c r="G469" s="102">
        <v>3029.6</v>
      </c>
      <c r="H469" s="102">
        <v>8.0000000000000002E-3</v>
      </c>
      <c r="I469" s="102">
        <v>-1</v>
      </c>
    </row>
    <row r="470" spans="1:9" x14ac:dyDescent="0.2">
      <c r="A470" s="102" t="s">
        <v>432</v>
      </c>
      <c r="B470" s="102" t="s">
        <v>417</v>
      </c>
      <c r="C470" s="102" t="s">
        <v>25</v>
      </c>
      <c r="D470" s="102" t="s">
        <v>417</v>
      </c>
      <c r="E470" s="102" t="s">
        <v>22</v>
      </c>
      <c r="F470" s="102">
        <v>2027</v>
      </c>
      <c r="G470" s="102">
        <v>3029.6</v>
      </c>
      <c r="H470" s="102">
        <v>8.0000000000000002E-3</v>
      </c>
      <c r="I470" s="102">
        <v>-1</v>
      </c>
    </row>
    <row r="471" spans="1:9" x14ac:dyDescent="0.2">
      <c r="A471" s="102" t="s">
        <v>432</v>
      </c>
      <c r="B471" s="102" t="s">
        <v>417</v>
      </c>
      <c r="C471" s="102" t="s">
        <v>25</v>
      </c>
      <c r="D471" s="102" t="s">
        <v>417</v>
      </c>
      <c r="E471" s="102" t="s">
        <v>22</v>
      </c>
      <c r="F471" s="102">
        <v>2028</v>
      </c>
      <c r="G471" s="102">
        <v>3029.6</v>
      </c>
      <c r="H471" s="102">
        <v>8.0000000000000002E-3</v>
      </c>
      <c r="I471" s="102">
        <v>-1</v>
      </c>
    </row>
    <row r="472" spans="1:9" x14ac:dyDescent="0.2">
      <c r="A472" s="102" t="s">
        <v>432</v>
      </c>
      <c r="B472" s="102" t="s">
        <v>417</v>
      </c>
      <c r="C472" s="102" t="s">
        <v>25</v>
      </c>
      <c r="D472" s="102" t="s">
        <v>417</v>
      </c>
      <c r="E472" s="102" t="s">
        <v>22</v>
      </c>
      <c r="F472" s="102">
        <v>2029</v>
      </c>
      <c r="G472" s="102">
        <v>3029.6</v>
      </c>
      <c r="H472" s="102">
        <v>8.0000000000000002E-3</v>
      </c>
      <c r="I472" s="102">
        <v>-1</v>
      </c>
    </row>
    <row r="473" spans="1:9" x14ac:dyDescent="0.2">
      <c r="A473" s="102" t="s">
        <v>432</v>
      </c>
      <c r="B473" s="102" t="s">
        <v>417</v>
      </c>
      <c r="C473" s="102" t="s">
        <v>25</v>
      </c>
      <c r="D473" s="102" t="s">
        <v>417</v>
      </c>
      <c r="E473" s="102" t="s">
        <v>22</v>
      </c>
      <c r="F473" s="102">
        <v>2030</v>
      </c>
      <c r="G473" s="102">
        <v>3029.6</v>
      </c>
      <c r="H473" s="102">
        <v>8.0000000000000002E-3</v>
      </c>
      <c r="I473" s="102">
        <v>-1</v>
      </c>
    </row>
    <row r="474" spans="1:9" x14ac:dyDescent="0.2">
      <c r="A474" s="102" t="s">
        <v>432</v>
      </c>
      <c r="B474" s="102" t="s">
        <v>417</v>
      </c>
      <c r="C474" s="102" t="s">
        <v>25</v>
      </c>
      <c r="D474" s="102" t="s">
        <v>417</v>
      </c>
      <c r="E474" s="102" t="s">
        <v>22</v>
      </c>
      <c r="F474" s="102">
        <v>2031</v>
      </c>
      <c r="G474" s="102">
        <v>3029.6</v>
      </c>
      <c r="H474" s="102">
        <v>8.0000000000000002E-3</v>
      </c>
      <c r="I474" s="102">
        <v>-1</v>
      </c>
    </row>
    <row r="475" spans="1:9" x14ac:dyDescent="0.2">
      <c r="A475" s="102" t="s">
        <v>432</v>
      </c>
      <c r="B475" s="102" t="s">
        <v>417</v>
      </c>
      <c r="C475" s="102" t="s">
        <v>25</v>
      </c>
      <c r="D475" s="102" t="s">
        <v>417</v>
      </c>
      <c r="E475" s="102" t="s">
        <v>25</v>
      </c>
      <c r="F475" s="102">
        <v>2021</v>
      </c>
      <c r="G475" s="102">
        <v>926</v>
      </c>
      <c r="H475" s="102">
        <v>2E-3</v>
      </c>
      <c r="I475" s="102">
        <v>-1</v>
      </c>
    </row>
    <row r="476" spans="1:9" x14ac:dyDescent="0.2">
      <c r="A476" s="102" t="s">
        <v>432</v>
      </c>
      <c r="B476" s="102" t="s">
        <v>417</v>
      </c>
      <c r="C476" s="102" t="s">
        <v>25</v>
      </c>
      <c r="D476" s="102" t="s">
        <v>417</v>
      </c>
      <c r="E476" s="102" t="s">
        <v>25</v>
      </c>
      <c r="F476" s="102">
        <v>2022</v>
      </c>
      <c r="G476" s="102">
        <v>926</v>
      </c>
      <c r="H476" s="102">
        <v>2E-3</v>
      </c>
      <c r="I476" s="102">
        <v>-1</v>
      </c>
    </row>
    <row r="477" spans="1:9" x14ac:dyDescent="0.2">
      <c r="A477" s="102" t="s">
        <v>432</v>
      </c>
      <c r="B477" s="102" t="s">
        <v>417</v>
      </c>
      <c r="C477" s="102" t="s">
        <v>25</v>
      </c>
      <c r="D477" s="102" t="s">
        <v>417</v>
      </c>
      <c r="E477" s="102" t="s">
        <v>25</v>
      </c>
      <c r="F477" s="102">
        <v>2023</v>
      </c>
      <c r="G477" s="102">
        <v>926</v>
      </c>
      <c r="H477" s="102">
        <v>2E-3</v>
      </c>
      <c r="I477" s="102">
        <v>-1</v>
      </c>
    </row>
    <row r="478" spans="1:9" x14ac:dyDescent="0.2">
      <c r="A478" s="102" t="s">
        <v>432</v>
      </c>
      <c r="B478" s="102" t="s">
        <v>417</v>
      </c>
      <c r="C478" s="102" t="s">
        <v>25</v>
      </c>
      <c r="D478" s="102" t="s">
        <v>417</v>
      </c>
      <c r="E478" s="102" t="s">
        <v>25</v>
      </c>
      <c r="F478" s="102">
        <v>2024</v>
      </c>
      <c r="G478" s="102">
        <v>926</v>
      </c>
      <c r="H478" s="102">
        <v>2E-3</v>
      </c>
      <c r="I478" s="102">
        <v>-1</v>
      </c>
    </row>
    <row r="479" spans="1:9" x14ac:dyDescent="0.2">
      <c r="A479" s="102" t="s">
        <v>432</v>
      </c>
      <c r="B479" s="102" t="s">
        <v>417</v>
      </c>
      <c r="C479" s="102" t="s">
        <v>25</v>
      </c>
      <c r="D479" s="102" t="s">
        <v>417</v>
      </c>
      <c r="E479" s="102" t="s">
        <v>25</v>
      </c>
      <c r="F479" s="102">
        <v>2025</v>
      </c>
      <c r="G479" s="102">
        <v>926</v>
      </c>
      <c r="H479" s="102">
        <v>2E-3</v>
      </c>
      <c r="I479" s="102">
        <v>-1</v>
      </c>
    </row>
    <row r="480" spans="1:9" x14ac:dyDescent="0.2">
      <c r="A480" s="102" t="s">
        <v>432</v>
      </c>
      <c r="B480" s="102" t="s">
        <v>417</v>
      </c>
      <c r="C480" s="102" t="s">
        <v>25</v>
      </c>
      <c r="D480" s="102" t="s">
        <v>417</v>
      </c>
      <c r="E480" s="102" t="s">
        <v>25</v>
      </c>
      <c r="F480" s="102">
        <v>2026</v>
      </c>
      <c r="G480" s="102">
        <v>926</v>
      </c>
      <c r="H480" s="102">
        <v>2E-3</v>
      </c>
      <c r="I480" s="102">
        <v>-1</v>
      </c>
    </row>
    <row r="481" spans="1:9" x14ac:dyDescent="0.2">
      <c r="A481" s="102" t="s">
        <v>432</v>
      </c>
      <c r="B481" s="102" t="s">
        <v>417</v>
      </c>
      <c r="C481" s="102" t="s">
        <v>25</v>
      </c>
      <c r="D481" s="102" t="s">
        <v>417</v>
      </c>
      <c r="E481" s="102" t="s">
        <v>25</v>
      </c>
      <c r="F481" s="102">
        <v>2027</v>
      </c>
      <c r="G481" s="102">
        <v>926</v>
      </c>
      <c r="H481" s="102">
        <v>2E-3</v>
      </c>
      <c r="I481" s="102">
        <v>-1</v>
      </c>
    </row>
    <row r="482" spans="1:9" x14ac:dyDescent="0.2">
      <c r="A482" s="102" t="s">
        <v>432</v>
      </c>
      <c r="B482" s="102" t="s">
        <v>417</v>
      </c>
      <c r="C482" s="102" t="s">
        <v>25</v>
      </c>
      <c r="D482" s="102" t="s">
        <v>417</v>
      </c>
      <c r="E482" s="102" t="s">
        <v>25</v>
      </c>
      <c r="F482" s="102">
        <v>2028</v>
      </c>
      <c r="G482" s="102">
        <v>926</v>
      </c>
      <c r="H482" s="102">
        <v>2E-3</v>
      </c>
      <c r="I482" s="102">
        <v>-1</v>
      </c>
    </row>
    <row r="483" spans="1:9" x14ac:dyDescent="0.2">
      <c r="A483" s="102" t="s">
        <v>432</v>
      </c>
      <c r="B483" s="102" t="s">
        <v>417</v>
      </c>
      <c r="C483" s="102" t="s">
        <v>25</v>
      </c>
      <c r="D483" s="102" t="s">
        <v>417</v>
      </c>
      <c r="E483" s="102" t="s">
        <v>25</v>
      </c>
      <c r="F483" s="102">
        <v>2029</v>
      </c>
      <c r="G483" s="102">
        <v>926</v>
      </c>
      <c r="H483" s="102">
        <v>2E-3</v>
      </c>
      <c r="I483" s="102">
        <v>-1</v>
      </c>
    </row>
    <row r="484" spans="1:9" x14ac:dyDescent="0.2">
      <c r="A484" s="102" t="s">
        <v>432</v>
      </c>
      <c r="B484" s="102" t="s">
        <v>417</v>
      </c>
      <c r="C484" s="102" t="s">
        <v>25</v>
      </c>
      <c r="D484" s="102" t="s">
        <v>417</v>
      </c>
      <c r="E484" s="102" t="s">
        <v>25</v>
      </c>
      <c r="F484" s="102">
        <v>2030</v>
      </c>
      <c r="G484" s="102">
        <v>926</v>
      </c>
      <c r="H484" s="102">
        <v>2E-3</v>
      </c>
      <c r="I484" s="102">
        <v>-1</v>
      </c>
    </row>
    <row r="485" spans="1:9" x14ac:dyDescent="0.2">
      <c r="A485" s="102" t="s">
        <v>432</v>
      </c>
      <c r="B485" s="102" t="s">
        <v>417</v>
      </c>
      <c r="C485" s="102" t="s">
        <v>25</v>
      </c>
      <c r="D485" s="102" t="s">
        <v>417</v>
      </c>
      <c r="E485" s="102" t="s">
        <v>25</v>
      </c>
      <c r="F485" s="102">
        <v>2031</v>
      </c>
      <c r="G485" s="102">
        <v>926</v>
      </c>
      <c r="H485" s="102">
        <v>2E-3</v>
      </c>
      <c r="I485" s="102">
        <v>-1</v>
      </c>
    </row>
    <row r="486" spans="1:9" x14ac:dyDescent="0.2">
      <c r="A486" s="102" t="s">
        <v>432</v>
      </c>
      <c r="B486" s="102" t="s">
        <v>417</v>
      </c>
      <c r="C486" s="102" t="s">
        <v>25</v>
      </c>
      <c r="D486" s="102" t="s">
        <v>417</v>
      </c>
      <c r="E486" s="102" t="s">
        <v>28</v>
      </c>
      <c r="F486" s="102">
        <v>2021</v>
      </c>
      <c r="G486" s="102">
        <v>3787.9</v>
      </c>
      <c r="H486" s="102">
        <v>8.0000000000000002E-3</v>
      </c>
      <c r="I486" s="102">
        <v>-1</v>
      </c>
    </row>
    <row r="487" spans="1:9" x14ac:dyDescent="0.2">
      <c r="A487" s="102" t="s">
        <v>432</v>
      </c>
      <c r="B487" s="102" t="s">
        <v>417</v>
      </c>
      <c r="C487" s="102" t="s">
        <v>25</v>
      </c>
      <c r="D487" s="102" t="s">
        <v>417</v>
      </c>
      <c r="E487" s="102" t="s">
        <v>28</v>
      </c>
      <c r="F487" s="102">
        <v>2022</v>
      </c>
      <c r="G487" s="102">
        <v>3787.9</v>
      </c>
      <c r="H487" s="102">
        <v>8.0000000000000002E-3</v>
      </c>
      <c r="I487" s="102">
        <v>-1</v>
      </c>
    </row>
    <row r="488" spans="1:9" x14ac:dyDescent="0.2">
      <c r="A488" s="102" t="s">
        <v>432</v>
      </c>
      <c r="B488" s="102" t="s">
        <v>417</v>
      </c>
      <c r="C488" s="102" t="s">
        <v>25</v>
      </c>
      <c r="D488" s="102" t="s">
        <v>417</v>
      </c>
      <c r="E488" s="102" t="s">
        <v>28</v>
      </c>
      <c r="F488" s="102">
        <v>2023</v>
      </c>
      <c r="G488" s="102">
        <v>3787.9</v>
      </c>
      <c r="H488" s="102">
        <v>8.0000000000000002E-3</v>
      </c>
      <c r="I488" s="102">
        <v>-1</v>
      </c>
    </row>
    <row r="489" spans="1:9" x14ac:dyDescent="0.2">
      <c r="A489" s="102" t="s">
        <v>432</v>
      </c>
      <c r="B489" s="102" t="s">
        <v>417</v>
      </c>
      <c r="C489" s="102" t="s">
        <v>25</v>
      </c>
      <c r="D489" s="102" t="s">
        <v>417</v>
      </c>
      <c r="E489" s="102" t="s">
        <v>28</v>
      </c>
      <c r="F489" s="102">
        <v>2024</v>
      </c>
      <c r="G489" s="102">
        <v>3787.9</v>
      </c>
      <c r="H489" s="102">
        <v>8.0000000000000002E-3</v>
      </c>
      <c r="I489" s="102">
        <v>-1</v>
      </c>
    </row>
    <row r="490" spans="1:9" x14ac:dyDescent="0.2">
      <c r="A490" s="102" t="s">
        <v>432</v>
      </c>
      <c r="B490" s="102" t="s">
        <v>417</v>
      </c>
      <c r="C490" s="102" t="s">
        <v>25</v>
      </c>
      <c r="D490" s="102" t="s">
        <v>417</v>
      </c>
      <c r="E490" s="102" t="s">
        <v>28</v>
      </c>
      <c r="F490" s="102">
        <v>2025</v>
      </c>
      <c r="G490" s="102">
        <v>3787.9</v>
      </c>
      <c r="H490" s="102">
        <v>8.0000000000000002E-3</v>
      </c>
      <c r="I490" s="102">
        <v>-1</v>
      </c>
    </row>
    <row r="491" spans="1:9" x14ac:dyDescent="0.2">
      <c r="A491" s="102" t="s">
        <v>432</v>
      </c>
      <c r="B491" s="102" t="s">
        <v>417</v>
      </c>
      <c r="C491" s="102" t="s">
        <v>25</v>
      </c>
      <c r="D491" s="102" t="s">
        <v>417</v>
      </c>
      <c r="E491" s="102" t="s">
        <v>28</v>
      </c>
      <c r="F491" s="102">
        <v>2026</v>
      </c>
      <c r="G491" s="102">
        <v>3787.9</v>
      </c>
      <c r="H491" s="102">
        <v>8.0000000000000002E-3</v>
      </c>
      <c r="I491" s="102">
        <v>-1</v>
      </c>
    </row>
    <row r="492" spans="1:9" x14ac:dyDescent="0.2">
      <c r="A492" s="102" t="s">
        <v>432</v>
      </c>
      <c r="B492" s="102" t="s">
        <v>417</v>
      </c>
      <c r="C492" s="102" t="s">
        <v>25</v>
      </c>
      <c r="D492" s="102" t="s">
        <v>417</v>
      </c>
      <c r="E492" s="102" t="s">
        <v>28</v>
      </c>
      <c r="F492" s="102">
        <v>2027</v>
      </c>
      <c r="G492" s="102">
        <v>3787.9</v>
      </c>
      <c r="H492" s="102">
        <v>8.0000000000000002E-3</v>
      </c>
      <c r="I492" s="102">
        <v>-1</v>
      </c>
    </row>
    <row r="493" spans="1:9" x14ac:dyDescent="0.2">
      <c r="A493" s="102" t="s">
        <v>432</v>
      </c>
      <c r="B493" s="102" t="s">
        <v>417</v>
      </c>
      <c r="C493" s="102" t="s">
        <v>25</v>
      </c>
      <c r="D493" s="102" t="s">
        <v>417</v>
      </c>
      <c r="E493" s="102" t="s">
        <v>28</v>
      </c>
      <c r="F493" s="102">
        <v>2028</v>
      </c>
      <c r="G493" s="102">
        <v>3787.9</v>
      </c>
      <c r="H493" s="102">
        <v>8.0000000000000002E-3</v>
      </c>
      <c r="I493" s="102">
        <v>-1</v>
      </c>
    </row>
    <row r="494" spans="1:9" x14ac:dyDescent="0.2">
      <c r="A494" s="102" t="s">
        <v>432</v>
      </c>
      <c r="B494" s="102" t="s">
        <v>417</v>
      </c>
      <c r="C494" s="102" t="s">
        <v>25</v>
      </c>
      <c r="D494" s="102" t="s">
        <v>417</v>
      </c>
      <c r="E494" s="102" t="s">
        <v>28</v>
      </c>
      <c r="F494" s="102">
        <v>2029</v>
      </c>
      <c r="G494" s="102">
        <v>3787.9</v>
      </c>
      <c r="H494" s="102">
        <v>8.0000000000000002E-3</v>
      </c>
      <c r="I494" s="102">
        <v>-1</v>
      </c>
    </row>
    <row r="495" spans="1:9" x14ac:dyDescent="0.2">
      <c r="A495" s="102" t="s">
        <v>432</v>
      </c>
      <c r="B495" s="102" t="s">
        <v>417</v>
      </c>
      <c r="C495" s="102" t="s">
        <v>25</v>
      </c>
      <c r="D495" s="102" t="s">
        <v>417</v>
      </c>
      <c r="E495" s="102" t="s">
        <v>28</v>
      </c>
      <c r="F495" s="102">
        <v>2030</v>
      </c>
      <c r="G495" s="102">
        <v>3787.9</v>
      </c>
      <c r="H495" s="102">
        <v>8.0000000000000002E-3</v>
      </c>
      <c r="I495" s="102">
        <v>-1</v>
      </c>
    </row>
    <row r="496" spans="1:9" x14ac:dyDescent="0.2">
      <c r="A496" s="102" t="s">
        <v>432</v>
      </c>
      <c r="B496" s="102" t="s">
        <v>417</v>
      </c>
      <c r="C496" s="102" t="s">
        <v>25</v>
      </c>
      <c r="D496" s="102" t="s">
        <v>417</v>
      </c>
      <c r="E496" s="102" t="s">
        <v>28</v>
      </c>
      <c r="F496" s="102">
        <v>2031</v>
      </c>
      <c r="G496" s="102">
        <v>3787.9</v>
      </c>
      <c r="H496" s="102">
        <v>8.0000000000000002E-3</v>
      </c>
      <c r="I496" s="102">
        <v>-1</v>
      </c>
    </row>
    <row r="497" spans="1:9" x14ac:dyDescent="0.2">
      <c r="A497" s="102" t="s">
        <v>432</v>
      </c>
      <c r="B497" s="102" t="s">
        <v>417</v>
      </c>
      <c r="C497" s="102" t="s">
        <v>28</v>
      </c>
      <c r="D497" s="102" t="s">
        <v>417</v>
      </c>
      <c r="E497" s="102" t="s">
        <v>11</v>
      </c>
      <c r="F497" s="102">
        <v>2021</v>
      </c>
      <c r="G497" s="102">
        <v>2497.6</v>
      </c>
      <c r="H497" s="102">
        <v>8.0000000000000002E-3</v>
      </c>
      <c r="I497" s="102">
        <v>-1</v>
      </c>
    </row>
    <row r="498" spans="1:9" x14ac:dyDescent="0.2">
      <c r="A498" s="102" t="s">
        <v>432</v>
      </c>
      <c r="B498" s="102" t="s">
        <v>417</v>
      </c>
      <c r="C498" s="102" t="s">
        <v>28</v>
      </c>
      <c r="D498" s="102" t="s">
        <v>417</v>
      </c>
      <c r="E498" s="102" t="s">
        <v>11</v>
      </c>
      <c r="F498" s="102">
        <v>2022</v>
      </c>
      <c r="G498" s="102">
        <v>2497.6</v>
      </c>
      <c r="H498" s="102">
        <v>8.0000000000000002E-3</v>
      </c>
      <c r="I498" s="102">
        <v>-1</v>
      </c>
    </row>
    <row r="499" spans="1:9" x14ac:dyDescent="0.2">
      <c r="A499" s="102" t="s">
        <v>432</v>
      </c>
      <c r="B499" s="102" t="s">
        <v>417</v>
      </c>
      <c r="C499" s="102" t="s">
        <v>28</v>
      </c>
      <c r="D499" s="102" t="s">
        <v>417</v>
      </c>
      <c r="E499" s="102" t="s">
        <v>11</v>
      </c>
      <c r="F499" s="102">
        <v>2023</v>
      </c>
      <c r="G499" s="102">
        <v>2497.6</v>
      </c>
      <c r="H499" s="102">
        <v>8.0000000000000002E-3</v>
      </c>
      <c r="I499" s="102">
        <v>-1</v>
      </c>
    </row>
    <row r="500" spans="1:9" x14ac:dyDescent="0.2">
      <c r="A500" s="102" t="s">
        <v>432</v>
      </c>
      <c r="B500" s="102" t="s">
        <v>417</v>
      </c>
      <c r="C500" s="102" t="s">
        <v>28</v>
      </c>
      <c r="D500" s="102" t="s">
        <v>417</v>
      </c>
      <c r="E500" s="102" t="s">
        <v>11</v>
      </c>
      <c r="F500" s="102">
        <v>2024</v>
      </c>
      <c r="G500" s="102">
        <v>2497.6</v>
      </c>
      <c r="H500" s="102">
        <v>8.0000000000000002E-3</v>
      </c>
      <c r="I500" s="102">
        <v>-1</v>
      </c>
    </row>
    <row r="501" spans="1:9" x14ac:dyDescent="0.2">
      <c r="A501" s="102" t="s">
        <v>432</v>
      </c>
      <c r="B501" s="102" t="s">
        <v>417</v>
      </c>
      <c r="C501" s="102" t="s">
        <v>28</v>
      </c>
      <c r="D501" s="102" t="s">
        <v>417</v>
      </c>
      <c r="E501" s="102" t="s">
        <v>11</v>
      </c>
      <c r="F501" s="102">
        <v>2025</v>
      </c>
      <c r="G501" s="102">
        <v>2497.6</v>
      </c>
      <c r="H501" s="102">
        <v>8.0000000000000002E-3</v>
      </c>
      <c r="I501" s="102">
        <v>-1</v>
      </c>
    </row>
    <row r="502" spans="1:9" x14ac:dyDescent="0.2">
      <c r="A502" s="102" t="s">
        <v>432</v>
      </c>
      <c r="B502" s="102" t="s">
        <v>417</v>
      </c>
      <c r="C502" s="102" t="s">
        <v>28</v>
      </c>
      <c r="D502" s="102" t="s">
        <v>417</v>
      </c>
      <c r="E502" s="102" t="s">
        <v>11</v>
      </c>
      <c r="F502" s="102">
        <v>2026</v>
      </c>
      <c r="G502" s="102">
        <v>2497.6</v>
      </c>
      <c r="H502" s="102">
        <v>8.0000000000000002E-3</v>
      </c>
      <c r="I502" s="102">
        <v>-1</v>
      </c>
    </row>
    <row r="503" spans="1:9" x14ac:dyDescent="0.2">
      <c r="A503" s="102" t="s">
        <v>432</v>
      </c>
      <c r="B503" s="102" t="s">
        <v>417</v>
      </c>
      <c r="C503" s="102" t="s">
        <v>28</v>
      </c>
      <c r="D503" s="102" t="s">
        <v>417</v>
      </c>
      <c r="E503" s="102" t="s">
        <v>11</v>
      </c>
      <c r="F503" s="102">
        <v>2027</v>
      </c>
      <c r="G503" s="102">
        <v>2497.6</v>
      </c>
      <c r="H503" s="102">
        <v>8.0000000000000002E-3</v>
      </c>
      <c r="I503" s="102">
        <v>-1</v>
      </c>
    </row>
    <row r="504" spans="1:9" x14ac:dyDescent="0.2">
      <c r="A504" s="102" t="s">
        <v>432</v>
      </c>
      <c r="B504" s="102" t="s">
        <v>417</v>
      </c>
      <c r="C504" s="102" t="s">
        <v>28</v>
      </c>
      <c r="D504" s="102" t="s">
        <v>417</v>
      </c>
      <c r="E504" s="102" t="s">
        <v>11</v>
      </c>
      <c r="F504" s="102">
        <v>2028</v>
      </c>
      <c r="G504" s="102">
        <v>2497.6</v>
      </c>
      <c r="H504" s="102">
        <v>8.0000000000000002E-3</v>
      </c>
      <c r="I504" s="102">
        <v>-1</v>
      </c>
    </row>
    <row r="505" spans="1:9" x14ac:dyDescent="0.2">
      <c r="A505" s="102" t="s">
        <v>432</v>
      </c>
      <c r="B505" s="102" t="s">
        <v>417</v>
      </c>
      <c r="C505" s="102" t="s">
        <v>28</v>
      </c>
      <c r="D505" s="102" t="s">
        <v>417</v>
      </c>
      <c r="E505" s="102" t="s">
        <v>11</v>
      </c>
      <c r="F505" s="102">
        <v>2029</v>
      </c>
      <c r="G505" s="102">
        <v>2497.6</v>
      </c>
      <c r="H505" s="102">
        <v>8.0000000000000002E-3</v>
      </c>
      <c r="I505" s="102">
        <v>-1</v>
      </c>
    </row>
    <row r="506" spans="1:9" x14ac:dyDescent="0.2">
      <c r="A506" s="102" t="s">
        <v>432</v>
      </c>
      <c r="B506" s="102" t="s">
        <v>417</v>
      </c>
      <c r="C506" s="102" t="s">
        <v>28</v>
      </c>
      <c r="D506" s="102" t="s">
        <v>417</v>
      </c>
      <c r="E506" s="102" t="s">
        <v>11</v>
      </c>
      <c r="F506" s="102">
        <v>2030</v>
      </c>
      <c r="G506" s="102">
        <v>2497.6</v>
      </c>
      <c r="H506" s="102">
        <v>8.0000000000000002E-3</v>
      </c>
      <c r="I506" s="102">
        <v>-1</v>
      </c>
    </row>
    <row r="507" spans="1:9" x14ac:dyDescent="0.2">
      <c r="A507" s="102" t="s">
        <v>432</v>
      </c>
      <c r="B507" s="102" t="s">
        <v>417</v>
      </c>
      <c r="C507" s="102" t="s">
        <v>28</v>
      </c>
      <c r="D507" s="102" t="s">
        <v>417</v>
      </c>
      <c r="E507" s="102" t="s">
        <v>11</v>
      </c>
      <c r="F507" s="102">
        <v>2031</v>
      </c>
      <c r="G507" s="102">
        <v>2497.6</v>
      </c>
      <c r="H507" s="102">
        <v>8.0000000000000002E-3</v>
      </c>
      <c r="I507" s="102">
        <v>-1</v>
      </c>
    </row>
    <row r="508" spans="1:9" x14ac:dyDescent="0.2">
      <c r="A508" s="102" t="s">
        <v>432</v>
      </c>
      <c r="B508" s="102" t="s">
        <v>417</v>
      </c>
      <c r="C508" s="102" t="s">
        <v>28</v>
      </c>
      <c r="D508" s="102" t="s">
        <v>417</v>
      </c>
      <c r="E508" s="102" t="s">
        <v>18</v>
      </c>
      <c r="F508" s="102">
        <v>2021</v>
      </c>
      <c r="G508" s="102">
        <v>3354.5</v>
      </c>
      <c r="H508" s="102">
        <v>8.0000000000000002E-3</v>
      </c>
      <c r="I508" s="102">
        <v>-1</v>
      </c>
    </row>
    <row r="509" spans="1:9" x14ac:dyDescent="0.2">
      <c r="A509" s="102" t="s">
        <v>432</v>
      </c>
      <c r="B509" s="102" t="s">
        <v>417</v>
      </c>
      <c r="C509" s="102" t="s">
        <v>28</v>
      </c>
      <c r="D509" s="102" t="s">
        <v>417</v>
      </c>
      <c r="E509" s="102" t="s">
        <v>18</v>
      </c>
      <c r="F509" s="102">
        <v>2022</v>
      </c>
      <c r="G509" s="102">
        <v>3354.5</v>
      </c>
      <c r="H509" s="102">
        <v>8.0000000000000002E-3</v>
      </c>
      <c r="I509" s="102">
        <v>-1</v>
      </c>
    </row>
    <row r="510" spans="1:9" x14ac:dyDescent="0.2">
      <c r="A510" s="102" t="s">
        <v>432</v>
      </c>
      <c r="B510" s="102" t="s">
        <v>417</v>
      </c>
      <c r="C510" s="102" t="s">
        <v>28</v>
      </c>
      <c r="D510" s="102" t="s">
        <v>417</v>
      </c>
      <c r="E510" s="102" t="s">
        <v>18</v>
      </c>
      <c r="F510" s="102">
        <v>2023</v>
      </c>
      <c r="G510" s="102">
        <v>3354.5</v>
      </c>
      <c r="H510" s="102">
        <v>8.0000000000000002E-3</v>
      </c>
      <c r="I510" s="102">
        <v>-1</v>
      </c>
    </row>
    <row r="511" spans="1:9" x14ac:dyDescent="0.2">
      <c r="A511" s="102" t="s">
        <v>432</v>
      </c>
      <c r="B511" s="102" t="s">
        <v>417</v>
      </c>
      <c r="C511" s="102" t="s">
        <v>28</v>
      </c>
      <c r="D511" s="102" t="s">
        <v>417</v>
      </c>
      <c r="E511" s="102" t="s">
        <v>18</v>
      </c>
      <c r="F511" s="102">
        <v>2024</v>
      </c>
      <c r="G511" s="102">
        <v>3354.5</v>
      </c>
      <c r="H511" s="102">
        <v>8.0000000000000002E-3</v>
      </c>
      <c r="I511" s="102">
        <v>-1</v>
      </c>
    </row>
    <row r="512" spans="1:9" x14ac:dyDescent="0.2">
      <c r="A512" s="102" t="s">
        <v>432</v>
      </c>
      <c r="B512" s="102" t="s">
        <v>417</v>
      </c>
      <c r="C512" s="102" t="s">
        <v>28</v>
      </c>
      <c r="D512" s="102" t="s">
        <v>417</v>
      </c>
      <c r="E512" s="102" t="s">
        <v>18</v>
      </c>
      <c r="F512" s="102">
        <v>2025</v>
      </c>
      <c r="G512" s="102">
        <v>3354.5</v>
      </c>
      <c r="H512" s="102">
        <v>8.0000000000000002E-3</v>
      </c>
      <c r="I512" s="102">
        <v>-1</v>
      </c>
    </row>
    <row r="513" spans="1:9" x14ac:dyDescent="0.2">
      <c r="A513" s="102" t="s">
        <v>432</v>
      </c>
      <c r="B513" s="102" t="s">
        <v>417</v>
      </c>
      <c r="C513" s="102" t="s">
        <v>28</v>
      </c>
      <c r="D513" s="102" t="s">
        <v>417</v>
      </c>
      <c r="E513" s="102" t="s">
        <v>18</v>
      </c>
      <c r="F513" s="102">
        <v>2026</v>
      </c>
      <c r="G513" s="102">
        <v>3354.5</v>
      </c>
      <c r="H513" s="102">
        <v>8.0000000000000002E-3</v>
      </c>
      <c r="I513" s="102">
        <v>-1</v>
      </c>
    </row>
    <row r="514" spans="1:9" x14ac:dyDescent="0.2">
      <c r="A514" s="102" t="s">
        <v>432</v>
      </c>
      <c r="B514" s="102" t="s">
        <v>417</v>
      </c>
      <c r="C514" s="102" t="s">
        <v>28</v>
      </c>
      <c r="D514" s="102" t="s">
        <v>417</v>
      </c>
      <c r="E514" s="102" t="s">
        <v>18</v>
      </c>
      <c r="F514" s="102">
        <v>2027</v>
      </c>
      <c r="G514" s="102">
        <v>3354.5</v>
      </c>
      <c r="H514" s="102">
        <v>8.0000000000000002E-3</v>
      </c>
      <c r="I514" s="102">
        <v>-1</v>
      </c>
    </row>
    <row r="515" spans="1:9" x14ac:dyDescent="0.2">
      <c r="A515" s="102" t="s">
        <v>432</v>
      </c>
      <c r="B515" s="102" t="s">
        <v>417</v>
      </c>
      <c r="C515" s="102" t="s">
        <v>28</v>
      </c>
      <c r="D515" s="102" t="s">
        <v>417</v>
      </c>
      <c r="E515" s="102" t="s">
        <v>18</v>
      </c>
      <c r="F515" s="102">
        <v>2028</v>
      </c>
      <c r="G515" s="102">
        <v>3354.5</v>
      </c>
      <c r="H515" s="102">
        <v>8.0000000000000002E-3</v>
      </c>
      <c r="I515" s="102">
        <v>-1</v>
      </c>
    </row>
    <row r="516" spans="1:9" x14ac:dyDescent="0.2">
      <c r="A516" s="102" t="s">
        <v>432</v>
      </c>
      <c r="B516" s="102" t="s">
        <v>417</v>
      </c>
      <c r="C516" s="102" t="s">
        <v>28</v>
      </c>
      <c r="D516" s="102" t="s">
        <v>417</v>
      </c>
      <c r="E516" s="102" t="s">
        <v>18</v>
      </c>
      <c r="F516" s="102">
        <v>2029</v>
      </c>
      <c r="G516" s="102">
        <v>3354.5</v>
      </c>
      <c r="H516" s="102">
        <v>8.0000000000000002E-3</v>
      </c>
      <c r="I516" s="102">
        <v>-1</v>
      </c>
    </row>
    <row r="517" spans="1:9" x14ac:dyDescent="0.2">
      <c r="A517" s="102" t="s">
        <v>432</v>
      </c>
      <c r="B517" s="102" t="s">
        <v>417</v>
      </c>
      <c r="C517" s="102" t="s">
        <v>28</v>
      </c>
      <c r="D517" s="102" t="s">
        <v>417</v>
      </c>
      <c r="E517" s="102" t="s">
        <v>18</v>
      </c>
      <c r="F517" s="102">
        <v>2030</v>
      </c>
      <c r="G517" s="102">
        <v>3354.5</v>
      </c>
      <c r="H517" s="102">
        <v>8.0000000000000002E-3</v>
      </c>
      <c r="I517" s="102">
        <v>-1</v>
      </c>
    </row>
    <row r="518" spans="1:9" x14ac:dyDescent="0.2">
      <c r="A518" s="102" t="s">
        <v>432</v>
      </c>
      <c r="B518" s="102" t="s">
        <v>417</v>
      </c>
      <c r="C518" s="102" t="s">
        <v>28</v>
      </c>
      <c r="D518" s="102" t="s">
        <v>417</v>
      </c>
      <c r="E518" s="102" t="s">
        <v>18</v>
      </c>
      <c r="F518" s="102">
        <v>2031</v>
      </c>
      <c r="G518" s="102">
        <v>3354.5</v>
      </c>
      <c r="H518" s="102">
        <v>8.0000000000000002E-3</v>
      </c>
      <c r="I518" s="102">
        <v>-1</v>
      </c>
    </row>
    <row r="519" spans="1:9" x14ac:dyDescent="0.2">
      <c r="A519" s="102" t="s">
        <v>432</v>
      </c>
      <c r="B519" s="102" t="s">
        <v>417</v>
      </c>
      <c r="C519" s="102" t="s">
        <v>28</v>
      </c>
      <c r="D519" s="102" t="s">
        <v>417</v>
      </c>
      <c r="E519" s="102" t="s">
        <v>22</v>
      </c>
      <c r="F519" s="102">
        <v>2021</v>
      </c>
      <c r="G519" s="102">
        <v>3174</v>
      </c>
      <c r="H519" s="102">
        <v>8.0000000000000002E-3</v>
      </c>
      <c r="I519" s="102">
        <v>-1</v>
      </c>
    </row>
    <row r="520" spans="1:9" x14ac:dyDescent="0.2">
      <c r="A520" s="102" t="s">
        <v>432</v>
      </c>
      <c r="B520" s="102" t="s">
        <v>417</v>
      </c>
      <c r="C520" s="102" t="s">
        <v>28</v>
      </c>
      <c r="D520" s="102" t="s">
        <v>417</v>
      </c>
      <c r="E520" s="102" t="s">
        <v>22</v>
      </c>
      <c r="F520" s="102">
        <v>2022</v>
      </c>
      <c r="G520" s="102">
        <v>3174</v>
      </c>
      <c r="H520" s="102">
        <v>8.0000000000000002E-3</v>
      </c>
      <c r="I520" s="102">
        <v>-1</v>
      </c>
    </row>
    <row r="521" spans="1:9" x14ac:dyDescent="0.2">
      <c r="A521" s="102" t="s">
        <v>432</v>
      </c>
      <c r="B521" s="102" t="s">
        <v>417</v>
      </c>
      <c r="C521" s="102" t="s">
        <v>28</v>
      </c>
      <c r="D521" s="102" t="s">
        <v>417</v>
      </c>
      <c r="E521" s="102" t="s">
        <v>22</v>
      </c>
      <c r="F521" s="102">
        <v>2023</v>
      </c>
      <c r="G521" s="102">
        <v>3174</v>
      </c>
      <c r="H521" s="102">
        <v>8.0000000000000002E-3</v>
      </c>
      <c r="I521" s="102">
        <v>-1</v>
      </c>
    </row>
    <row r="522" spans="1:9" x14ac:dyDescent="0.2">
      <c r="A522" s="102" t="s">
        <v>432</v>
      </c>
      <c r="B522" s="102" t="s">
        <v>417</v>
      </c>
      <c r="C522" s="102" t="s">
        <v>28</v>
      </c>
      <c r="D522" s="102" t="s">
        <v>417</v>
      </c>
      <c r="E522" s="102" t="s">
        <v>22</v>
      </c>
      <c r="F522" s="102">
        <v>2024</v>
      </c>
      <c r="G522" s="102">
        <v>3174</v>
      </c>
      <c r="H522" s="102">
        <v>8.0000000000000002E-3</v>
      </c>
      <c r="I522" s="102">
        <v>-1</v>
      </c>
    </row>
    <row r="523" spans="1:9" x14ac:dyDescent="0.2">
      <c r="A523" s="102" t="s">
        <v>432</v>
      </c>
      <c r="B523" s="102" t="s">
        <v>417</v>
      </c>
      <c r="C523" s="102" t="s">
        <v>28</v>
      </c>
      <c r="D523" s="102" t="s">
        <v>417</v>
      </c>
      <c r="E523" s="102" t="s">
        <v>22</v>
      </c>
      <c r="F523" s="102">
        <v>2025</v>
      </c>
      <c r="G523" s="102">
        <v>3174</v>
      </c>
      <c r="H523" s="102">
        <v>8.0000000000000002E-3</v>
      </c>
      <c r="I523" s="102">
        <v>-1</v>
      </c>
    </row>
    <row r="524" spans="1:9" x14ac:dyDescent="0.2">
      <c r="A524" s="102" t="s">
        <v>432</v>
      </c>
      <c r="B524" s="102" t="s">
        <v>417</v>
      </c>
      <c r="C524" s="102" t="s">
        <v>28</v>
      </c>
      <c r="D524" s="102" t="s">
        <v>417</v>
      </c>
      <c r="E524" s="102" t="s">
        <v>22</v>
      </c>
      <c r="F524" s="102">
        <v>2026</v>
      </c>
      <c r="G524" s="102">
        <v>3174</v>
      </c>
      <c r="H524" s="102">
        <v>8.0000000000000002E-3</v>
      </c>
      <c r="I524" s="102">
        <v>-1</v>
      </c>
    </row>
    <row r="525" spans="1:9" x14ac:dyDescent="0.2">
      <c r="A525" s="102" t="s">
        <v>432</v>
      </c>
      <c r="B525" s="102" t="s">
        <v>417</v>
      </c>
      <c r="C525" s="102" t="s">
        <v>28</v>
      </c>
      <c r="D525" s="102" t="s">
        <v>417</v>
      </c>
      <c r="E525" s="102" t="s">
        <v>22</v>
      </c>
      <c r="F525" s="102">
        <v>2027</v>
      </c>
      <c r="G525" s="102">
        <v>3174</v>
      </c>
      <c r="H525" s="102">
        <v>8.0000000000000002E-3</v>
      </c>
      <c r="I525" s="102">
        <v>-1</v>
      </c>
    </row>
    <row r="526" spans="1:9" x14ac:dyDescent="0.2">
      <c r="A526" s="102" t="s">
        <v>432</v>
      </c>
      <c r="B526" s="102" t="s">
        <v>417</v>
      </c>
      <c r="C526" s="102" t="s">
        <v>28</v>
      </c>
      <c r="D526" s="102" t="s">
        <v>417</v>
      </c>
      <c r="E526" s="102" t="s">
        <v>22</v>
      </c>
      <c r="F526" s="102">
        <v>2028</v>
      </c>
      <c r="G526" s="102">
        <v>3174</v>
      </c>
      <c r="H526" s="102">
        <v>8.0000000000000002E-3</v>
      </c>
      <c r="I526" s="102">
        <v>-1</v>
      </c>
    </row>
    <row r="527" spans="1:9" x14ac:dyDescent="0.2">
      <c r="A527" s="102" t="s">
        <v>432</v>
      </c>
      <c r="B527" s="102" t="s">
        <v>417</v>
      </c>
      <c r="C527" s="102" t="s">
        <v>28</v>
      </c>
      <c r="D527" s="102" t="s">
        <v>417</v>
      </c>
      <c r="E527" s="102" t="s">
        <v>22</v>
      </c>
      <c r="F527" s="102">
        <v>2029</v>
      </c>
      <c r="G527" s="102">
        <v>3174</v>
      </c>
      <c r="H527" s="102">
        <v>8.0000000000000002E-3</v>
      </c>
      <c r="I527" s="102">
        <v>-1</v>
      </c>
    </row>
    <row r="528" spans="1:9" x14ac:dyDescent="0.2">
      <c r="A528" s="102" t="s">
        <v>432</v>
      </c>
      <c r="B528" s="102" t="s">
        <v>417</v>
      </c>
      <c r="C528" s="102" t="s">
        <v>28</v>
      </c>
      <c r="D528" s="102" t="s">
        <v>417</v>
      </c>
      <c r="E528" s="102" t="s">
        <v>22</v>
      </c>
      <c r="F528" s="102">
        <v>2030</v>
      </c>
      <c r="G528" s="102">
        <v>3174</v>
      </c>
      <c r="H528" s="102">
        <v>8.0000000000000002E-3</v>
      </c>
      <c r="I528" s="102">
        <v>-1</v>
      </c>
    </row>
    <row r="529" spans="1:9" x14ac:dyDescent="0.2">
      <c r="A529" s="102" t="s">
        <v>432</v>
      </c>
      <c r="B529" s="102" t="s">
        <v>417</v>
      </c>
      <c r="C529" s="102" t="s">
        <v>28</v>
      </c>
      <c r="D529" s="102" t="s">
        <v>417</v>
      </c>
      <c r="E529" s="102" t="s">
        <v>22</v>
      </c>
      <c r="F529" s="102">
        <v>2031</v>
      </c>
      <c r="G529" s="102">
        <v>3174</v>
      </c>
      <c r="H529" s="102">
        <v>8.0000000000000002E-3</v>
      </c>
      <c r="I529" s="102">
        <v>-1</v>
      </c>
    </row>
    <row r="530" spans="1:9" x14ac:dyDescent="0.2">
      <c r="A530" s="102" t="s">
        <v>432</v>
      </c>
      <c r="B530" s="102" t="s">
        <v>417</v>
      </c>
      <c r="C530" s="102" t="s">
        <v>28</v>
      </c>
      <c r="D530" s="102" t="s">
        <v>417</v>
      </c>
      <c r="E530" s="102" t="s">
        <v>25</v>
      </c>
      <c r="F530" s="102">
        <v>2021</v>
      </c>
      <c r="G530" s="102">
        <v>3787.9</v>
      </c>
      <c r="H530" s="102">
        <v>8.0000000000000002E-3</v>
      </c>
      <c r="I530" s="102">
        <v>-1</v>
      </c>
    </row>
    <row r="531" spans="1:9" x14ac:dyDescent="0.2">
      <c r="A531" s="102" t="s">
        <v>432</v>
      </c>
      <c r="B531" s="102" t="s">
        <v>417</v>
      </c>
      <c r="C531" s="102" t="s">
        <v>28</v>
      </c>
      <c r="D531" s="102" t="s">
        <v>417</v>
      </c>
      <c r="E531" s="102" t="s">
        <v>25</v>
      </c>
      <c r="F531" s="102">
        <v>2022</v>
      </c>
      <c r="G531" s="102">
        <v>3787.9</v>
      </c>
      <c r="H531" s="102">
        <v>8.0000000000000002E-3</v>
      </c>
      <c r="I531" s="102">
        <v>-1</v>
      </c>
    </row>
    <row r="532" spans="1:9" x14ac:dyDescent="0.2">
      <c r="A532" s="102" t="s">
        <v>432</v>
      </c>
      <c r="B532" s="102" t="s">
        <v>417</v>
      </c>
      <c r="C532" s="102" t="s">
        <v>28</v>
      </c>
      <c r="D532" s="102" t="s">
        <v>417</v>
      </c>
      <c r="E532" s="102" t="s">
        <v>25</v>
      </c>
      <c r="F532" s="102">
        <v>2023</v>
      </c>
      <c r="G532" s="102">
        <v>3787.9</v>
      </c>
      <c r="H532" s="102">
        <v>8.0000000000000002E-3</v>
      </c>
      <c r="I532" s="102">
        <v>-1</v>
      </c>
    </row>
    <row r="533" spans="1:9" x14ac:dyDescent="0.2">
      <c r="A533" s="102" t="s">
        <v>432</v>
      </c>
      <c r="B533" s="102" t="s">
        <v>417</v>
      </c>
      <c r="C533" s="102" t="s">
        <v>28</v>
      </c>
      <c r="D533" s="102" t="s">
        <v>417</v>
      </c>
      <c r="E533" s="102" t="s">
        <v>25</v>
      </c>
      <c r="F533" s="102">
        <v>2024</v>
      </c>
      <c r="G533" s="102">
        <v>3787.9</v>
      </c>
      <c r="H533" s="102">
        <v>8.0000000000000002E-3</v>
      </c>
      <c r="I533" s="102">
        <v>-1</v>
      </c>
    </row>
    <row r="534" spans="1:9" x14ac:dyDescent="0.2">
      <c r="A534" s="102" t="s">
        <v>432</v>
      </c>
      <c r="B534" s="102" t="s">
        <v>417</v>
      </c>
      <c r="C534" s="102" t="s">
        <v>28</v>
      </c>
      <c r="D534" s="102" t="s">
        <v>417</v>
      </c>
      <c r="E534" s="102" t="s">
        <v>25</v>
      </c>
      <c r="F534" s="102">
        <v>2025</v>
      </c>
      <c r="G534" s="102">
        <v>3787.9</v>
      </c>
      <c r="H534" s="102">
        <v>8.0000000000000002E-3</v>
      </c>
      <c r="I534" s="102">
        <v>-1</v>
      </c>
    </row>
    <row r="535" spans="1:9" x14ac:dyDescent="0.2">
      <c r="A535" s="102" t="s">
        <v>432</v>
      </c>
      <c r="B535" s="102" t="s">
        <v>417</v>
      </c>
      <c r="C535" s="102" t="s">
        <v>28</v>
      </c>
      <c r="D535" s="102" t="s">
        <v>417</v>
      </c>
      <c r="E535" s="102" t="s">
        <v>25</v>
      </c>
      <c r="F535" s="102">
        <v>2026</v>
      </c>
      <c r="G535" s="102">
        <v>3787.9</v>
      </c>
      <c r="H535" s="102">
        <v>8.0000000000000002E-3</v>
      </c>
      <c r="I535" s="102">
        <v>-1</v>
      </c>
    </row>
    <row r="536" spans="1:9" x14ac:dyDescent="0.2">
      <c r="A536" s="102" t="s">
        <v>432</v>
      </c>
      <c r="B536" s="102" t="s">
        <v>417</v>
      </c>
      <c r="C536" s="102" t="s">
        <v>28</v>
      </c>
      <c r="D536" s="102" t="s">
        <v>417</v>
      </c>
      <c r="E536" s="102" t="s">
        <v>25</v>
      </c>
      <c r="F536" s="102">
        <v>2027</v>
      </c>
      <c r="G536" s="102">
        <v>3787.9</v>
      </c>
      <c r="H536" s="102">
        <v>8.0000000000000002E-3</v>
      </c>
      <c r="I536" s="102">
        <v>-1</v>
      </c>
    </row>
    <row r="537" spans="1:9" x14ac:dyDescent="0.2">
      <c r="A537" s="102" t="s">
        <v>432</v>
      </c>
      <c r="B537" s="102" t="s">
        <v>417</v>
      </c>
      <c r="C537" s="102" t="s">
        <v>28</v>
      </c>
      <c r="D537" s="102" t="s">
        <v>417</v>
      </c>
      <c r="E537" s="102" t="s">
        <v>25</v>
      </c>
      <c r="F537" s="102">
        <v>2028</v>
      </c>
      <c r="G537" s="102">
        <v>3787.9</v>
      </c>
      <c r="H537" s="102">
        <v>8.0000000000000002E-3</v>
      </c>
      <c r="I537" s="102">
        <v>-1</v>
      </c>
    </row>
    <row r="538" spans="1:9" x14ac:dyDescent="0.2">
      <c r="A538" s="102" t="s">
        <v>432</v>
      </c>
      <c r="B538" s="102" t="s">
        <v>417</v>
      </c>
      <c r="C538" s="102" t="s">
        <v>28</v>
      </c>
      <c r="D538" s="102" t="s">
        <v>417</v>
      </c>
      <c r="E538" s="102" t="s">
        <v>25</v>
      </c>
      <c r="F538" s="102">
        <v>2029</v>
      </c>
      <c r="G538" s="102">
        <v>3787.9</v>
      </c>
      <c r="H538" s="102">
        <v>8.0000000000000002E-3</v>
      </c>
      <c r="I538" s="102">
        <v>-1</v>
      </c>
    </row>
    <row r="539" spans="1:9" x14ac:dyDescent="0.2">
      <c r="A539" s="102" t="s">
        <v>432</v>
      </c>
      <c r="B539" s="102" t="s">
        <v>417</v>
      </c>
      <c r="C539" s="102" t="s">
        <v>28</v>
      </c>
      <c r="D539" s="102" t="s">
        <v>417</v>
      </c>
      <c r="E539" s="102" t="s">
        <v>25</v>
      </c>
      <c r="F539" s="102">
        <v>2030</v>
      </c>
      <c r="G539" s="102">
        <v>3787.9</v>
      </c>
      <c r="H539" s="102">
        <v>8.0000000000000002E-3</v>
      </c>
      <c r="I539" s="102">
        <v>-1</v>
      </c>
    </row>
    <row r="540" spans="1:9" x14ac:dyDescent="0.2">
      <c r="A540" s="102" t="s">
        <v>432</v>
      </c>
      <c r="B540" s="102" t="s">
        <v>417</v>
      </c>
      <c r="C540" s="102" t="s">
        <v>28</v>
      </c>
      <c r="D540" s="102" t="s">
        <v>417</v>
      </c>
      <c r="E540" s="102" t="s">
        <v>25</v>
      </c>
      <c r="F540" s="102">
        <v>2031</v>
      </c>
      <c r="G540" s="102">
        <v>3787.9</v>
      </c>
      <c r="H540" s="102">
        <v>8.0000000000000002E-3</v>
      </c>
      <c r="I540" s="102">
        <v>-1</v>
      </c>
    </row>
    <row r="541" spans="1:9" x14ac:dyDescent="0.2">
      <c r="A541" s="102" t="s">
        <v>432</v>
      </c>
      <c r="B541" s="102" t="s">
        <v>417</v>
      </c>
      <c r="C541" s="102" t="s">
        <v>28</v>
      </c>
      <c r="D541" s="102" t="s">
        <v>417</v>
      </c>
      <c r="E541" s="102" t="s">
        <v>28</v>
      </c>
      <c r="F541" s="102">
        <v>2021</v>
      </c>
      <c r="G541" s="102">
        <v>926</v>
      </c>
      <c r="H541" s="102">
        <v>2E-3</v>
      </c>
      <c r="I541" s="102">
        <v>-1</v>
      </c>
    </row>
    <row r="542" spans="1:9" x14ac:dyDescent="0.2">
      <c r="A542" s="102" t="s">
        <v>432</v>
      </c>
      <c r="B542" s="102" t="s">
        <v>417</v>
      </c>
      <c r="C542" s="102" t="s">
        <v>28</v>
      </c>
      <c r="D542" s="102" t="s">
        <v>417</v>
      </c>
      <c r="E542" s="102" t="s">
        <v>28</v>
      </c>
      <c r="F542" s="102">
        <v>2022</v>
      </c>
      <c r="G542" s="102">
        <v>926</v>
      </c>
      <c r="H542" s="102">
        <v>2E-3</v>
      </c>
      <c r="I542" s="102">
        <v>-1</v>
      </c>
    </row>
    <row r="543" spans="1:9" x14ac:dyDescent="0.2">
      <c r="A543" s="102" t="s">
        <v>432</v>
      </c>
      <c r="B543" s="102" t="s">
        <v>417</v>
      </c>
      <c r="C543" s="102" t="s">
        <v>28</v>
      </c>
      <c r="D543" s="102" t="s">
        <v>417</v>
      </c>
      <c r="E543" s="102" t="s">
        <v>28</v>
      </c>
      <c r="F543" s="102">
        <v>2023</v>
      </c>
      <c r="G543" s="102">
        <v>926</v>
      </c>
      <c r="H543" s="102">
        <v>2E-3</v>
      </c>
      <c r="I543" s="102">
        <v>-1</v>
      </c>
    </row>
    <row r="544" spans="1:9" x14ac:dyDescent="0.2">
      <c r="A544" s="102" t="s">
        <v>432</v>
      </c>
      <c r="B544" s="102" t="s">
        <v>417</v>
      </c>
      <c r="C544" s="102" t="s">
        <v>28</v>
      </c>
      <c r="D544" s="102" t="s">
        <v>417</v>
      </c>
      <c r="E544" s="102" t="s">
        <v>28</v>
      </c>
      <c r="F544" s="102">
        <v>2024</v>
      </c>
      <c r="G544" s="102">
        <v>926</v>
      </c>
      <c r="H544" s="102">
        <v>2E-3</v>
      </c>
      <c r="I544" s="102">
        <v>-1</v>
      </c>
    </row>
    <row r="545" spans="1:9" x14ac:dyDescent="0.2">
      <c r="A545" s="102" t="s">
        <v>432</v>
      </c>
      <c r="B545" s="102" t="s">
        <v>417</v>
      </c>
      <c r="C545" s="102" t="s">
        <v>28</v>
      </c>
      <c r="D545" s="102" t="s">
        <v>417</v>
      </c>
      <c r="E545" s="102" t="s">
        <v>28</v>
      </c>
      <c r="F545" s="102">
        <v>2025</v>
      </c>
      <c r="G545" s="102">
        <v>926</v>
      </c>
      <c r="H545" s="102">
        <v>2E-3</v>
      </c>
      <c r="I545" s="102">
        <v>-1</v>
      </c>
    </row>
    <row r="546" spans="1:9" x14ac:dyDescent="0.2">
      <c r="A546" s="102" t="s">
        <v>432</v>
      </c>
      <c r="B546" s="102" t="s">
        <v>417</v>
      </c>
      <c r="C546" s="102" t="s">
        <v>28</v>
      </c>
      <c r="D546" s="102" t="s">
        <v>417</v>
      </c>
      <c r="E546" s="102" t="s">
        <v>28</v>
      </c>
      <c r="F546" s="102">
        <v>2026</v>
      </c>
      <c r="G546" s="102">
        <v>926</v>
      </c>
      <c r="H546" s="102">
        <v>2E-3</v>
      </c>
      <c r="I546" s="102">
        <v>-1</v>
      </c>
    </row>
    <row r="547" spans="1:9" x14ac:dyDescent="0.2">
      <c r="A547" s="102" t="s">
        <v>432</v>
      </c>
      <c r="B547" s="102" t="s">
        <v>417</v>
      </c>
      <c r="C547" s="102" t="s">
        <v>28</v>
      </c>
      <c r="D547" s="102" t="s">
        <v>417</v>
      </c>
      <c r="E547" s="102" t="s">
        <v>28</v>
      </c>
      <c r="F547" s="102">
        <v>2027</v>
      </c>
      <c r="G547" s="102">
        <v>926</v>
      </c>
      <c r="H547" s="102">
        <v>2E-3</v>
      </c>
      <c r="I547" s="102">
        <v>-1</v>
      </c>
    </row>
    <row r="548" spans="1:9" x14ac:dyDescent="0.2">
      <c r="A548" s="102" t="s">
        <v>432</v>
      </c>
      <c r="B548" s="102" t="s">
        <v>417</v>
      </c>
      <c r="C548" s="102" t="s">
        <v>28</v>
      </c>
      <c r="D548" s="102" t="s">
        <v>417</v>
      </c>
      <c r="E548" s="102" t="s">
        <v>28</v>
      </c>
      <c r="F548" s="102">
        <v>2028</v>
      </c>
      <c r="G548" s="102">
        <v>926</v>
      </c>
      <c r="H548" s="102">
        <v>2E-3</v>
      </c>
      <c r="I548" s="102">
        <v>-1</v>
      </c>
    </row>
    <row r="549" spans="1:9" x14ac:dyDescent="0.2">
      <c r="A549" s="102" t="s">
        <v>432</v>
      </c>
      <c r="B549" s="102" t="s">
        <v>417</v>
      </c>
      <c r="C549" s="102" t="s">
        <v>28</v>
      </c>
      <c r="D549" s="102" t="s">
        <v>417</v>
      </c>
      <c r="E549" s="102" t="s">
        <v>28</v>
      </c>
      <c r="F549" s="102">
        <v>2029</v>
      </c>
      <c r="G549" s="102">
        <v>926</v>
      </c>
      <c r="H549" s="102">
        <v>2E-3</v>
      </c>
      <c r="I549" s="102">
        <v>-1</v>
      </c>
    </row>
    <row r="550" spans="1:9" x14ac:dyDescent="0.2">
      <c r="A550" s="102" t="s">
        <v>432</v>
      </c>
      <c r="B550" s="102" t="s">
        <v>417</v>
      </c>
      <c r="C550" s="102" t="s">
        <v>28</v>
      </c>
      <c r="D550" s="102" t="s">
        <v>417</v>
      </c>
      <c r="E550" s="102" t="s">
        <v>28</v>
      </c>
      <c r="F550" s="102">
        <v>2030</v>
      </c>
      <c r="G550" s="102">
        <v>926</v>
      </c>
      <c r="H550" s="102">
        <v>2E-3</v>
      </c>
      <c r="I550" s="102">
        <v>-1</v>
      </c>
    </row>
    <row r="551" spans="1:9" x14ac:dyDescent="0.2">
      <c r="A551" s="102" t="s">
        <v>432</v>
      </c>
      <c r="B551" s="102" t="s">
        <v>417</v>
      </c>
      <c r="C551" s="102" t="s">
        <v>28</v>
      </c>
      <c r="D551" s="102" t="s">
        <v>417</v>
      </c>
      <c r="E551" s="102" t="s">
        <v>28</v>
      </c>
      <c r="F551" s="102">
        <v>2031</v>
      </c>
      <c r="G551" s="102">
        <v>926</v>
      </c>
      <c r="H551" s="102">
        <v>2E-3</v>
      </c>
      <c r="I551" s="102">
        <v>-1</v>
      </c>
    </row>
    <row r="552" spans="1:9" x14ac:dyDescent="0.2">
      <c r="A552" s="102" t="s">
        <v>415</v>
      </c>
      <c r="B552" s="102" t="s">
        <v>417</v>
      </c>
      <c r="C552" s="102" t="s">
        <v>22</v>
      </c>
      <c r="D552" s="102" t="s">
        <v>417</v>
      </c>
      <c r="E552" s="102" t="s">
        <v>22</v>
      </c>
      <c r="F552" s="102" t="s">
        <v>401</v>
      </c>
      <c r="G552" s="102">
        <v>2.3514526193787004</v>
      </c>
      <c r="H552" s="102">
        <v>0.19178405283969202</v>
      </c>
      <c r="I552" s="102">
        <v>-1</v>
      </c>
    </row>
    <row r="553" spans="1:9" x14ac:dyDescent="0.2">
      <c r="A553" s="102" t="s">
        <v>415</v>
      </c>
      <c r="B553" s="102" t="s">
        <v>417</v>
      </c>
      <c r="C553" s="102" t="s">
        <v>22</v>
      </c>
      <c r="D553" s="102" t="s">
        <v>417</v>
      </c>
      <c r="E553" s="102" t="s">
        <v>22</v>
      </c>
      <c r="F553" s="102" t="s">
        <v>402</v>
      </c>
      <c r="G553" s="102">
        <v>2.3843186321663383</v>
      </c>
      <c r="H553" s="102">
        <v>0.1858928781046183</v>
      </c>
      <c r="I553" s="102">
        <v>-1</v>
      </c>
    </row>
    <row r="554" spans="1:9" x14ac:dyDescent="0.2">
      <c r="A554" s="102" t="s">
        <v>415</v>
      </c>
      <c r="B554" s="102" t="s">
        <v>417</v>
      </c>
      <c r="C554" s="102" t="s">
        <v>22</v>
      </c>
      <c r="D554" s="102" t="s">
        <v>417</v>
      </c>
      <c r="E554" s="102" t="s">
        <v>22</v>
      </c>
      <c r="F554" s="102" t="s">
        <v>403</v>
      </c>
      <c r="G554" s="102">
        <v>2.4177370707347841</v>
      </c>
      <c r="H554" s="102">
        <v>0.18020594516260668</v>
      </c>
      <c r="I554" s="102">
        <v>-1</v>
      </c>
    </row>
    <row r="555" spans="1:9" x14ac:dyDescent="0.2">
      <c r="A555" s="102" t="s">
        <v>415</v>
      </c>
      <c r="B555" s="102" t="s">
        <v>417</v>
      </c>
      <c r="C555" s="102" t="s">
        <v>22</v>
      </c>
      <c r="D555" s="102" t="s">
        <v>417</v>
      </c>
      <c r="E555" s="102" t="s">
        <v>22</v>
      </c>
      <c r="F555" s="102" t="s">
        <v>404</v>
      </c>
      <c r="G555" s="102">
        <v>2.4517172204891526</v>
      </c>
      <c r="H555" s="102">
        <v>0.17542561659320854</v>
      </c>
      <c r="I555" s="102">
        <v>-1</v>
      </c>
    </row>
    <row r="556" spans="1:9" x14ac:dyDescent="0.2">
      <c r="A556" s="102" t="s">
        <v>415</v>
      </c>
      <c r="B556" s="102" t="s">
        <v>417</v>
      </c>
      <c r="C556" s="102" t="s">
        <v>22</v>
      </c>
      <c r="D556" s="102" t="s">
        <v>417</v>
      </c>
      <c r="E556" s="102" t="s">
        <v>22</v>
      </c>
      <c r="F556" s="102" t="s">
        <v>405</v>
      </c>
      <c r="G556" s="102">
        <v>2.4862685229075603</v>
      </c>
      <c r="H556" s="102">
        <v>0.17109170035209553</v>
      </c>
      <c r="I556" s="102">
        <v>-1</v>
      </c>
    </row>
    <row r="557" spans="1:9" x14ac:dyDescent="0.2">
      <c r="A557" s="102" t="s">
        <v>415</v>
      </c>
      <c r="B557" s="102" t="s">
        <v>417</v>
      </c>
      <c r="C557" s="102" t="s">
        <v>22</v>
      </c>
      <c r="D557" s="102" t="s">
        <v>417</v>
      </c>
      <c r="E557" s="102" t="s">
        <v>22</v>
      </c>
      <c r="F557" s="102" t="s">
        <v>406</v>
      </c>
      <c r="G557" s="102">
        <v>2.5214005781644606</v>
      </c>
      <c r="H557" s="102">
        <v>0.16689625867342262</v>
      </c>
      <c r="I557" s="102">
        <v>-1</v>
      </c>
    </row>
    <row r="558" spans="1:9" x14ac:dyDescent="0.2">
      <c r="A558" s="102" t="s">
        <v>415</v>
      </c>
      <c r="B558" s="102" t="s">
        <v>417</v>
      </c>
      <c r="C558" s="102" t="s">
        <v>22</v>
      </c>
      <c r="D558" s="102" t="s">
        <v>417</v>
      </c>
      <c r="E558" s="102" t="s">
        <v>22</v>
      </c>
      <c r="F558" s="102" t="s">
        <v>407</v>
      </c>
      <c r="G558" s="102">
        <v>2.5571231477980834</v>
      </c>
      <c r="H558" s="102">
        <v>0.1628347123468008</v>
      </c>
      <c r="I558" s="102">
        <v>-1</v>
      </c>
    </row>
    <row r="559" spans="1:9" x14ac:dyDescent="0.2">
      <c r="A559" s="102" t="s">
        <v>415</v>
      </c>
      <c r="B559" s="102" t="s">
        <v>417</v>
      </c>
      <c r="C559" s="102" t="s">
        <v>22</v>
      </c>
      <c r="D559" s="102" t="s">
        <v>417</v>
      </c>
      <c r="E559" s="102" t="s">
        <v>22</v>
      </c>
      <c r="F559" s="102" t="s">
        <v>408</v>
      </c>
      <c r="G559" s="102">
        <v>2.5934461574227021</v>
      </c>
      <c r="H559" s="102">
        <v>0.158902636164721</v>
      </c>
      <c r="I559" s="102">
        <v>-1</v>
      </c>
    </row>
    <row r="560" spans="1:9" x14ac:dyDescent="0.2">
      <c r="A560" s="102" t="s">
        <v>415</v>
      </c>
      <c r="B560" s="102" t="s">
        <v>417</v>
      </c>
      <c r="C560" s="102" t="s">
        <v>22</v>
      </c>
      <c r="D560" s="102" t="s">
        <v>417</v>
      </c>
      <c r="E560" s="102" t="s">
        <v>22</v>
      </c>
      <c r="F560" s="102" t="s">
        <v>409</v>
      </c>
      <c r="G560" s="102">
        <v>2.6303796994864945</v>
      </c>
      <c r="H560" s="102">
        <v>0.15509575368536943</v>
      </c>
      <c r="I560" s="102">
        <v>-1</v>
      </c>
    </row>
    <row r="561" spans="1:9" x14ac:dyDescent="0.2">
      <c r="A561" s="102" t="s">
        <v>415</v>
      </c>
      <c r="B561" s="102" t="s">
        <v>417</v>
      </c>
      <c r="C561" s="102" t="s">
        <v>22</v>
      </c>
      <c r="D561" s="102" t="s">
        <v>417</v>
      </c>
      <c r="E561" s="102" t="s">
        <v>22</v>
      </c>
      <c r="F561" s="102" t="s">
        <v>410</v>
      </c>
      <c r="G561" s="102">
        <v>2.6679340360757546</v>
      </c>
      <c r="H561" s="102">
        <v>0.15140993217498899</v>
      </c>
      <c r="I561" s="102">
        <v>-1</v>
      </c>
    </row>
    <row r="562" spans="1:9" x14ac:dyDescent="0.2">
      <c r="A562" s="102" t="s">
        <v>415</v>
      </c>
      <c r="B562" s="102" t="s">
        <v>417</v>
      </c>
      <c r="C562" s="102" t="s">
        <v>22</v>
      </c>
      <c r="D562" s="102" t="s">
        <v>417</v>
      </c>
      <c r="E562" s="102" t="s">
        <v>22</v>
      </c>
      <c r="F562" s="102" t="s">
        <v>411</v>
      </c>
      <c r="G562" s="102">
        <v>2.7061196017662472</v>
      </c>
      <c r="H562" s="102">
        <v>0.14784117772359318</v>
      </c>
      <c r="I562" s="102">
        <v>-1</v>
      </c>
    </row>
    <row r="563" spans="1:9" x14ac:dyDescent="0.2">
      <c r="A563" s="102" t="s">
        <v>415</v>
      </c>
      <c r="B563" s="102" t="s">
        <v>417</v>
      </c>
      <c r="C563" s="102" t="s">
        <v>18</v>
      </c>
      <c r="D563" s="102" t="s">
        <v>417</v>
      </c>
      <c r="E563" s="102" t="s">
        <v>18</v>
      </c>
      <c r="F563" s="102" t="s">
        <v>401</v>
      </c>
      <c r="G563" s="102">
        <v>2.3041336264642798</v>
      </c>
      <c r="H563" s="102">
        <v>0.20041648790081557</v>
      </c>
      <c r="I563" s="102">
        <v>-1</v>
      </c>
    </row>
    <row r="564" spans="1:9" x14ac:dyDescent="0.2">
      <c r="A564" s="102" t="s">
        <v>415</v>
      </c>
      <c r="B564" s="102" t="s">
        <v>417</v>
      </c>
      <c r="C564" s="102" t="s">
        <v>18</v>
      </c>
      <c r="D564" s="102" t="s">
        <v>417</v>
      </c>
      <c r="E564" s="102" t="s">
        <v>18</v>
      </c>
      <c r="F564" s="102" t="s">
        <v>402</v>
      </c>
      <c r="G564" s="102">
        <v>2.3362042816958728</v>
      </c>
      <c r="H564" s="102">
        <v>0.19469184896348324</v>
      </c>
      <c r="I564" s="102">
        <v>-1</v>
      </c>
    </row>
    <row r="565" spans="1:9" x14ac:dyDescent="0.2">
      <c r="A565" s="102" t="s">
        <v>415</v>
      </c>
      <c r="B565" s="102" t="s">
        <v>417</v>
      </c>
      <c r="C565" s="102" t="s">
        <v>18</v>
      </c>
      <c r="D565" s="102" t="s">
        <v>417</v>
      </c>
      <c r="E565" s="102" t="s">
        <v>18</v>
      </c>
      <c r="F565" s="102" t="s">
        <v>403</v>
      </c>
      <c r="G565" s="102">
        <v>2.3688139940035939</v>
      </c>
      <c r="H565" s="102">
        <v>0.18914153926795751</v>
      </c>
      <c r="I565" s="102">
        <v>-1</v>
      </c>
    </row>
    <row r="566" spans="1:9" x14ac:dyDescent="0.2">
      <c r="A566" s="102" t="s">
        <v>415</v>
      </c>
      <c r="B566" s="102" t="s">
        <v>417</v>
      </c>
      <c r="C566" s="102" t="s">
        <v>18</v>
      </c>
      <c r="D566" s="102" t="s">
        <v>417</v>
      </c>
      <c r="E566" s="102" t="s">
        <v>18</v>
      </c>
      <c r="F566" s="102" t="s">
        <v>404</v>
      </c>
      <c r="G566" s="102">
        <v>2.4019718240857424</v>
      </c>
      <c r="H566" s="102">
        <v>0.18376002404724945</v>
      </c>
      <c r="I566" s="102">
        <v>-1</v>
      </c>
    </row>
    <row r="567" spans="1:9" x14ac:dyDescent="0.2">
      <c r="A567" s="102" t="s">
        <v>415</v>
      </c>
      <c r="B567" s="102" t="s">
        <v>417</v>
      </c>
      <c r="C567" s="102" t="s">
        <v>18</v>
      </c>
      <c r="D567" s="102" t="s">
        <v>417</v>
      </c>
      <c r="E567" s="102" t="s">
        <v>18</v>
      </c>
      <c r="F567" s="102" t="s">
        <v>405</v>
      </c>
      <c r="G567" s="102">
        <v>2.4356869849366509</v>
      </c>
      <c r="H567" s="102">
        <v>0.17854195017885544</v>
      </c>
      <c r="I567" s="102">
        <v>-1</v>
      </c>
    </row>
    <row r="568" spans="1:9" x14ac:dyDescent="0.2">
      <c r="A568" s="102" t="s">
        <v>415</v>
      </c>
      <c r="B568" s="102" t="s">
        <v>417</v>
      </c>
      <c r="C568" s="102" t="s">
        <v>18</v>
      </c>
      <c r="D568" s="102" t="s">
        <v>417</v>
      </c>
      <c r="E568" s="102" t="s">
        <v>18</v>
      </c>
      <c r="F568" s="102" t="s">
        <v>406</v>
      </c>
      <c r="G568" s="102">
        <v>2.4699688444065382</v>
      </c>
      <c r="H568" s="102">
        <v>0.173482140066058</v>
      </c>
      <c r="I568" s="102">
        <v>-1</v>
      </c>
    </row>
    <row r="569" spans="1:9" x14ac:dyDescent="0.2">
      <c r="A569" s="102" t="s">
        <v>415</v>
      </c>
      <c r="B569" s="102" t="s">
        <v>417</v>
      </c>
      <c r="C569" s="102" t="s">
        <v>18</v>
      </c>
      <c r="D569" s="102" t="s">
        <v>417</v>
      </c>
      <c r="E569" s="102" t="s">
        <v>18</v>
      </c>
      <c r="F569" s="102" t="s">
        <v>407</v>
      </c>
      <c r="G569" s="102">
        <v>2.5048269278043933</v>
      </c>
      <c r="H569" s="102">
        <v>0.16857558572955333</v>
      </c>
      <c r="I569" s="102">
        <v>-1</v>
      </c>
    </row>
    <row r="570" spans="1:9" x14ac:dyDescent="0.2">
      <c r="A570" s="102" t="s">
        <v>415</v>
      </c>
      <c r="B570" s="102" t="s">
        <v>417</v>
      </c>
      <c r="C570" s="102" t="s">
        <v>18</v>
      </c>
      <c r="D570" s="102" t="s">
        <v>417</v>
      </c>
      <c r="E570" s="102" t="s">
        <v>18</v>
      </c>
      <c r="F570" s="102" t="s">
        <v>408</v>
      </c>
      <c r="G570" s="102">
        <v>2.5402709205446117</v>
      </c>
      <c r="H570" s="102">
        <v>0.16381744310205704</v>
      </c>
      <c r="I570" s="102">
        <v>-1</v>
      </c>
    </row>
    <row r="571" spans="1:9" x14ac:dyDescent="0.2">
      <c r="A571" s="102" t="s">
        <v>415</v>
      </c>
      <c r="B571" s="102" t="s">
        <v>417</v>
      </c>
      <c r="C571" s="102" t="s">
        <v>18</v>
      </c>
      <c r="D571" s="102" t="s">
        <v>417</v>
      </c>
      <c r="E571" s="102" t="s">
        <v>18</v>
      </c>
      <c r="F571" s="102" t="s">
        <v>409</v>
      </c>
      <c r="G571" s="102">
        <v>2.5763106708381103</v>
      </c>
      <c r="H571" s="102">
        <v>0.1592030265188108</v>
      </c>
      <c r="I571" s="102">
        <v>-1</v>
      </c>
    </row>
    <row r="572" spans="1:9" x14ac:dyDescent="0.2">
      <c r="A572" s="102" t="s">
        <v>415</v>
      </c>
      <c r="B572" s="102" t="s">
        <v>417</v>
      </c>
      <c r="C572" s="102" t="s">
        <v>18</v>
      </c>
      <c r="D572" s="102" t="s">
        <v>417</v>
      </c>
      <c r="E572" s="102" t="s">
        <v>18</v>
      </c>
      <c r="F572" s="102" t="s">
        <v>410</v>
      </c>
      <c r="G572" s="102">
        <v>2.6129561924286802</v>
      </c>
      <c r="H572" s="102">
        <v>0.15472780339714998</v>
      </c>
      <c r="I572" s="102">
        <v>-1</v>
      </c>
    </row>
    <row r="573" spans="1:9" x14ac:dyDescent="0.2">
      <c r="A573" s="102" t="s">
        <v>415</v>
      </c>
      <c r="B573" s="102" t="s">
        <v>417</v>
      </c>
      <c r="C573" s="102" t="s">
        <v>18</v>
      </c>
      <c r="D573" s="102" t="s">
        <v>417</v>
      </c>
      <c r="E573" s="102" t="s">
        <v>18</v>
      </c>
      <c r="F573" s="102" t="s">
        <v>411</v>
      </c>
      <c r="G573" s="102">
        <v>2.6502176673753381</v>
      </c>
      <c r="H573" s="102">
        <v>0.15038738909854632</v>
      </c>
      <c r="I573" s="102">
        <v>-1</v>
      </c>
    </row>
    <row r="574" spans="1:9" x14ac:dyDescent="0.2">
      <c r="A574" s="102" t="s">
        <v>415</v>
      </c>
      <c r="B574" s="102" t="s">
        <v>417</v>
      </c>
      <c r="C574" s="102" t="s">
        <v>25</v>
      </c>
      <c r="D574" s="102" t="s">
        <v>417</v>
      </c>
      <c r="E574" s="102" t="s">
        <v>25</v>
      </c>
      <c r="F574" s="102" t="s">
        <v>401</v>
      </c>
      <c r="G574" s="102">
        <v>1.7488191424456707</v>
      </c>
      <c r="H574" s="102">
        <v>0.16078340069240427</v>
      </c>
      <c r="I574" s="102">
        <v>-1</v>
      </c>
    </row>
    <row r="575" spans="1:9" x14ac:dyDescent="0.2">
      <c r="A575" s="102" t="s">
        <v>415</v>
      </c>
      <c r="B575" s="102" t="s">
        <v>417</v>
      </c>
      <c r="C575" s="102" t="s">
        <v>25</v>
      </c>
      <c r="D575" s="102" t="s">
        <v>417</v>
      </c>
      <c r="E575" s="102" t="s">
        <v>25</v>
      </c>
      <c r="F575" s="102" t="s">
        <v>402</v>
      </c>
      <c r="G575" s="102">
        <v>1.7715558380208409</v>
      </c>
      <c r="H575" s="102">
        <v>0.1582845549593086</v>
      </c>
      <c r="I575" s="102">
        <v>-1</v>
      </c>
    </row>
    <row r="576" spans="1:9" x14ac:dyDescent="0.2">
      <c r="A576" s="102" t="s">
        <v>415</v>
      </c>
      <c r="B576" s="102" t="s">
        <v>417</v>
      </c>
      <c r="C576" s="102" t="s">
        <v>25</v>
      </c>
      <c r="D576" s="102" t="s">
        <v>417</v>
      </c>
      <c r="E576" s="102" t="s">
        <v>25</v>
      </c>
      <c r="F576" s="102" t="s">
        <v>403</v>
      </c>
      <c r="G576" s="102">
        <v>1.7946747015482729</v>
      </c>
      <c r="H576" s="102">
        <v>0.15587089403137533</v>
      </c>
      <c r="I576" s="102">
        <v>-1</v>
      </c>
    </row>
    <row r="577" spans="1:9" x14ac:dyDescent="0.2">
      <c r="A577" s="102" t="s">
        <v>415</v>
      </c>
      <c r="B577" s="102" t="s">
        <v>417</v>
      </c>
      <c r="C577" s="102" t="s">
        <v>25</v>
      </c>
      <c r="D577" s="102" t="s">
        <v>417</v>
      </c>
      <c r="E577" s="102" t="s">
        <v>25</v>
      </c>
      <c r="F577" s="102" t="s">
        <v>404</v>
      </c>
      <c r="G577" s="102">
        <v>1.8181821566678167</v>
      </c>
      <c r="H577" s="102">
        <v>0.15353891753698745</v>
      </c>
      <c r="I577" s="102">
        <v>-1</v>
      </c>
    </row>
    <row r="578" spans="1:9" x14ac:dyDescent="0.2">
      <c r="A578" s="102" t="s">
        <v>415</v>
      </c>
      <c r="B578" s="102" t="s">
        <v>417</v>
      </c>
      <c r="C578" s="102" t="s">
        <v>25</v>
      </c>
      <c r="D578" s="102" t="s">
        <v>417</v>
      </c>
      <c r="E578" s="102" t="s">
        <v>25</v>
      </c>
      <c r="F578" s="102" t="s">
        <v>405</v>
      </c>
      <c r="G578" s="102">
        <v>1.8420847349905645</v>
      </c>
      <c r="H578" s="102">
        <v>0.15128527994620133</v>
      </c>
      <c r="I578" s="102">
        <v>-1</v>
      </c>
    </row>
    <row r="579" spans="1:9" x14ac:dyDescent="0.2">
      <c r="A579" s="102" t="s">
        <v>415</v>
      </c>
      <c r="B579" s="102" t="s">
        <v>417</v>
      </c>
      <c r="C579" s="102" t="s">
        <v>25</v>
      </c>
      <c r="D579" s="102" t="s">
        <v>417</v>
      </c>
      <c r="E579" s="102" t="s">
        <v>25</v>
      </c>
      <c r="F579" s="102" t="s">
        <v>406</v>
      </c>
      <c r="G579" s="102">
        <v>1.8663890779136783</v>
      </c>
      <c r="H579" s="102">
        <v>0.1502604995333604</v>
      </c>
      <c r="I579" s="102">
        <v>-1</v>
      </c>
    </row>
    <row r="580" spans="1:9" x14ac:dyDescent="0.2">
      <c r="A580" s="102" t="s">
        <v>415</v>
      </c>
      <c r="B580" s="102" t="s">
        <v>417</v>
      </c>
      <c r="C580" s="102" t="s">
        <v>25</v>
      </c>
      <c r="D580" s="102" t="s">
        <v>417</v>
      </c>
      <c r="E580" s="102" t="s">
        <v>25</v>
      </c>
      <c r="F580" s="102" t="s">
        <v>407</v>
      </c>
      <c r="G580" s="102">
        <v>1.8911019384657186</v>
      </c>
      <c r="H580" s="102">
        <v>0.14929784883850661</v>
      </c>
      <c r="I580" s="102">
        <v>-1</v>
      </c>
    </row>
    <row r="581" spans="1:9" x14ac:dyDescent="0.2">
      <c r="A581" s="102" t="s">
        <v>415</v>
      </c>
      <c r="B581" s="102" t="s">
        <v>417</v>
      </c>
      <c r="C581" s="102" t="s">
        <v>25</v>
      </c>
      <c r="D581" s="102" t="s">
        <v>417</v>
      </c>
      <c r="E581" s="102" t="s">
        <v>25</v>
      </c>
      <c r="F581" s="102" t="s">
        <v>408</v>
      </c>
      <c r="G581" s="102">
        <v>1.9162301831829951</v>
      </c>
      <c r="H581" s="102">
        <v>0.14835105318843345</v>
      </c>
      <c r="I581" s="102">
        <v>-1</v>
      </c>
    </row>
    <row r="582" spans="1:9" x14ac:dyDescent="0.2">
      <c r="A582" s="102" t="s">
        <v>415</v>
      </c>
      <c r="B582" s="102" t="s">
        <v>417</v>
      </c>
      <c r="C582" s="102" t="s">
        <v>25</v>
      </c>
      <c r="D582" s="102" t="s">
        <v>417</v>
      </c>
      <c r="E582" s="102" t="s">
        <v>25</v>
      </c>
      <c r="F582" s="102" t="s">
        <v>409</v>
      </c>
      <c r="G582" s="102">
        <v>1.941780794017451</v>
      </c>
      <c r="H582" s="102">
        <v>0.1474198036486144</v>
      </c>
      <c r="I582" s="102">
        <v>-1</v>
      </c>
    </row>
    <row r="583" spans="1:9" x14ac:dyDescent="0.2">
      <c r="A583" s="102" t="s">
        <v>415</v>
      </c>
      <c r="B583" s="102" t="s">
        <v>417</v>
      </c>
      <c r="C583" s="102" t="s">
        <v>25</v>
      </c>
      <c r="D583" s="102" t="s">
        <v>417</v>
      </c>
      <c r="E583" s="102" t="s">
        <v>25</v>
      </c>
      <c r="F583" s="102" t="s">
        <v>410</v>
      </c>
      <c r="G583" s="102">
        <v>1.9677608702766136</v>
      </c>
      <c r="H583" s="102">
        <v>0.14650379820149095</v>
      </c>
      <c r="I583" s="102">
        <v>-1</v>
      </c>
    </row>
    <row r="584" spans="1:9" x14ac:dyDescent="0.2">
      <c r="A584" s="102" t="s">
        <v>415</v>
      </c>
      <c r="B584" s="102" t="s">
        <v>417</v>
      </c>
      <c r="C584" s="102" t="s">
        <v>25</v>
      </c>
      <c r="D584" s="102" t="s">
        <v>417</v>
      </c>
      <c r="E584" s="102" t="s">
        <v>25</v>
      </c>
      <c r="F584" s="102" t="s">
        <v>411</v>
      </c>
      <c r="G584" s="102">
        <v>1.9941776305961658</v>
      </c>
      <c r="H584" s="102">
        <v>0.14578175722421916</v>
      </c>
      <c r="I584" s="102">
        <v>-1</v>
      </c>
    </row>
    <row r="585" spans="1:9" x14ac:dyDescent="0.2">
      <c r="A585" s="102" t="s">
        <v>415</v>
      </c>
      <c r="B585" s="102" t="s">
        <v>417</v>
      </c>
      <c r="C585" s="102" t="s">
        <v>11</v>
      </c>
      <c r="D585" s="102" t="s">
        <v>417</v>
      </c>
      <c r="E585" s="102" t="s">
        <v>11</v>
      </c>
      <c r="F585" s="102" t="s">
        <v>401</v>
      </c>
      <c r="G585" s="102">
        <v>1.5514725122281181</v>
      </c>
      <c r="H585" s="102">
        <v>0.23356919810777765</v>
      </c>
      <c r="I585" s="102">
        <v>-1</v>
      </c>
    </row>
    <row r="586" spans="1:9" x14ac:dyDescent="0.2">
      <c r="A586" s="102" t="s">
        <v>415</v>
      </c>
      <c r="B586" s="102" t="s">
        <v>417</v>
      </c>
      <c r="C586" s="102" t="s">
        <v>11</v>
      </c>
      <c r="D586" s="102" t="s">
        <v>417</v>
      </c>
      <c r="E586" s="102" t="s">
        <v>11</v>
      </c>
      <c r="F586" s="102" t="s">
        <v>402</v>
      </c>
      <c r="G586" s="102">
        <v>1.5708921225519694</v>
      </c>
      <c r="H586" s="102">
        <v>0.22813131989849034</v>
      </c>
      <c r="I586" s="102">
        <v>-1</v>
      </c>
    </row>
    <row r="587" spans="1:9" x14ac:dyDescent="0.2">
      <c r="A587" s="102" t="s">
        <v>415</v>
      </c>
      <c r="B587" s="102" t="s">
        <v>417</v>
      </c>
      <c r="C587" s="102" t="s">
        <v>11</v>
      </c>
      <c r="D587" s="102" t="s">
        <v>417</v>
      </c>
      <c r="E587" s="102" t="s">
        <v>11</v>
      </c>
      <c r="F587" s="102" t="s">
        <v>403</v>
      </c>
      <c r="G587" s="102">
        <v>1.5906381458625569</v>
      </c>
      <c r="H587" s="102">
        <v>0.2228197737076455</v>
      </c>
      <c r="I587" s="102">
        <v>-1</v>
      </c>
    </row>
    <row r="588" spans="1:9" x14ac:dyDescent="0.2">
      <c r="A588" s="102" t="s">
        <v>415</v>
      </c>
      <c r="B588" s="102" t="s">
        <v>417</v>
      </c>
      <c r="C588" s="102" t="s">
        <v>11</v>
      </c>
      <c r="D588" s="102" t="s">
        <v>417</v>
      </c>
      <c r="E588" s="102" t="s">
        <v>11</v>
      </c>
      <c r="F588" s="102" t="s">
        <v>404</v>
      </c>
      <c r="G588" s="102">
        <v>1.6107160686467938</v>
      </c>
      <c r="H588" s="102">
        <v>0.21763158531460547</v>
      </c>
      <c r="I588" s="102">
        <v>-1</v>
      </c>
    </row>
    <row r="589" spans="1:9" x14ac:dyDescent="0.2">
      <c r="A589" s="102" t="s">
        <v>415</v>
      </c>
      <c r="B589" s="102" t="s">
        <v>417</v>
      </c>
      <c r="C589" s="102" t="s">
        <v>11</v>
      </c>
      <c r="D589" s="102" t="s">
        <v>417</v>
      </c>
      <c r="E589" s="102" t="s">
        <v>11</v>
      </c>
      <c r="F589" s="102" t="s">
        <v>405</v>
      </c>
      <c r="G589" s="102">
        <v>1.6311314696107766</v>
      </c>
      <c r="H589" s="102">
        <v>0.21256385152622936</v>
      </c>
      <c r="I589" s="102">
        <v>-1</v>
      </c>
    </row>
    <row r="590" spans="1:9" x14ac:dyDescent="0.2">
      <c r="A590" s="102" t="s">
        <v>415</v>
      </c>
      <c r="B590" s="102" t="s">
        <v>417</v>
      </c>
      <c r="C590" s="102" t="s">
        <v>11</v>
      </c>
      <c r="D590" s="102" t="s">
        <v>417</v>
      </c>
      <c r="E590" s="102" t="s">
        <v>11</v>
      </c>
      <c r="F590" s="102" t="s">
        <v>406</v>
      </c>
      <c r="G590" s="102">
        <v>1.6518900212298409</v>
      </c>
      <c r="H590" s="102">
        <v>0.20761373845492115</v>
      </c>
      <c r="I590" s="102">
        <v>-1</v>
      </c>
    </row>
    <row r="591" spans="1:9" x14ac:dyDescent="0.2">
      <c r="A591" s="102" t="s">
        <v>415</v>
      </c>
      <c r="B591" s="102" t="s">
        <v>417</v>
      </c>
      <c r="C591" s="102" t="s">
        <v>11</v>
      </c>
      <c r="D591" s="102" t="s">
        <v>417</v>
      </c>
      <c r="E591" s="102" t="s">
        <v>11</v>
      </c>
      <c r="F591" s="102" t="s">
        <v>407</v>
      </c>
      <c r="G591" s="102">
        <v>1.6729974913246779</v>
      </c>
      <c r="H591" s="102">
        <v>0.20277847983908404</v>
      </c>
      <c r="I591" s="102">
        <v>-1</v>
      </c>
    </row>
    <row r="592" spans="1:9" x14ac:dyDescent="0.2">
      <c r="A592" s="102" t="s">
        <v>415</v>
      </c>
      <c r="B592" s="102" t="s">
        <v>417</v>
      </c>
      <c r="C592" s="102" t="s">
        <v>11</v>
      </c>
      <c r="D592" s="102" t="s">
        <v>417</v>
      </c>
      <c r="E592" s="102" t="s">
        <v>11</v>
      </c>
      <c r="F592" s="102" t="s">
        <v>408</v>
      </c>
      <c r="G592" s="102">
        <v>1.6944597446639362</v>
      </c>
      <c r="H592" s="102">
        <v>0.19805537540491436</v>
      </c>
      <c r="I592" s="102">
        <v>-1</v>
      </c>
    </row>
    <row r="593" spans="1:9" x14ac:dyDescent="0.2">
      <c r="A593" s="102" t="s">
        <v>415</v>
      </c>
      <c r="B593" s="102" t="s">
        <v>417</v>
      </c>
      <c r="C593" s="102" t="s">
        <v>11</v>
      </c>
      <c r="D593" s="102" t="s">
        <v>417</v>
      </c>
      <c r="E593" s="102" t="s">
        <v>11</v>
      </c>
      <c r="F593" s="102" t="s">
        <v>409</v>
      </c>
      <c r="G593" s="102">
        <v>1.7162827445937661</v>
      </c>
      <c r="H593" s="102">
        <v>0.19344178926850442</v>
      </c>
      <c r="I593" s="102">
        <v>-1</v>
      </c>
    </row>
    <row r="594" spans="1:9" x14ac:dyDescent="0.2">
      <c r="A594" s="102" t="s">
        <v>415</v>
      </c>
      <c r="B594" s="102" t="s">
        <v>417</v>
      </c>
      <c r="C594" s="102" t="s">
        <v>11</v>
      </c>
      <c r="D594" s="102" t="s">
        <v>417</v>
      </c>
      <c r="E594" s="102" t="s">
        <v>11</v>
      </c>
      <c r="F594" s="102" t="s">
        <v>410</v>
      </c>
      <c r="G594" s="102">
        <v>1.7384725546947497</v>
      </c>
      <c r="H594" s="102">
        <v>0.18893514837724656</v>
      </c>
      <c r="I594" s="102">
        <v>-1</v>
      </c>
    </row>
    <row r="595" spans="1:9" x14ac:dyDescent="0.2">
      <c r="A595" s="102" t="s">
        <v>415</v>
      </c>
      <c r="B595" s="102" t="s">
        <v>417</v>
      </c>
      <c r="C595" s="102" t="s">
        <v>11</v>
      </c>
      <c r="D595" s="102" t="s">
        <v>417</v>
      </c>
      <c r="E595" s="102" t="s">
        <v>11</v>
      </c>
      <c r="F595" s="102" t="s">
        <v>411</v>
      </c>
      <c r="G595" s="102">
        <v>1.7610353404666856</v>
      </c>
      <c r="H595" s="102">
        <v>0.18453294098955519</v>
      </c>
      <c r="I595" s="102">
        <v>-1</v>
      </c>
    </row>
    <row r="596" spans="1:9" x14ac:dyDescent="0.2">
      <c r="A596" s="102" t="s">
        <v>415</v>
      </c>
      <c r="B596" s="102" t="s">
        <v>417</v>
      </c>
      <c r="C596" s="102" t="s">
        <v>28</v>
      </c>
      <c r="D596" s="102" t="s">
        <v>417</v>
      </c>
      <c r="E596" s="102" t="s">
        <v>28</v>
      </c>
      <c r="F596" s="102" t="s">
        <v>401</v>
      </c>
      <c r="G596" s="102">
        <v>1.8038607477611308</v>
      </c>
      <c r="H596" s="102">
        <v>0.26624014284830744</v>
      </c>
      <c r="I596" s="102">
        <v>-1</v>
      </c>
    </row>
    <row r="597" spans="1:9" x14ac:dyDescent="0.2">
      <c r="A597" s="102" t="s">
        <v>415</v>
      </c>
      <c r="B597" s="102" t="s">
        <v>417</v>
      </c>
      <c r="C597" s="102" t="s">
        <v>28</v>
      </c>
      <c r="D597" s="102" t="s">
        <v>417</v>
      </c>
      <c r="E597" s="102" t="s">
        <v>28</v>
      </c>
      <c r="F597" s="102" t="s">
        <v>402</v>
      </c>
      <c r="G597" s="102">
        <v>1.8275226058131038</v>
      </c>
      <c r="H597" s="102">
        <v>0.25861468202927296</v>
      </c>
      <c r="I597" s="102">
        <v>-1</v>
      </c>
    </row>
    <row r="598" spans="1:9" x14ac:dyDescent="0.2">
      <c r="A598" s="102" t="s">
        <v>415</v>
      </c>
      <c r="B598" s="102" t="s">
        <v>417</v>
      </c>
      <c r="C598" s="102" t="s">
        <v>28</v>
      </c>
      <c r="D598" s="102" t="s">
        <v>417</v>
      </c>
      <c r="E598" s="102" t="s">
        <v>28</v>
      </c>
      <c r="F598" s="102" t="s">
        <v>403</v>
      </c>
      <c r="G598" s="102">
        <v>1.8515821823377787</v>
      </c>
      <c r="H598" s="102">
        <v>0.25123278759261025</v>
      </c>
      <c r="I598" s="102">
        <v>-1</v>
      </c>
    </row>
    <row r="599" spans="1:9" x14ac:dyDescent="0.2">
      <c r="A599" s="102" t="s">
        <v>415</v>
      </c>
      <c r="B599" s="102" t="s">
        <v>417</v>
      </c>
      <c r="C599" s="102" t="s">
        <v>28</v>
      </c>
      <c r="D599" s="102" t="s">
        <v>417</v>
      </c>
      <c r="E599" s="102" t="s">
        <v>28</v>
      </c>
      <c r="F599" s="102" t="s">
        <v>404</v>
      </c>
      <c r="G599" s="102">
        <v>1.8760461623546996</v>
      </c>
      <c r="H599" s="102">
        <v>0.24408590390740836</v>
      </c>
      <c r="I599" s="102">
        <v>-1</v>
      </c>
    </row>
    <row r="600" spans="1:9" x14ac:dyDescent="0.2">
      <c r="A600" s="102" t="s">
        <v>415</v>
      </c>
      <c r="B600" s="102" t="s">
        <v>417</v>
      </c>
      <c r="C600" s="102" t="s">
        <v>28</v>
      </c>
      <c r="D600" s="102" t="s">
        <v>417</v>
      </c>
      <c r="E600" s="102" t="s">
        <v>28</v>
      </c>
      <c r="F600" s="102" t="s">
        <v>405</v>
      </c>
      <c r="G600" s="102">
        <v>1.9009213432480339</v>
      </c>
      <c r="H600" s="102">
        <v>0.23716579293864581</v>
      </c>
      <c r="I600" s="102">
        <v>-1</v>
      </c>
    </row>
    <row r="601" spans="1:9" x14ac:dyDescent="0.2">
      <c r="A601" s="102" t="s">
        <v>415</v>
      </c>
      <c r="B601" s="102" t="s">
        <v>417</v>
      </c>
      <c r="C601" s="102" t="s">
        <v>28</v>
      </c>
      <c r="D601" s="102" t="s">
        <v>417</v>
      </c>
      <c r="E601" s="102" t="s">
        <v>28</v>
      </c>
      <c r="F601" s="102" t="s">
        <v>406</v>
      </c>
      <c r="G601" s="102">
        <v>1.9262146366552437</v>
      </c>
      <c r="H601" s="102">
        <v>0.23046452211623969</v>
      </c>
      <c r="I601" s="102">
        <v>-1</v>
      </c>
    </row>
    <row r="602" spans="1:9" x14ac:dyDescent="0.2">
      <c r="A602" s="102" t="s">
        <v>415</v>
      </c>
      <c r="B602" s="102" t="s">
        <v>417</v>
      </c>
      <c r="C602" s="102" t="s">
        <v>28</v>
      </c>
      <c r="D602" s="102" t="s">
        <v>417</v>
      </c>
      <c r="E602" s="102" t="s">
        <v>28</v>
      </c>
      <c r="F602" s="102" t="s">
        <v>407</v>
      </c>
      <c r="G602" s="102">
        <v>1.9519330703875042</v>
      </c>
      <c r="H602" s="102">
        <v>0.22397445267391436</v>
      </c>
      <c r="I602" s="102">
        <v>-1</v>
      </c>
    </row>
    <row r="603" spans="1:9" x14ac:dyDescent="0.2">
      <c r="A603" s="102" t="s">
        <v>415</v>
      </c>
      <c r="B603" s="102" t="s">
        <v>417</v>
      </c>
      <c r="C603" s="102" t="s">
        <v>28</v>
      </c>
      <c r="D603" s="102" t="s">
        <v>417</v>
      </c>
      <c r="E603" s="102" t="s">
        <v>28</v>
      </c>
      <c r="F603" s="102" t="s">
        <v>408</v>
      </c>
      <c r="G603" s="102">
        <v>1.9780837903823989</v>
      </c>
      <c r="H603" s="102">
        <v>0.21768822843957092</v>
      </c>
      <c r="I603" s="102">
        <v>-1</v>
      </c>
    </row>
    <row r="604" spans="1:9" x14ac:dyDescent="0.2">
      <c r="A604" s="102" t="s">
        <v>415</v>
      </c>
      <c r="B604" s="102" t="s">
        <v>417</v>
      </c>
      <c r="C604" s="102" t="s">
        <v>28</v>
      </c>
      <c r="D604" s="102" t="s">
        <v>417</v>
      </c>
      <c r="E604" s="102" t="s">
        <v>28</v>
      </c>
      <c r="F604" s="102" t="s">
        <v>409</v>
      </c>
      <c r="G604" s="102">
        <v>2.0046740626894413</v>
      </c>
      <c r="H604" s="102">
        <v>0.21159876505956465</v>
      </c>
      <c r="I604" s="102">
        <v>-1</v>
      </c>
    </row>
    <row r="605" spans="1:9" x14ac:dyDescent="0.2">
      <c r="A605" s="102" t="s">
        <v>415</v>
      </c>
      <c r="B605" s="102" t="s">
        <v>417</v>
      </c>
      <c r="C605" s="102" t="s">
        <v>28</v>
      </c>
      <c r="D605" s="102" t="s">
        <v>417</v>
      </c>
      <c r="E605" s="102" t="s">
        <v>28</v>
      </c>
      <c r="F605" s="102" t="s">
        <v>410</v>
      </c>
      <c r="G605" s="102">
        <v>2.0317112754889597</v>
      </c>
      <c r="H605" s="102">
        <v>0.20569923963997561</v>
      </c>
      <c r="I605" s="102">
        <v>-1</v>
      </c>
    </row>
    <row r="606" spans="1:9" x14ac:dyDescent="0.2">
      <c r="A606" s="102" t="s">
        <v>415</v>
      </c>
      <c r="B606" s="102" t="s">
        <v>417</v>
      </c>
      <c r="C606" s="102" t="s">
        <v>28</v>
      </c>
      <c r="D606" s="102" t="s">
        <v>417</v>
      </c>
      <c r="E606" s="102" t="s">
        <v>28</v>
      </c>
      <c r="F606" s="102" t="s">
        <v>411</v>
      </c>
      <c r="G606" s="102">
        <v>2.059202941144934</v>
      </c>
      <c r="H606" s="102">
        <v>0.19998308078862514</v>
      </c>
      <c r="I606" s="102">
        <v>-1</v>
      </c>
    </row>
    <row r="607" spans="1:9" x14ac:dyDescent="0.2">
      <c r="A607" s="102" t="s">
        <v>415</v>
      </c>
      <c r="B607" s="102" t="s">
        <v>417</v>
      </c>
      <c r="C607" s="102" t="s">
        <v>22</v>
      </c>
      <c r="D607" s="102" t="s">
        <v>417</v>
      </c>
      <c r="E607" s="102" t="s">
        <v>18</v>
      </c>
      <c r="F607" s="102" t="s">
        <v>401</v>
      </c>
      <c r="G607" s="102">
        <v>0.4</v>
      </c>
      <c r="H607" s="102">
        <v>3.3000000000000002E-2</v>
      </c>
      <c r="I607" s="102">
        <v>24.542986189643955</v>
      </c>
    </row>
    <row r="608" spans="1:9" x14ac:dyDescent="0.2">
      <c r="A608" s="102" t="s">
        <v>415</v>
      </c>
      <c r="B608" s="102" t="s">
        <v>417</v>
      </c>
      <c r="C608" s="102" t="s">
        <v>22</v>
      </c>
      <c r="D608" s="102" t="s">
        <v>417</v>
      </c>
      <c r="E608" s="102" t="s">
        <v>18</v>
      </c>
      <c r="F608" s="102" t="s">
        <v>402</v>
      </c>
      <c r="G608" s="102">
        <v>0.41000000000000003</v>
      </c>
      <c r="H608" s="102">
        <v>3.3000000000000002E-2</v>
      </c>
      <c r="I608" s="102">
        <v>25.327047570679557</v>
      </c>
    </row>
    <row r="609" spans="1:9" x14ac:dyDescent="0.2">
      <c r="A609" s="102" t="s">
        <v>415</v>
      </c>
      <c r="B609" s="102" t="s">
        <v>417</v>
      </c>
      <c r="C609" s="102" t="s">
        <v>22</v>
      </c>
      <c r="D609" s="102" t="s">
        <v>417</v>
      </c>
      <c r="E609" s="102" t="s">
        <v>18</v>
      </c>
      <c r="F609" s="102" t="s">
        <v>403</v>
      </c>
      <c r="G609" s="102">
        <v>0.42000000000000004</v>
      </c>
      <c r="H609" s="102">
        <v>3.3000000000000002E-2</v>
      </c>
      <c r="I609" s="102">
        <v>26.111108951715163</v>
      </c>
    </row>
    <row r="610" spans="1:9" x14ac:dyDescent="0.2">
      <c r="A610" s="102" t="s">
        <v>415</v>
      </c>
      <c r="B610" s="102" t="s">
        <v>417</v>
      </c>
      <c r="C610" s="102" t="s">
        <v>22</v>
      </c>
      <c r="D610" s="102" t="s">
        <v>417</v>
      </c>
      <c r="E610" s="102" t="s">
        <v>18</v>
      </c>
      <c r="F610" s="102" t="s">
        <v>404</v>
      </c>
      <c r="G610" s="102">
        <v>0.43000000000000005</v>
      </c>
      <c r="H610" s="102">
        <v>3.3000000000000002E-2</v>
      </c>
      <c r="I610" s="102">
        <v>26.895170332750766</v>
      </c>
    </row>
    <row r="611" spans="1:9" x14ac:dyDescent="0.2">
      <c r="A611" s="102" t="s">
        <v>415</v>
      </c>
      <c r="B611" s="102" t="s">
        <v>417</v>
      </c>
      <c r="C611" s="102" t="s">
        <v>22</v>
      </c>
      <c r="D611" s="102" t="s">
        <v>417</v>
      </c>
      <c r="E611" s="102" t="s">
        <v>18</v>
      </c>
      <c r="F611" s="102" t="s">
        <v>405</v>
      </c>
      <c r="G611" s="102">
        <v>0.44000000000000006</v>
      </c>
      <c r="H611" s="102">
        <v>3.3000000000000002E-2</v>
      </c>
      <c r="I611" s="102">
        <v>27.679231713786372</v>
      </c>
    </row>
    <row r="612" spans="1:9" x14ac:dyDescent="0.2">
      <c r="A612" s="102" t="s">
        <v>415</v>
      </c>
      <c r="B612" s="102" t="s">
        <v>417</v>
      </c>
      <c r="C612" s="102" t="s">
        <v>22</v>
      </c>
      <c r="D612" s="102" t="s">
        <v>417</v>
      </c>
      <c r="E612" s="102" t="s">
        <v>18</v>
      </c>
      <c r="F612" s="102" t="s">
        <v>406</v>
      </c>
      <c r="G612" s="102">
        <v>0.45000000000000007</v>
      </c>
      <c r="H612" s="102">
        <v>3.3000000000000002E-2</v>
      </c>
      <c r="I612" s="102">
        <v>28.463293094821978</v>
      </c>
    </row>
    <row r="613" spans="1:9" x14ac:dyDescent="0.2">
      <c r="A613" s="102" t="s">
        <v>415</v>
      </c>
      <c r="B613" s="102" t="s">
        <v>417</v>
      </c>
      <c r="C613" s="102" t="s">
        <v>22</v>
      </c>
      <c r="D613" s="102" t="s">
        <v>417</v>
      </c>
      <c r="E613" s="102" t="s">
        <v>18</v>
      </c>
      <c r="F613" s="102" t="s">
        <v>407</v>
      </c>
      <c r="G613" s="102">
        <v>0.46000000000000008</v>
      </c>
      <c r="H613" s="102">
        <v>3.3000000000000002E-2</v>
      </c>
      <c r="I613" s="102">
        <v>29.247354475857581</v>
      </c>
    </row>
    <row r="614" spans="1:9" x14ac:dyDescent="0.2">
      <c r="A614" s="102" t="s">
        <v>415</v>
      </c>
      <c r="B614" s="102" t="s">
        <v>417</v>
      </c>
      <c r="C614" s="102" t="s">
        <v>22</v>
      </c>
      <c r="D614" s="102" t="s">
        <v>417</v>
      </c>
      <c r="E614" s="102" t="s">
        <v>18</v>
      </c>
      <c r="F614" s="102" t="s">
        <v>408</v>
      </c>
      <c r="G614" s="102">
        <v>0.47000000000000008</v>
      </c>
      <c r="H614" s="102">
        <v>3.3000000000000002E-2</v>
      </c>
      <c r="I614" s="102">
        <v>30.031415856893187</v>
      </c>
    </row>
    <row r="615" spans="1:9" x14ac:dyDescent="0.2">
      <c r="A615" s="102" t="s">
        <v>415</v>
      </c>
      <c r="B615" s="102" t="s">
        <v>417</v>
      </c>
      <c r="C615" s="102" t="s">
        <v>22</v>
      </c>
      <c r="D615" s="102" t="s">
        <v>417</v>
      </c>
      <c r="E615" s="102" t="s">
        <v>18</v>
      </c>
      <c r="F615" s="102" t="s">
        <v>409</v>
      </c>
      <c r="G615" s="102">
        <v>0.48000000000000009</v>
      </c>
      <c r="H615" s="102">
        <v>3.3000000000000002E-2</v>
      </c>
      <c r="I615" s="102">
        <v>30.815477237928789</v>
      </c>
    </row>
    <row r="616" spans="1:9" x14ac:dyDescent="0.2">
      <c r="A616" s="102" t="s">
        <v>415</v>
      </c>
      <c r="B616" s="102" t="s">
        <v>417</v>
      </c>
      <c r="C616" s="102" t="s">
        <v>22</v>
      </c>
      <c r="D616" s="102" t="s">
        <v>417</v>
      </c>
      <c r="E616" s="102" t="s">
        <v>18</v>
      </c>
      <c r="F616" s="102" t="s">
        <v>410</v>
      </c>
      <c r="G616" s="102">
        <v>0.4900000000000001</v>
      </c>
      <c r="H616" s="102">
        <v>3.3000000000000002E-2</v>
      </c>
      <c r="I616" s="102">
        <v>31.599538618964395</v>
      </c>
    </row>
    <row r="617" spans="1:9" x14ac:dyDescent="0.2">
      <c r="A617" s="102" t="s">
        <v>415</v>
      </c>
      <c r="B617" s="102" t="s">
        <v>417</v>
      </c>
      <c r="C617" s="102" t="s">
        <v>22</v>
      </c>
      <c r="D617" s="102" t="s">
        <v>417</v>
      </c>
      <c r="E617" s="102" t="s">
        <v>18</v>
      </c>
      <c r="F617" s="102" t="s">
        <v>411</v>
      </c>
      <c r="G617" s="102">
        <v>0.50000000000000011</v>
      </c>
      <c r="H617" s="102">
        <v>3.3000000000000002E-2</v>
      </c>
      <c r="I617" s="102">
        <v>32.383600000000001</v>
      </c>
    </row>
    <row r="618" spans="1:9" x14ac:dyDescent="0.2">
      <c r="A618" s="102" t="s">
        <v>415</v>
      </c>
      <c r="B618" s="102" t="s">
        <v>417</v>
      </c>
      <c r="C618" s="102" t="s">
        <v>18</v>
      </c>
      <c r="D618" s="102" t="s">
        <v>417</v>
      </c>
      <c r="E618" s="102" t="s">
        <v>25</v>
      </c>
      <c r="F618" s="102" t="s">
        <v>401</v>
      </c>
      <c r="G618" s="102">
        <v>0.4</v>
      </c>
      <c r="H618" s="102">
        <v>3.3000000000000002E-2</v>
      </c>
      <c r="I618" s="102">
        <v>10.263443679106272</v>
      </c>
    </row>
    <row r="619" spans="1:9" x14ac:dyDescent="0.2">
      <c r="A619" s="102" t="s">
        <v>415</v>
      </c>
      <c r="B619" s="102" t="s">
        <v>417</v>
      </c>
      <c r="C619" s="102" t="s">
        <v>18</v>
      </c>
      <c r="D619" s="102" t="s">
        <v>417</v>
      </c>
      <c r="E619" s="102" t="s">
        <v>25</v>
      </c>
      <c r="F619" s="102" t="s">
        <v>402</v>
      </c>
      <c r="G619" s="102">
        <v>0.41000000000000003</v>
      </c>
      <c r="H619" s="102">
        <v>3.3000000000000002E-2</v>
      </c>
      <c r="I619" s="102">
        <v>10.591324311195645</v>
      </c>
    </row>
    <row r="620" spans="1:9" x14ac:dyDescent="0.2">
      <c r="A620" s="102" t="s">
        <v>415</v>
      </c>
      <c r="B620" s="102" t="s">
        <v>417</v>
      </c>
      <c r="C620" s="102" t="s">
        <v>18</v>
      </c>
      <c r="D620" s="102" t="s">
        <v>417</v>
      </c>
      <c r="E620" s="102" t="s">
        <v>25</v>
      </c>
      <c r="F620" s="102" t="s">
        <v>403</v>
      </c>
      <c r="G620" s="102">
        <v>0.42000000000000004</v>
      </c>
      <c r="H620" s="102">
        <v>3.3000000000000002E-2</v>
      </c>
      <c r="I620" s="102">
        <v>10.919204943285019</v>
      </c>
    </row>
    <row r="621" spans="1:9" x14ac:dyDescent="0.2">
      <c r="A621" s="102" t="s">
        <v>415</v>
      </c>
      <c r="B621" s="102" t="s">
        <v>417</v>
      </c>
      <c r="C621" s="102" t="s">
        <v>18</v>
      </c>
      <c r="D621" s="102" t="s">
        <v>417</v>
      </c>
      <c r="E621" s="102" t="s">
        <v>25</v>
      </c>
      <c r="F621" s="102" t="s">
        <v>404</v>
      </c>
      <c r="G621" s="102">
        <v>0.43000000000000005</v>
      </c>
      <c r="H621" s="102">
        <v>3.3000000000000002E-2</v>
      </c>
      <c r="I621" s="102">
        <v>11.24708557537439</v>
      </c>
    </row>
    <row r="622" spans="1:9" x14ac:dyDescent="0.2">
      <c r="A622" s="102" t="s">
        <v>415</v>
      </c>
      <c r="B622" s="102" t="s">
        <v>417</v>
      </c>
      <c r="C622" s="102" t="s">
        <v>18</v>
      </c>
      <c r="D622" s="102" t="s">
        <v>417</v>
      </c>
      <c r="E622" s="102" t="s">
        <v>25</v>
      </c>
      <c r="F622" s="102" t="s">
        <v>405</v>
      </c>
      <c r="G622" s="102">
        <v>0.44000000000000006</v>
      </c>
      <c r="H622" s="102">
        <v>3.3000000000000002E-2</v>
      </c>
      <c r="I622" s="102">
        <v>11.574966207463763</v>
      </c>
    </row>
    <row r="623" spans="1:9" x14ac:dyDescent="0.2">
      <c r="A623" s="102" t="s">
        <v>415</v>
      </c>
      <c r="B623" s="102" t="s">
        <v>417</v>
      </c>
      <c r="C623" s="102" t="s">
        <v>18</v>
      </c>
      <c r="D623" s="102" t="s">
        <v>417</v>
      </c>
      <c r="E623" s="102" t="s">
        <v>25</v>
      </c>
      <c r="F623" s="102" t="s">
        <v>406</v>
      </c>
      <c r="G623" s="102">
        <v>0.45000000000000007</v>
      </c>
      <c r="H623" s="102">
        <v>3.3000000000000002E-2</v>
      </c>
      <c r="I623" s="102">
        <v>11.902846839553137</v>
      </c>
    </row>
    <row r="624" spans="1:9" x14ac:dyDescent="0.2">
      <c r="A624" s="102" t="s">
        <v>415</v>
      </c>
      <c r="B624" s="102" t="s">
        <v>417</v>
      </c>
      <c r="C624" s="102" t="s">
        <v>18</v>
      </c>
      <c r="D624" s="102" t="s">
        <v>417</v>
      </c>
      <c r="E624" s="102" t="s">
        <v>25</v>
      </c>
      <c r="F624" s="102" t="s">
        <v>407</v>
      </c>
      <c r="G624" s="102">
        <v>0.46000000000000008</v>
      </c>
      <c r="H624" s="102">
        <v>3.3000000000000002E-2</v>
      </c>
      <c r="I624" s="102">
        <v>12.23072747164251</v>
      </c>
    </row>
    <row r="625" spans="1:9" x14ac:dyDescent="0.2">
      <c r="A625" s="102" t="s">
        <v>415</v>
      </c>
      <c r="B625" s="102" t="s">
        <v>417</v>
      </c>
      <c r="C625" s="102" t="s">
        <v>18</v>
      </c>
      <c r="D625" s="102" t="s">
        <v>417</v>
      </c>
      <c r="E625" s="102" t="s">
        <v>25</v>
      </c>
      <c r="F625" s="102" t="s">
        <v>408</v>
      </c>
      <c r="G625" s="102">
        <v>0.47000000000000008</v>
      </c>
      <c r="H625" s="102">
        <v>3.3000000000000002E-2</v>
      </c>
      <c r="I625" s="102">
        <v>12.558608103731881</v>
      </c>
    </row>
    <row r="626" spans="1:9" x14ac:dyDescent="0.2">
      <c r="A626" s="102" t="s">
        <v>415</v>
      </c>
      <c r="B626" s="102" t="s">
        <v>417</v>
      </c>
      <c r="C626" s="102" t="s">
        <v>18</v>
      </c>
      <c r="D626" s="102" t="s">
        <v>417</v>
      </c>
      <c r="E626" s="102" t="s">
        <v>25</v>
      </c>
      <c r="F626" s="102" t="s">
        <v>409</v>
      </c>
      <c r="G626" s="102">
        <v>0.48000000000000009</v>
      </c>
      <c r="H626" s="102">
        <v>3.3000000000000002E-2</v>
      </c>
      <c r="I626" s="102">
        <v>12.886488735821255</v>
      </c>
    </row>
    <row r="627" spans="1:9" x14ac:dyDescent="0.2">
      <c r="A627" s="102" t="s">
        <v>415</v>
      </c>
      <c r="B627" s="102" t="s">
        <v>417</v>
      </c>
      <c r="C627" s="102" t="s">
        <v>18</v>
      </c>
      <c r="D627" s="102" t="s">
        <v>417</v>
      </c>
      <c r="E627" s="102" t="s">
        <v>25</v>
      </c>
      <c r="F627" s="102" t="s">
        <v>410</v>
      </c>
      <c r="G627" s="102">
        <v>0.4900000000000001</v>
      </c>
      <c r="H627" s="102">
        <v>3.3000000000000002E-2</v>
      </c>
      <c r="I627" s="102">
        <v>13.214369367910628</v>
      </c>
    </row>
    <row r="628" spans="1:9" x14ac:dyDescent="0.2">
      <c r="A628" s="102" t="s">
        <v>415</v>
      </c>
      <c r="B628" s="102" t="s">
        <v>417</v>
      </c>
      <c r="C628" s="102" t="s">
        <v>18</v>
      </c>
      <c r="D628" s="102" t="s">
        <v>417</v>
      </c>
      <c r="E628" s="102" t="s">
        <v>25</v>
      </c>
      <c r="F628" s="102" t="s">
        <v>411</v>
      </c>
      <c r="G628" s="102">
        <v>0.50000000000000011</v>
      </c>
      <c r="H628" s="102">
        <v>3.3000000000000002E-2</v>
      </c>
      <c r="I628" s="102">
        <v>13.542249999999999</v>
      </c>
    </row>
    <row r="629" spans="1:9" x14ac:dyDescent="0.2">
      <c r="A629" s="102" t="s">
        <v>415</v>
      </c>
      <c r="B629" s="102" t="s">
        <v>417</v>
      </c>
      <c r="C629" s="102" t="s">
        <v>25</v>
      </c>
      <c r="D629" s="102" t="s">
        <v>417</v>
      </c>
      <c r="E629" s="102" t="s">
        <v>11</v>
      </c>
      <c r="F629" s="102" t="s">
        <v>401</v>
      </c>
      <c r="G629" s="102">
        <v>0.4</v>
      </c>
      <c r="H629" s="102">
        <v>3.3000000000000002E-2</v>
      </c>
      <c r="I629" s="102">
        <v>6.1184668105959323</v>
      </c>
    </row>
    <row r="630" spans="1:9" x14ac:dyDescent="0.2">
      <c r="A630" s="102" t="s">
        <v>415</v>
      </c>
      <c r="B630" s="102" t="s">
        <v>417</v>
      </c>
      <c r="C630" s="102" t="s">
        <v>25</v>
      </c>
      <c r="D630" s="102" t="s">
        <v>417</v>
      </c>
      <c r="E630" s="102" t="s">
        <v>11</v>
      </c>
      <c r="F630" s="102" t="s">
        <v>402</v>
      </c>
      <c r="G630" s="102">
        <v>0.41000000000000003</v>
      </c>
      <c r="H630" s="102">
        <v>3.3000000000000002E-2</v>
      </c>
      <c r="I630" s="102">
        <v>6.313930129536339</v>
      </c>
    </row>
    <row r="631" spans="1:9" x14ac:dyDescent="0.2">
      <c r="A631" s="102" t="s">
        <v>415</v>
      </c>
      <c r="B631" s="102" t="s">
        <v>417</v>
      </c>
      <c r="C631" s="102" t="s">
        <v>25</v>
      </c>
      <c r="D631" s="102" t="s">
        <v>417</v>
      </c>
      <c r="E631" s="102" t="s">
        <v>11</v>
      </c>
      <c r="F631" s="102" t="s">
        <v>403</v>
      </c>
      <c r="G631" s="102">
        <v>0.42000000000000004</v>
      </c>
      <c r="H631" s="102">
        <v>3.3000000000000002E-2</v>
      </c>
      <c r="I631" s="102">
        <v>6.5093934484767457</v>
      </c>
    </row>
    <row r="632" spans="1:9" x14ac:dyDescent="0.2">
      <c r="A632" s="102" t="s">
        <v>415</v>
      </c>
      <c r="B632" s="102" t="s">
        <v>417</v>
      </c>
      <c r="C632" s="102" t="s">
        <v>25</v>
      </c>
      <c r="D632" s="102" t="s">
        <v>417</v>
      </c>
      <c r="E632" s="102" t="s">
        <v>11</v>
      </c>
      <c r="F632" s="102" t="s">
        <v>404</v>
      </c>
      <c r="G632" s="102">
        <v>0.43000000000000005</v>
      </c>
      <c r="H632" s="102">
        <v>3.3000000000000002E-2</v>
      </c>
      <c r="I632" s="102">
        <v>6.7048567674171524</v>
      </c>
    </row>
    <row r="633" spans="1:9" x14ac:dyDescent="0.2">
      <c r="A633" s="102" t="s">
        <v>415</v>
      </c>
      <c r="B633" s="102" t="s">
        <v>417</v>
      </c>
      <c r="C633" s="102" t="s">
        <v>25</v>
      </c>
      <c r="D633" s="102" t="s">
        <v>417</v>
      </c>
      <c r="E633" s="102" t="s">
        <v>11</v>
      </c>
      <c r="F633" s="102" t="s">
        <v>405</v>
      </c>
      <c r="G633" s="102">
        <v>0.44000000000000006</v>
      </c>
      <c r="H633" s="102">
        <v>3.3000000000000002E-2</v>
      </c>
      <c r="I633" s="102">
        <v>6.9003200863575591</v>
      </c>
    </row>
    <row r="634" spans="1:9" x14ac:dyDescent="0.2">
      <c r="A634" s="102" t="s">
        <v>415</v>
      </c>
      <c r="B634" s="102" t="s">
        <v>417</v>
      </c>
      <c r="C634" s="102" t="s">
        <v>25</v>
      </c>
      <c r="D634" s="102" t="s">
        <v>417</v>
      </c>
      <c r="E634" s="102" t="s">
        <v>11</v>
      </c>
      <c r="F634" s="102" t="s">
        <v>406</v>
      </c>
      <c r="G634" s="102">
        <v>0.45000000000000007</v>
      </c>
      <c r="H634" s="102">
        <v>3.3000000000000002E-2</v>
      </c>
      <c r="I634" s="102">
        <v>7.0957834052979658</v>
      </c>
    </row>
    <row r="635" spans="1:9" x14ac:dyDescent="0.2">
      <c r="A635" s="102" t="s">
        <v>415</v>
      </c>
      <c r="B635" s="102" t="s">
        <v>417</v>
      </c>
      <c r="C635" s="102" t="s">
        <v>25</v>
      </c>
      <c r="D635" s="102" t="s">
        <v>417</v>
      </c>
      <c r="E635" s="102" t="s">
        <v>11</v>
      </c>
      <c r="F635" s="102" t="s">
        <v>407</v>
      </c>
      <c r="G635" s="102">
        <v>0.46000000000000008</v>
      </c>
      <c r="H635" s="102">
        <v>3.3000000000000002E-2</v>
      </c>
      <c r="I635" s="102">
        <v>7.2912467242383725</v>
      </c>
    </row>
    <row r="636" spans="1:9" x14ac:dyDescent="0.2">
      <c r="A636" s="102" t="s">
        <v>415</v>
      </c>
      <c r="B636" s="102" t="s">
        <v>417</v>
      </c>
      <c r="C636" s="102" t="s">
        <v>25</v>
      </c>
      <c r="D636" s="102" t="s">
        <v>417</v>
      </c>
      <c r="E636" s="102" t="s">
        <v>11</v>
      </c>
      <c r="F636" s="102" t="s">
        <v>408</v>
      </c>
      <c r="G636" s="102">
        <v>0.47000000000000008</v>
      </c>
      <c r="H636" s="102">
        <v>3.3000000000000002E-2</v>
      </c>
      <c r="I636" s="102">
        <v>7.4867100431787792</v>
      </c>
    </row>
    <row r="637" spans="1:9" x14ac:dyDescent="0.2">
      <c r="A637" s="102" t="s">
        <v>415</v>
      </c>
      <c r="B637" s="102" t="s">
        <v>417</v>
      </c>
      <c r="C637" s="102" t="s">
        <v>25</v>
      </c>
      <c r="D637" s="102" t="s">
        <v>417</v>
      </c>
      <c r="E637" s="102" t="s">
        <v>11</v>
      </c>
      <c r="F637" s="102" t="s">
        <v>409</v>
      </c>
      <c r="G637" s="102">
        <v>0.48000000000000009</v>
      </c>
      <c r="H637" s="102">
        <v>3.3000000000000002E-2</v>
      </c>
      <c r="I637" s="102">
        <v>7.6821733621191859</v>
      </c>
    </row>
    <row r="638" spans="1:9" x14ac:dyDescent="0.2">
      <c r="A638" s="102" t="s">
        <v>415</v>
      </c>
      <c r="B638" s="102" t="s">
        <v>417</v>
      </c>
      <c r="C638" s="102" t="s">
        <v>25</v>
      </c>
      <c r="D638" s="102" t="s">
        <v>417</v>
      </c>
      <c r="E638" s="102" t="s">
        <v>11</v>
      </c>
      <c r="F638" s="102" t="s">
        <v>410</v>
      </c>
      <c r="G638" s="102">
        <v>0.4900000000000001</v>
      </c>
      <c r="H638" s="102">
        <v>3.3000000000000002E-2</v>
      </c>
      <c r="I638" s="102">
        <v>7.8776366810595926</v>
      </c>
    </row>
    <row r="639" spans="1:9" x14ac:dyDescent="0.2">
      <c r="A639" s="102" t="s">
        <v>415</v>
      </c>
      <c r="B639" s="102" t="s">
        <v>417</v>
      </c>
      <c r="C639" s="102" t="s">
        <v>25</v>
      </c>
      <c r="D639" s="102" t="s">
        <v>417</v>
      </c>
      <c r="E639" s="102" t="s">
        <v>11</v>
      </c>
      <c r="F639" s="102" t="s">
        <v>411</v>
      </c>
      <c r="G639" s="102">
        <v>0.50000000000000011</v>
      </c>
      <c r="H639" s="102">
        <v>3.3000000000000002E-2</v>
      </c>
      <c r="I639" s="102">
        <v>8.0731000000000002</v>
      </c>
    </row>
    <row r="640" spans="1:9" x14ac:dyDescent="0.2">
      <c r="A640" s="102" t="s">
        <v>415</v>
      </c>
      <c r="B640" s="102" t="s">
        <v>417</v>
      </c>
      <c r="C640" s="102" t="s">
        <v>11</v>
      </c>
      <c r="D640" s="102" t="s">
        <v>417</v>
      </c>
      <c r="E640" s="102" t="s">
        <v>28</v>
      </c>
      <c r="F640" s="102" t="s">
        <v>401</v>
      </c>
      <c r="G640" s="102">
        <v>0.4</v>
      </c>
      <c r="H640" s="102">
        <v>3.3000000000000002E-2</v>
      </c>
      <c r="I640" s="102">
        <v>15.432964942942334</v>
      </c>
    </row>
    <row r="641" spans="1:9" x14ac:dyDescent="0.2">
      <c r="A641" s="102" t="s">
        <v>415</v>
      </c>
      <c r="B641" s="102" t="s">
        <v>417</v>
      </c>
      <c r="C641" s="102" t="s">
        <v>11</v>
      </c>
      <c r="D641" s="102" t="s">
        <v>417</v>
      </c>
      <c r="E641" s="102" t="s">
        <v>28</v>
      </c>
      <c r="F641" s="102" t="s">
        <v>402</v>
      </c>
      <c r="G641" s="102">
        <v>0.41000000000000003</v>
      </c>
      <c r="H641" s="102">
        <v>3.3000000000000002E-2</v>
      </c>
      <c r="I641" s="102">
        <v>15.925993448648102</v>
      </c>
    </row>
    <row r="642" spans="1:9" x14ac:dyDescent="0.2">
      <c r="A642" s="102" t="s">
        <v>415</v>
      </c>
      <c r="B642" s="102" t="s">
        <v>417</v>
      </c>
      <c r="C642" s="102" t="s">
        <v>11</v>
      </c>
      <c r="D642" s="102" t="s">
        <v>417</v>
      </c>
      <c r="E642" s="102" t="s">
        <v>28</v>
      </c>
      <c r="F642" s="102" t="s">
        <v>403</v>
      </c>
      <c r="G642" s="102">
        <v>0.42000000000000004</v>
      </c>
      <c r="H642" s="102">
        <v>3.3000000000000002E-2</v>
      </c>
      <c r="I642" s="102">
        <v>16.41902195435387</v>
      </c>
    </row>
    <row r="643" spans="1:9" x14ac:dyDescent="0.2">
      <c r="A643" s="102" t="s">
        <v>415</v>
      </c>
      <c r="B643" s="102" t="s">
        <v>417</v>
      </c>
      <c r="C643" s="102" t="s">
        <v>11</v>
      </c>
      <c r="D643" s="102" t="s">
        <v>417</v>
      </c>
      <c r="E643" s="102" t="s">
        <v>28</v>
      </c>
      <c r="F643" s="102" t="s">
        <v>404</v>
      </c>
      <c r="G643" s="102">
        <v>0.43000000000000005</v>
      </c>
      <c r="H643" s="102">
        <v>3.3000000000000002E-2</v>
      </c>
      <c r="I643" s="102">
        <v>16.912050460059636</v>
      </c>
    </row>
    <row r="644" spans="1:9" x14ac:dyDescent="0.2">
      <c r="A644" s="102" t="s">
        <v>415</v>
      </c>
      <c r="B644" s="102" t="s">
        <v>417</v>
      </c>
      <c r="C644" s="102" t="s">
        <v>11</v>
      </c>
      <c r="D644" s="102" t="s">
        <v>417</v>
      </c>
      <c r="E644" s="102" t="s">
        <v>28</v>
      </c>
      <c r="F644" s="102" t="s">
        <v>405</v>
      </c>
      <c r="G644" s="102">
        <v>0.44000000000000006</v>
      </c>
      <c r="H644" s="102">
        <v>3.3000000000000002E-2</v>
      </c>
      <c r="I644" s="102">
        <v>17.405078965765401</v>
      </c>
    </row>
    <row r="645" spans="1:9" x14ac:dyDescent="0.2">
      <c r="A645" s="102" t="s">
        <v>415</v>
      </c>
      <c r="B645" s="102" t="s">
        <v>417</v>
      </c>
      <c r="C645" s="102" t="s">
        <v>11</v>
      </c>
      <c r="D645" s="102" t="s">
        <v>417</v>
      </c>
      <c r="E645" s="102" t="s">
        <v>28</v>
      </c>
      <c r="F645" s="102" t="s">
        <v>406</v>
      </c>
      <c r="G645" s="102">
        <v>0.45000000000000007</v>
      </c>
      <c r="H645" s="102">
        <v>3.3000000000000002E-2</v>
      </c>
      <c r="I645" s="102">
        <v>17.898107471471167</v>
      </c>
    </row>
    <row r="646" spans="1:9" x14ac:dyDescent="0.2">
      <c r="A646" s="102" t="s">
        <v>415</v>
      </c>
      <c r="B646" s="102" t="s">
        <v>417</v>
      </c>
      <c r="C646" s="102" t="s">
        <v>11</v>
      </c>
      <c r="D646" s="102" t="s">
        <v>417</v>
      </c>
      <c r="E646" s="102" t="s">
        <v>28</v>
      </c>
      <c r="F646" s="102" t="s">
        <v>407</v>
      </c>
      <c r="G646" s="102">
        <v>0.46000000000000008</v>
      </c>
      <c r="H646" s="102">
        <v>3.3000000000000002E-2</v>
      </c>
      <c r="I646" s="102">
        <v>18.391135977176933</v>
      </c>
    </row>
    <row r="647" spans="1:9" x14ac:dyDescent="0.2">
      <c r="A647" s="102" t="s">
        <v>415</v>
      </c>
      <c r="B647" s="102" t="s">
        <v>417</v>
      </c>
      <c r="C647" s="102" t="s">
        <v>11</v>
      </c>
      <c r="D647" s="102" t="s">
        <v>417</v>
      </c>
      <c r="E647" s="102" t="s">
        <v>28</v>
      </c>
      <c r="F647" s="102" t="s">
        <v>408</v>
      </c>
      <c r="G647" s="102">
        <v>0.47000000000000008</v>
      </c>
      <c r="H647" s="102">
        <v>3.3000000000000002E-2</v>
      </c>
      <c r="I647" s="102">
        <v>18.884164482882703</v>
      </c>
    </row>
    <row r="648" spans="1:9" x14ac:dyDescent="0.2">
      <c r="A648" s="102" t="s">
        <v>415</v>
      </c>
      <c r="B648" s="102" t="s">
        <v>417</v>
      </c>
      <c r="C648" s="102" t="s">
        <v>11</v>
      </c>
      <c r="D648" s="102" t="s">
        <v>417</v>
      </c>
      <c r="E648" s="102" t="s">
        <v>28</v>
      </c>
      <c r="F648" s="102" t="s">
        <v>409</v>
      </c>
      <c r="G648" s="102">
        <v>0.48000000000000009</v>
      </c>
      <c r="H648" s="102">
        <v>3.3000000000000002E-2</v>
      </c>
      <c r="I648" s="102">
        <v>19.377192988588469</v>
      </c>
    </row>
    <row r="649" spans="1:9" x14ac:dyDescent="0.2">
      <c r="A649" s="102" t="s">
        <v>415</v>
      </c>
      <c r="B649" s="102" t="s">
        <v>417</v>
      </c>
      <c r="C649" s="102" t="s">
        <v>11</v>
      </c>
      <c r="D649" s="102" t="s">
        <v>417</v>
      </c>
      <c r="E649" s="102" t="s">
        <v>28</v>
      </c>
      <c r="F649" s="102" t="s">
        <v>410</v>
      </c>
      <c r="G649" s="102">
        <v>0.4900000000000001</v>
      </c>
      <c r="H649" s="102">
        <v>3.3000000000000002E-2</v>
      </c>
      <c r="I649" s="102">
        <v>19.870221494294235</v>
      </c>
    </row>
    <row r="650" spans="1:9" x14ac:dyDescent="0.2">
      <c r="A650" s="102" t="s">
        <v>415</v>
      </c>
      <c r="B650" s="102" t="s">
        <v>417</v>
      </c>
      <c r="C650" s="102" t="s">
        <v>11</v>
      </c>
      <c r="D650" s="102" t="s">
        <v>417</v>
      </c>
      <c r="E650" s="102" t="s">
        <v>28</v>
      </c>
      <c r="F650" s="102" t="s">
        <v>411</v>
      </c>
      <c r="G650" s="102">
        <v>0.50000000000000011</v>
      </c>
      <c r="H650" s="102">
        <v>3.3000000000000002E-2</v>
      </c>
      <c r="I650" s="102">
        <v>20.363250000000001</v>
      </c>
    </row>
    <row r="651" spans="1:9" x14ac:dyDescent="0.2">
      <c r="A651" s="102" t="s">
        <v>415</v>
      </c>
      <c r="B651" s="102" t="s">
        <v>417</v>
      </c>
      <c r="C651" s="102" t="s">
        <v>28</v>
      </c>
      <c r="D651" s="102" t="s">
        <v>417</v>
      </c>
      <c r="E651" s="102" t="s">
        <v>22</v>
      </c>
      <c r="F651" s="102" t="s">
        <v>401</v>
      </c>
      <c r="G651" s="102">
        <v>0.4</v>
      </c>
      <c r="H651" s="102">
        <v>3.3000000000000002E-2</v>
      </c>
      <c r="I651" s="102">
        <v>0</v>
      </c>
    </row>
    <row r="652" spans="1:9" x14ac:dyDescent="0.2">
      <c r="A652" s="102" t="s">
        <v>415</v>
      </c>
      <c r="B652" s="102" t="s">
        <v>417</v>
      </c>
      <c r="C652" s="102" t="s">
        <v>28</v>
      </c>
      <c r="D652" s="102" t="s">
        <v>417</v>
      </c>
      <c r="E652" s="102" t="s">
        <v>22</v>
      </c>
      <c r="F652" s="102" t="s">
        <v>402</v>
      </c>
      <c r="G652" s="102">
        <v>0.41000000000000003</v>
      </c>
      <c r="H652" s="102">
        <v>3.3000000000000002E-2</v>
      </c>
      <c r="I652" s="102">
        <v>0</v>
      </c>
    </row>
    <row r="653" spans="1:9" x14ac:dyDescent="0.2">
      <c r="A653" s="102" t="s">
        <v>415</v>
      </c>
      <c r="B653" s="102" t="s">
        <v>417</v>
      </c>
      <c r="C653" s="102" t="s">
        <v>28</v>
      </c>
      <c r="D653" s="102" t="s">
        <v>417</v>
      </c>
      <c r="E653" s="102" t="s">
        <v>22</v>
      </c>
      <c r="F653" s="102" t="s">
        <v>403</v>
      </c>
      <c r="G653" s="102">
        <v>0.42000000000000004</v>
      </c>
      <c r="H653" s="102">
        <v>3.3000000000000002E-2</v>
      </c>
      <c r="I653" s="102">
        <v>0</v>
      </c>
    </row>
    <row r="654" spans="1:9" x14ac:dyDescent="0.2">
      <c r="A654" s="102" t="s">
        <v>415</v>
      </c>
      <c r="B654" s="102" t="s">
        <v>417</v>
      </c>
      <c r="C654" s="102" t="s">
        <v>28</v>
      </c>
      <c r="D654" s="102" t="s">
        <v>417</v>
      </c>
      <c r="E654" s="102" t="s">
        <v>22</v>
      </c>
      <c r="F654" s="102" t="s">
        <v>404</v>
      </c>
      <c r="G654" s="102">
        <v>0.43000000000000005</v>
      </c>
      <c r="H654" s="102">
        <v>3.3000000000000002E-2</v>
      </c>
      <c r="I654" s="102">
        <v>0</v>
      </c>
    </row>
    <row r="655" spans="1:9" x14ac:dyDescent="0.2">
      <c r="A655" s="102" t="s">
        <v>415</v>
      </c>
      <c r="B655" s="102" t="s">
        <v>417</v>
      </c>
      <c r="C655" s="102" t="s">
        <v>28</v>
      </c>
      <c r="D655" s="102" t="s">
        <v>417</v>
      </c>
      <c r="E655" s="102" t="s">
        <v>22</v>
      </c>
      <c r="F655" s="102" t="s">
        <v>405</v>
      </c>
      <c r="G655" s="102">
        <v>0.44000000000000006</v>
      </c>
      <c r="H655" s="102">
        <v>3.3000000000000002E-2</v>
      </c>
      <c r="I655" s="102">
        <v>0</v>
      </c>
    </row>
    <row r="656" spans="1:9" x14ac:dyDescent="0.2">
      <c r="A656" s="102" t="s">
        <v>415</v>
      </c>
      <c r="B656" s="102" t="s">
        <v>417</v>
      </c>
      <c r="C656" s="102" t="s">
        <v>28</v>
      </c>
      <c r="D656" s="102" t="s">
        <v>417</v>
      </c>
      <c r="E656" s="102" t="s">
        <v>22</v>
      </c>
      <c r="F656" s="102" t="s">
        <v>406</v>
      </c>
      <c r="G656" s="102">
        <v>0.45000000000000007</v>
      </c>
      <c r="H656" s="102">
        <v>3.3000000000000002E-2</v>
      </c>
      <c r="I656" s="102">
        <v>0</v>
      </c>
    </row>
    <row r="657" spans="1:9" x14ac:dyDescent="0.2">
      <c r="A657" s="102" t="s">
        <v>415</v>
      </c>
      <c r="B657" s="102" t="s">
        <v>417</v>
      </c>
      <c r="C657" s="102" t="s">
        <v>28</v>
      </c>
      <c r="D657" s="102" t="s">
        <v>417</v>
      </c>
      <c r="E657" s="102" t="s">
        <v>22</v>
      </c>
      <c r="F657" s="102" t="s">
        <v>407</v>
      </c>
      <c r="G657" s="102">
        <v>0.46000000000000008</v>
      </c>
      <c r="H657" s="102">
        <v>3.3000000000000002E-2</v>
      </c>
      <c r="I657" s="102">
        <v>0</v>
      </c>
    </row>
    <row r="658" spans="1:9" x14ac:dyDescent="0.2">
      <c r="A658" s="102" t="s">
        <v>415</v>
      </c>
      <c r="B658" s="102" t="s">
        <v>417</v>
      </c>
      <c r="C658" s="102" t="s">
        <v>28</v>
      </c>
      <c r="D658" s="102" t="s">
        <v>417</v>
      </c>
      <c r="E658" s="102" t="s">
        <v>22</v>
      </c>
      <c r="F658" s="102" t="s">
        <v>408</v>
      </c>
      <c r="G658" s="102">
        <v>0.47000000000000008</v>
      </c>
      <c r="H658" s="102">
        <v>3.3000000000000002E-2</v>
      </c>
      <c r="I658" s="102">
        <v>0</v>
      </c>
    </row>
    <row r="659" spans="1:9" x14ac:dyDescent="0.2">
      <c r="A659" s="102" t="s">
        <v>415</v>
      </c>
      <c r="B659" s="102" t="s">
        <v>417</v>
      </c>
      <c r="C659" s="102" t="s">
        <v>28</v>
      </c>
      <c r="D659" s="102" t="s">
        <v>417</v>
      </c>
      <c r="E659" s="102" t="s">
        <v>22</v>
      </c>
      <c r="F659" s="102" t="s">
        <v>409</v>
      </c>
      <c r="G659" s="102">
        <v>0.48000000000000009</v>
      </c>
      <c r="H659" s="102">
        <v>3.3000000000000002E-2</v>
      </c>
      <c r="I659" s="102">
        <v>0</v>
      </c>
    </row>
    <row r="660" spans="1:9" x14ac:dyDescent="0.2">
      <c r="A660" s="102" t="s">
        <v>415</v>
      </c>
      <c r="B660" s="102" t="s">
        <v>417</v>
      </c>
      <c r="C660" s="102" t="s">
        <v>28</v>
      </c>
      <c r="D660" s="102" t="s">
        <v>417</v>
      </c>
      <c r="E660" s="102" t="s">
        <v>22</v>
      </c>
      <c r="F660" s="102" t="s">
        <v>410</v>
      </c>
      <c r="G660" s="102">
        <v>0.4900000000000001</v>
      </c>
      <c r="H660" s="102">
        <v>3.3000000000000002E-2</v>
      </c>
      <c r="I660" s="102">
        <v>0</v>
      </c>
    </row>
    <row r="661" spans="1:9" x14ac:dyDescent="0.2">
      <c r="A661" s="102" t="s">
        <v>415</v>
      </c>
      <c r="B661" s="102" t="s">
        <v>417</v>
      </c>
      <c r="C661" s="102" t="s">
        <v>28</v>
      </c>
      <c r="D661" s="102" t="s">
        <v>417</v>
      </c>
      <c r="E661" s="102" t="s">
        <v>22</v>
      </c>
      <c r="F661" s="102" t="s">
        <v>411</v>
      </c>
      <c r="G661" s="102">
        <v>0.50000000000000011</v>
      </c>
      <c r="H661" s="102">
        <v>3.3000000000000002E-2</v>
      </c>
      <c r="I661" s="102">
        <v>0</v>
      </c>
    </row>
    <row r="662" spans="1:9" x14ac:dyDescent="0.2">
      <c r="A662" s="102" t="s">
        <v>415</v>
      </c>
      <c r="B662" s="102" t="s">
        <v>417</v>
      </c>
      <c r="C662" s="102" t="s">
        <v>22</v>
      </c>
      <c r="D662" s="102" t="s">
        <v>417</v>
      </c>
      <c r="E662" s="102" t="s">
        <v>25</v>
      </c>
      <c r="F662" s="102" t="s">
        <v>401</v>
      </c>
      <c r="G662" s="102">
        <v>0.4</v>
      </c>
      <c r="H662" s="102">
        <v>3.3000000000000002E-2</v>
      </c>
      <c r="I662" s="102">
        <v>0</v>
      </c>
    </row>
    <row r="663" spans="1:9" x14ac:dyDescent="0.2">
      <c r="A663" s="102" t="s">
        <v>415</v>
      </c>
      <c r="B663" s="102" t="s">
        <v>417</v>
      </c>
      <c r="C663" s="102" t="s">
        <v>22</v>
      </c>
      <c r="D663" s="102" t="s">
        <v>417</v>
      </c>
      <c r="E663" s="102" t="s">
        <v>25</v>
      </c>
      <c r="F663" s="102" t="s">
        <v>402</v>
      </c>
      <c r="G663" s="102">
        <v>0.41000000000000003</v>
      </c>
      <c r="H663" s="102">
        <v>3.3000000000000002E-2</v>
      </c>
      <c r="I663" s="102">
        <v>0</v>
      </c>
    </row>
    <row r="664" spans="1:9" x14ac:dyDescent="0.2">
      <c r="A664" s="102" t="s">
        <v>415</v>
      </c>
      <c r="B664" s="102" t="s">
        <v>417</v>
      </c>
      <c r="C664" s="102" t="s">
        <v>22</v>
      </c>
      <c r="D664" s="102" t="s">
        <v>417</v>
      </c>
      <c r="E664" s="102" t="s">
        <v>25</v>
      </c>
      <c r="F664" s="102" t="s">
        <v>403</v>
      </c>
      <c r="G664" s="102">
        <v>0.42000000000000004</v>
      </c>
      <c r="H664" s="102">
        <v>3.3000000000000002E-2</v>
      </c>
      <c r="I664" s="102">
        <v>0</v>
      </c>
    </row>
    <row r="665" spans="1:9" x14ac:dyDescent="0.2">
      <c r="A665" s="102" t="s">
        <v>415</v>
      </c>
      <c r="B665" s="102" t="s">
        <v>417</v>
      </c>
      <c r="C665" s="102" t="s">
        <v>22</v>
      </c>
      <c r="D665" s="102" t="s">
        <v>417</v>
      </c>
      <c r="E665" s="102" t="s">
        <v>25</v>
      </c>
      <c r="F665" s="102" t="s">
        <v>404</v>
      </c>
      <c r="G665" s="102">
        <v>0.43000000000000005</v>
      </c>
      <c r="H665" s="102">
        <v>3.3000000000000002E-2</v>
      </c>
      <c r="I665" s="102">
        <v>0</v>
      </c>
    </row>
    <row r="666" spans="1:9" x14ac:dyDescent="0.2">
      <c r="A666" s="102" t="s">
        <v>415</v>
      </c>
      <c r="B666" s="102" t="s">
        <v>417</v>
      </c>
      <c r="C666" s="102" t="s">
        <v>22</v>
      </c>
      <c r="D666" s="102" t="s">
        <v>417</v>
      </c>
      <c r="E666" s="102" t="s">
        <v>25</v>
      </c>
      <c r="F666" s="102" t="s">
        <v>405</v>
      </c>
      <c r="G666" s="102">
        <v>0.44000000000000006</v>
      </c>
      <c r="H666" s="102">
        <v>3.3000000000000002E-2</v>
      </c>
      <c r="I666" s="102">
        <v>0</v>
      </c>
    </row>
    <row r="667" spans="1:9" x14ac:dyDescent="0.2">
      <c r="A667" s="102" t="s">
        <v>415</v>
      </c>
      <c r="B667" s="102" t="s">
        <v>417</v>
      </c>
      <c r="C667" s="102" t="s">
        <v>22</v>
      </c>
      <c r="D667" s="102" t="s">
        <v>417</v>
      </c>
      <c r="E667" s="102" t="s">
        <v>25</v>
      </c>
      <c r="F667" s="102" t="s">
        <v>406</v>
      </c>
      <c r="G667" s="102">
        <v>0.45000000000000007</v>
      </c>
      <c r="H667" s="102">
        <v>3.3000000000000002E-2</v>
      </c>
      <c r="I667" s="102">
        <v>0</v>
      </c>
    </row>
    <row r="668" spans="1:9" x14ac:dyDescent="0.2">
      <c r="A668" s="102" t="s">
        <v>415</v>
      </c>
      <c r="B668" s="102" t="s">
        <v>417</v>
      </c>
      <c r="C668" s="102" t="s">
        <v>22</v>
      </c>
      <c r="D668" s="102" t="s">
        <v>417</v>
      </c>
      <c r="E668" s="102" t="s">
        <v>25</v>
      </c>
      <c r="F668" s="102" t="s">
        <v>407</v>
      </c>
      <c r="G668" s="102">
        <v>0.46000000000000008</v>
      </c>
      <c r="H668" s="102">
        <v>3.3000000000000002E-2</v>
      </c>
      <c r="I668" s="102">
        <v>0</v>
      </c>
    </row>
    <row r="669" spans="1:9" x14ac:dyDescent="0.2">
      <c r="A669" s="102" t="s">
        <v>415</v>
      </c>
      <c r="B669" s="102" t="s">
        <v>417</v>
      </c>
      <c r="C669" s="102" t="s">
        <v>22</v>
      </c>
      <c r="D669" s="102" t="s">
        <v>417</v>
      </c>
      <c r="E669" s="102" t="s">
        <v>25</v>
      </c>
      <c r="F669" s="102" t="s">
        <v>408</v>
      </c>
      <c r="G669" s="102">
        <v>0.47000000000000008</v>
      </c>
      <c r="H669" s="102">
        <v>3.3000000000000002E-2</v>
      </c>
      <c r="I669" s="102">
        <v>0</v>
      </c>
    </row>
    <row r="670" spans="1:9" x14ac:dyDescent="0.2">
      <c r="A670" s="102" t="s">
        <v>415</v>
      </c>
      <c r="B670" s="102" t="s">
        <v>417</v>
      </c>
      <c r="C670" s="102" t="s">
        <v>22</v>
      </c>
      <c r="D670" s="102" t="s">
        <v>417</v>
      </c>
      <c r="E670" s="102" t="s">
        <v>25</v>
      </c>
      <c r="F670" s="102" t="s">
        <v>409</v>
      </c>
      <c r="G670" s="102">
        <v>0.48000000000000009</v>
      </c>
      <c r="H670" s="102">
        <v>3.3000000000000002E-2</v>
      </c>
      <c r="I670" s="102">
        <v>0</v>
      </c>
    </row>
    <row r="671" spans="1:9" x14ac:dyDescent="0.2">
      <c r="A671" s="102" t="s">
        <v>415</v>
      </c>
      <c r="B671" s="102" t="s">
        <v>417</v>
      </c>
      <c r="C671" s="102" t="s">
        <v>22</v>
      </c>
      <c r="D671" s="102" t="s">
        <v>417</v>
      </c>
      <c r="E671" s="102" t="s">
        <v>25</v>
      </c>
      <c r="F671" s="102" t="s">
        <v>410</v>
      </c>
      <c r="G671" s="102">
        <v>0.4900000000000001</v>
      </c>
      <c r="H671" s="102">
        <v>3.3000000000000002E-2</v>
      </c>
      <c r="I671" s="102">
        <v>0</v>
      </c>
    </row>
    <row r="672" spans="1:9" x14ac:dyDescent="0.2">
      <c r="A672" s="102" t="s">
        <v>415</v>
      </c>
      <c r="B672" s="102" t="s">
        <v>417</v>
      </c>
      <c r="C672" s="102" t="s">
        <v>22</v>
      </c>
      <c r="D672" s="102" t="s">
        <v>417</v>
      </c>
      <c r="E672" s="102" t="s">
        <v>25</v>
      </c>
      <c r="F672" s="102" t="s">
        <v>411</v>
      </c>
      <c r="G672" s="102">
        <v>0.50000000000000011</v>
      </c>
      <c r="H672" s="102">
        <v>3.3000000000000002E-2</v>
      </c>
      <c r="I672" s="102">
        <v>0</v>
      </c>
    </row>
    <row r="673" spans="1:9" x14ac:dyDescent="0.2">
      <c r="A673" s="102" t="s">
        <v>415</v>
      </c>
      <c r="B673" s="102" t="s">
        <v>417</v>
      </c>
      <c r="C673" s="102" t="s">
        <v>18</v>
      </c>
      <c r="D673" s="102" t="s">
        <v>417</v>
      </c>
      <c r="E673" s="102" t="s">
        <v>11</v>
      </c>
      <c r="F673" s="102" t="s">
        <v>401</v>
      </c>
      <c r="G673" s="102">
        <v>0.4</v>
      </c>
      <c r="H673" s="102">
        <v>3.3000000000000002E-2</v>
      </c>
      <c r="I673" s="102">
        <v>16.744064973784301</v>
      </c>
    </row>
    <row r="674" spans="1:9" x14ac:dyDescent="0.2">
      <c r="A674" s="102" t="s">
        <v>415</v>
      </c>
      <c r="B674" s="102" t="s">
        <v>417</v>
      </c>
      <c r="C674" s="102" t="s">
        <v>18</v>
      </c>
      <c r="D674" s="102" t="s">
        <v>417</v>
      </c>
      <c r="E674" s="102" t="s">
        <v>11</v>
      </c>
      <c r="F674" s="102" t="s">
        <v>402</v>
      </c>
      <c r="G674" s="102">
        <v>0.41000000000000003</v>
      </c>
      <c r="H674" s="102">
        <v>3.3000000000000002E-2</v>
      </c>
      <c r="I674" s="102">
        <v>17.278978476405872</v>
      </c>
    </row>
    <row r="675" spans="1:9" x14ac:dyDescent="0.2">
      <c r="A675" s="102" t="s">
        <v>415</v>
      </c>
      <c r="B675" s="102" t="s">
        <v>417</v>
      </c>
      <c r="C675" s="102" t="s">
        <v>18</v>
      </c>
      <c r="D675" s="102" t="s">
        <v>417</v>
      </c>
      <c r="E675" s="102" t="s">
        <v>11</v>
      </c>
      <c r="F675" s="102" t="s">
        <v>403</v>
      </c>
      <c r="G675" s="102">
        <v>0.42000000000000004</v>
      </c>
      <c r="H675" s="102">
        <v>3.3000000000000002E-2</v>
      </c>
      <c r="I675" s="102">
        <v>17.813891979027442</v>
      </c>
    </row>
    <row r="676" spans="1:9" x14ac:dyDescent="0.2">
      <c r="A676" s="102" t="s">
        <v>415</v>
      </c>
      <c r="B676" s="102" t="s">
        <v>417</v>
      </c>
      <c r="C676" s="102" t="s">
        <v>18</v>
      </c>
      <c r="D676" s="102" t="s">
        <v>417</v>
      </c>
      <c r="E676" s="102" t="s">
        <v>11</v>
      </c>
      <c r="F676" s="102" t="s">
        <v>404</v>
      </c>
      <c r="G676" s="102">
        <v>0.43000000000000005</v>
      </c>
      <c r="H676" s="102">
        <v>3.3000000000000002E-2</v>
      </c>
      <c r="I676" s="102">
        <v>18.348805481649013</v>
      </c>
    </row>
    <row r="677" spans="1:9" x14ac:dyDescent="0.2">
      <c r="A677" s="102" t="s">
        <v>415</v>
      </c>
      <c r="B677" s="102" t="s">
        <v>417</v>
      </c>
      <c r="C677" s="102" t="s">
        <v>18</v>
      </c>
      <c r="D677" s="102" t="s">
        <v>417</v>
      </c>
      <c r="E677" s="102" t="s">
        <v>11</v>
      </c>
      <c r="F677" s="102" t="s">
        <v>405</v>
      </c>
      <c r="G677" s="102">
        <v>0.44000000000000006</v>
      </c>
      <c r="H677" s="102">
        <v>3.3000000000000002E-2</v>
      </c>
      <c r="I677" s="102">
        <v>18.88371898427058</v>
      </c>
    </row>
    <row r="678" spans="1:9" x14ac:dyDescent="0.2">
      <c r="A678" s="102" t="s">
        <v>415</v>
      </c>
      <c r="B678" s="102" t="s">
        <v>417</v>
      </c>
      <c r="C678" s="102" t="s">
        <v>18</v>
      </c>
      <c r="D678" s="102" t="s">
        <v>417</v>
      </c>
      <c r="E678" s="102" t="s">
        <v>11</v>
      </c>
      <c r="F678" s="102" t="s">
        <v>406</v>
      </c>
      <c r="G678" s="102">
        <v>0.45000000000000007</v>
      </c>
      <c r="H678" s="102">
        <v>3.3000000000000002E-2</v>
      </c>
      <c r="I678" s="102">
        <v>19.41863248689215</v>
      </c>
    </row>
    <row r="679" spans="1:9" x14ac:dyDescent="0.2">
      <c r="A679" s="102" t="s">
        <v>415</v>
      </c>
      <c r="B679" s="102" t="s">
        <v>417</v>
      </c>
      <c r="C679" s="102" t="s">
        <v>18</v>
      </c>
      <c r="D679" s="102" t="s">
        <v>417</v>
      </c>
      <c r="E679" s="102" t="s">
        <v>11</v>
      </c>
      <c r="F679" s="102" t="s">
        <v>407</v>
      </c>
      <c r="G679" s="102">
        <v>0.46000000000000008</v>
      </c>
      <c r="H679" s="102">
        <v>3.3000000000000002E-2</v>
      </c>
      <c r="I679" s="102">
        <v>19.953545989513721</v>
      </c>
    </row>
    <row r="680" spans="1:9" x14ac:dyDescent="0.2">
      <c r="A680" s="102" t="s">
        <v>415</v>
      </c>
      <c r="B680" s="102" t="s">
        <v>417</v>
      </c>
      <c r="C680" s="102" t="s">
        <v>18</v>
      </c>
      <c r="D680" s="102" t="s">
        <v>417</v>
      </c>
      <c r="E680" s="102" t="s">
        <v>11</v>
      </c>
      <c r="F680" s="102" t="s">
        <v>408</v>
      </c>
      <c r="G680" s="102">
        <v>0.47000000000000008</v>
      </c>
      <c r="H680" s="102">
        <v>3.3000000000000002E-2</v>
      </c>
      <c r="I680" s="102">
        <v>20.488459492135291</v>
      </c>
    </row>
    <row r="681" spans="1:9" x14ac:dyDescent="0.2">
      <c r="A681" s="102" t="s">
        <v>415</v>
      </c>
      <c r="B681" s="102" t="s">
        <v>417</v>
      </c>
      <c r="C681" s="102" t="s">
        <v>18</v>
      </c>
      <c r="D681" s="102" t="s">
        <v>417</v>
      </c>
      <c r="E681" s="102" t="s">
        <v>11</v>
      </c>
      <c r="F681" s="102" t="s">
        <v>409</v>
      </c>
      <c r="G681" s="102">
        <v>0.48000000000000009</v>
      </c>
      <c r="H681" s="102">
        <v>3.3000000000000002E-2</v>
      </c>
      <c r="I681" s="102">
        <v>21.023372994756862</v>
      </c>
    </row>
    <row r="682" spans="1:9" x14ac:dyDescent="0.2">
      <c r="A682" s="102" t="s">
        <v>415</v>
      </c>
      <c r="B682" s="102" t="s">
        <v>417</v>
      </c>
      <c r="C682" s="102" t="s">
        <v>18</v>
      </c>
      <c r="D682" s="102" t="s">
        <v>417</v>
      </c>
      <c r="E682" s="102" t="s">
        <v>11</v>
      </c>
      <c r="F682" s="102" t="s">
        <v>410</v>
      </c>
      <c r="G682" s="102">
        <v>0.4900000000000001</v>
      </c>
      <c r="H682" s="102">
        <v>3.3000000000000002E-2</v>
      </c>
      <c r="I682" s="102">
        <v>21.558286497378433</v>
      </c>
    </row>
    <row r="683" spans="1:9" x14ac:dyDescent="0.2">
      <c r="A683" s="102" t="s">
        <v>415</v>
      </c>
      <c r="B683" s="102" t="s">
        <v>417</v>
      </c>
      <c r="C683" s="102" t="s">
        <v>18</v>
      </c>
      <c r="D683" s="102" t="s">
        <v>417</v>
      </c>
      <c r="E683" s="102" t="s">
        <v>11</v>
      </c>
      <c r="F683" s="102" t="s">
        <v>411</v>
      </c>
      <c r="G683" s="102">
        <v>0.50000000000000011</v>
      </c>
      <c r="H683" s="102">
        <v>3.3000000000000002E-2</v>
      </c>
      <c r="I683" s="102">
        <v>22.0932</v>
      </c>
    </row>
    <row r="684" spans="1:9" x14ac:dyDescent="0.2">
      <c r="A684" s="102" t="s">
        <v>415</v>
      </c>
      <c r="B684" s="102" t="s">
        <v>417</v>
      </c>
      <c r="C684" s="102" t="s">
        <v>25</v>
      </c>
      <c r="D684" s="102" t="s">
        <v>417</v>
      </c>
      <c r="E684" s="102" t="s">
        <v>28</v>
      </c>
      <c r="F684" s="102" t="s">
        <v>401</v>
      </c>
      <c r="G684" s="102">
        <v>0.4</v>
      </c>
      <c r="H684" s="102">
        <v>3.3000000000000002E-2</v>
      </c>
      <c r="I684" s="102">
        <v>0</v>
      </c>
    </row>
    <row r="685" spans="1:9" x14ac:dyDescent="0.2">
      <c r="A685" s="102" t="s">
        <v>415</v>
      </c>
      <c r="B685" s="102" t="s">
        <v>417</v>
      </c>
      <c r="C685" s="102" t="s">
        <v>25</v>
      </c>
      <c r="D685" s="102" t="s">
        <v>417</v>
      </c>
      <c r="E685" s="102" t="s">
        <v>28</v>
      </c>
      <c r="F685" s="102" t="s">
        <v>402</v>
      </c>
      <c r="G685" s="102">
        <v>0.41000000000000003</v>
      </c>
      <c r="H685" s="102">
        <v>3.3000000000000002E-2</v>
      </c>
      <c r="I685" s="102">
        <v>0</v>
      </c>
    </row>
    <row r="686" spans="1:9" x14ac:dyDescent="0.2">
      <c r="A686" s="102" t="s">
        <v>415</v>
      </c>
      <c r="B686" s="102" t="s">
        <v>417</v>
      </c>
      <c r="C686" s="102" t="s">
        <v>25</v>
      </c>
      <c r="D686" s="102" t="s">
        <v>417</v>
      </c>
      <c r="E686" s="102" t="s">
        <v>28</v>
      </c>
      <c r="F686" s="102" t="s">
        <v>403</v>
      </c>
      <c r="G686" s="102">
        <v>0.42000000000000004</v>
      </c>
      <c r="H686" s="102">
        <v>3.3000000000000002E-2</v>
      </c>
      <c r="I686" s="102">
        <v>0</v>
      </c>
    </row>
    <row r="687" spans="1:9" x14ac:dyDescent="0.2">
      <c r="A687" s="102" t="s">
        <v>415</v>
      </c>
      <c r="B687" s="102" t="s">
        <v>417</v>
      </c>
      <c r="C687" s="102" t="s">
        <v>25</v>
      </c>
      <c r="D687" s="102" t="s">
        <v>417</v>
      </c>
      <c r="E687" s="102" t="s">
        <v>28</v>
      </c>
      <c r="F687" s="102" t="s">
        <v>404</v>
      </c>
      <c r="G687" s="102">
        <v>0.43000000000000005</v>
      </c>
      <c r="H687" s="102">
        <v>3.3000000000000002E-2</v>
      </c>
      <c r="I687" s="102">
        <v>0</v>
      </c>
    </row>
    <row r="688" spans="1:9" x14ac:dyDescent="0.2">
      <c r="A688" s="102" t="s">
        <v>415</v>
      </c>
      <c r="B688" s="102" t="s">
        <v>417</v>
      </c>
      <c r="C688" s="102" t="s">
        <v>25</v>
      </c>
      <c r="D688" s="102" t="s">
        <v>417</v>
      </c>
      <c r="E688" s="102" t="s">
        <v>28</v>
      </c>
      <c r="F688" s="102" t="s">
        <v>405</v>
      </c>
      <c r="G688" s="102">
        <v>0.44000000000000006</v>
      </c>
      <c r="H688" s="102">
        <v>3.3000000000000002E-2</v>
      </c>
      <c r="I688" s="102">
        <v>0</v>
      </c>
    </row>
    <row r="689" spans="1:9" x14ac:dyDescent="0.2">
      <c r="A689" s="102" t="s">
        <v>415</v>
      </c>
      <c r="B689" s="102" t="s">
        <v>417</v>
      </c>
      <c r="C689" s="102" t="s">
        <v>25</v>
      </c>
      <c r="D689" s="102" t="s">
        <v>417</v>
      </c>
      <c r="E689" s="102" t="s">
        <v>28</v>
      </c>
      <c r="F689" s="102" t="s">
        <v>406</v>
      </c>
      <c r="G689" s="102">
        <v>0.45000000000000007</v>
      </c>
      <c r="H689" s="102">
        <v>3.3000000000000002E-2</v>
      </c>
      <c r="I689" s="102">
        <v>0</v>
      </c>
    </row>
    <row r="690" spans="1:9" x14ac:dyDescent="0.2">
      <c r="A690" s="102" t="s">
        <v>415</v>
      </c>
      <c r="B690" s="102" t="s">
        <v>417</v>
      </c>
      <c r="C690" s="102" t="s">
        <v>25</v>
      </c>
      <c r="D690" s="102" t="s">
        <v>417</v>
      </c>
      <c r="E690" s="102" t="s">
        <v>28</v>
      </c>
      <c r="F690" s="102" t="s">
        <v>407</v>
      </c>
      <c r="G690" s="102">
        <v>0.46000000000000008</v>
      </c>
      <c r="H690" s="102">
        <v>3.3000000000000002E-2</v>
      </c>
      <c r="I690" s="102">
        <v>0</v>
      </c>
    </row>
    <row r="691" spans="1:9" x14ac:dyDescent="0.2">
      <c r="A691" s="102" t="s">
        <v>415</v>
      </c>
      <c r="B691" s="102" t="s">
        <v>417</v>
      </c>
      <c r="C691" s="102" t="s">
        <v>25</v>
      </c>
      <c r="D691" s="102" t="s">
        <v>417</v>
      </c>
      <c r="E691" s="102" t="s">
        <v>28</v>
      </c>
      <c r="F691" s="102" t="s">
        <v>408</v>
      </c>
      <c r="G691" s="102">
        <v>0.47000000000000008</v>
      </c>
      <c r="H691" s="102">
        <v>3.3000000000000002E-2</v>
      </c>
      <c r="I691" s="102">
        <v>0</v>
      </c>
    </row>
    <row r="692" spans="1:9" x14ac:dyDescent="0.2">
      <c r="A692" s="102" t="s">
        <v>415</v>
      </c>
      <c r="B692" s="102" t="s">
        <v>417</v>
      </c>
      <c r="C692" s="102" t="s">
        <v>25</v>
      </c>
      <c r="D692" s="102" t="s">
        <v>417</v>
      </c>
      <c r="E692" s="102" t="s">
        <v>28</v>
      </c>
      <c r="F692" s="102" t="s">
        <v>409</v>
      </c>
      <c r="G692" s="102">
        <v>0.48000000000000009</v>
      </c>
      <c r="H692" s="102">
        <v>3.3000000000000002E-2</v>
      </c>
      <c r="I692" s="102">
        <v>0</v>
      </c>
    </row>
    <row r="693" spans="1:9" x14ac:dyDescent="0.2">
      <c r="A693" s="102" t="s">
        <v>415</v>
      </c>
      <c r="B693" s="102" t="s">
        <v>417</v>
      </c>
      <c r="C693" s="102" t="s">
        <v>25</v>
      </c>
      <c r="D693" s="102" t="s">
        <v>417</v>
      </c>
      <c r="E693" s="102" t="s">
        <v>28</v>
      </c>
      <c r="F693" s="102" t="s">
        <v>410</v>
      </c>
      <c r="G693" s="102">
        <v>0.4900000000000001</v>
      </c>
      <c r="H693" s="102">
        <v>3.3000000000000002E-2</v>
      </c>
      <c r="I693" s="102">
        <v>0</v>
      </c>
    </row>
    <row r="694" spans="1:9" x14ac:dyDescent="0.2">
      <c r="A694" s="102" t="s">
        <v>415</v>
      </c>
      <c r="B694" s="102" t="s">
        <v>417</v>
      </c>
      <c r="C694" s="102" t="s">
        <v>25</v>
      </c>
      <c r="D694" s="102" t="s">
        <v>417</v>
      </c>
      <c r="E694" s="102" t="s">
        <v>28</v>
      </c>
      <c r="F694" s="102" t="s">
        <v>411</v>
      </c>
      <c r="G694" s="102">
        <v>0.50000000000000011</v>
      </c>
      <c r="H694" s="102">
        <v>3.3000000000000002E-2</v>
      </c>
      <c r="I694" s="102">
        <v>0</v>
      </c>
    </row>
    <row r="695" spans="1:9" x14ac:dyDescent="0.2">
      <c r="A695" s="102" t="s">
        <v>415</v>
      </c>
      <c r="B695" s="102" t="s">
        <v>417</v>
      </c>
      <c r="C695" s="102" t="s">
        <v>11</v>
      </c>
      <c r="D695" s="102" t="s">
        <v>417</v>
      </c>
      <c r="E695" s="102" t="s">
        <v>22</v>
      </c>
      <c r="F695" s="102" t="s">
        <v>401</v>
      </c>
      <c r="G695" s="102">
        <v>0.4</v>
      </c>
      <c r="H695" s="102">
        <v>3.3000000000000002E-2</v>
      </c>
      <c r="I695" s="102">
        <v>31.948073403927214</v>
      </c>
    </row>
    <row r="696" spans="1:9" x14ac:dyDescent="0.2">
      <c r="A696" s="102" t="s">
        <v>415</v>
      </c>
      <c r="B696" s="102" t="s">
        <v>417</v>
      </c>
      <c r="C696" s="102" t="s">
        <v>11</v>
      </c>
      <c r="D696" s="102" t="s">
        <v>417</v>
      </c>
      <c r="E696" s="102" t="s">
        <v>22</v>
      </c>
      <c r="F696" s="102" t="s">
        <v>402</v>
      </c>
      <c r="G696" s="102">
        <v>0.41000000000000003</v>
      </c>
      <c r="H696" s="102">
        <v>3.3000000000000002E-2</v>
      </c>
      <c r="I696" s="102">
        <v>32.968701063534489</v>
      </c>
    </row>
    <row r="697" spans="1:9" x14ac:dyDescent="0.2">
      <c r="A697" s="102" t="s">
        <v>415</v>
      </c>
      <c r="B697" s="102" t="s">
        <v>417</v>
      </c>
      <c r="C697" s="102" t="s">
        <v>11</v>
      </c>
      <c r="D697" s="102" t="s">
        <v>417</v>
      </c>
      <c r="E697" s="102" t="s">
        <v>22</v>
      </c>
      <c r="F697" s="102" t="s">
        <v>403</v>
      </c>
      <c r="G697" s="102">
        <v>0.42000000000000004</v>
      </c>
      <c r="H697" s="102">
        <v>3.3000000000000002E-2</v>
      </c>
      <c r="I697" s="102">
        <v>33.989328723141767</v>
      </c>
    </row>
    <row r="698" spans="1:9" x14ac:dyDescent="0.2">
      <c r="A698" s="102" t="s">
        <v>415</v>
      </c>
      <c r="B698" s="102" t="s">
        <v>417</v>
      </c>
      <c r="C698" s="102" t="s">
        <v>11</v>
      </c>
      <c r="D698" s="102" t="s">
        <v>417</v>
      </c>
      <c r="E698" s="102" t="s">
        <v>22</v>
      </c>
      <c r="F698" s="102" t="s">
        <v>404</v>
      </c>
      <c r="G698" s="102">
        <v>0.43000000000000005</v>
      </c>
      <c r="H698" s="102">
        <v>3.3000000000000002E-2</v>
      </c>
      <c r="I698" s="102">
        <v>35.009956382749053</v>
      </c>
    </row>
    <row r="699" spans="1:9" x14ac:dyDescent="0.2">
      <c r="A699" s="102" t="s">
        <v>415</v>
      </c>
      <c r="B699" s="102" t="s">
        <v>417</v>
      </c>
      <c r="C699" s="102" t="s">
        <v>11</v>
      </c>
      <c r="D699" s="102" t="s">
        <v>417</v>
      </c>
      <c r="E699" s="102" t="s">
        <v>22</v>
      </c>
      <c r="F699" s="102" t="s">
        <v>405</v>
      </c>
      <c r="G699" s="102">
        <v>0.44000000000000006</v>
      </c>
      <c r="H699" s="102">
        <v>3.3000000000000002E-2</v>
      </c>
      <c r="I699" s="102">
        <v>36.030584042356331</v>
      </c>
    </row>
    <row r="700" spans="1:9" x14ac:dyDescent="0.2">
      <c r="A700" s="102" t="s">
        <v>415</v>
      </c>
      <c r="B700" s="102" t="s">
        <v>417</v>
      </c>
      <c r="C700" s="102" t="s">
        <v>11</v>
      </c>
      <c r="D700" s="102" t="s">
        <v>417</v>
      </c>
      <c r="E700" s="102" t="s">
        <v>22</v>
      </c>
      <c r="F700" s="102" t="s">
        <v>406</v>
      </c>
      <c r="G700" s="102">
        <v>0.45000000000000007</v>
      </c>
      <c r="H700" s="102">
        <v>3.3000000000000002E-2</v>
      </c>
      <c r="I700" s="102">
        <v>37.051211701963609</v>
      </c>
    </row>
    <row r="701" spans="1:9" x14ac:dyDescent="0.2">
      <c r="A701" s="102" t="s">
        <v>415</v>
      </c>
      <c r="B701" s="102" t="s">
        <v>417</v>
      </c>
      <c r="C701" s="102" t="s">
        <v>11</v>
      </c>
      <c r="D701" s="102" t="s">
        <v>417</v>
      </c>
      <c r="E701" s="102" t="s">
        <v>22</v>
      </c>
      <c r="F701" s="102" t="s">
        <v>407</v>
      </c>
      <c r="G701" s="102">
        <v>0.46000000000000008</v>
      </c>
      <c r="H701" s="102">
        <v>3.3000000000000002E-2</v>
      </c>
      <c r="I701" s="102">
        <v>38.071839361570888</v>
      </c>
    </row>
    <row r="702" spans="1:9" x14ac:dyDescent="0.2">
      <c r="A702" s="102" t="s">
        <v>415</v>
      </c>
      <c r="B702" s="102" t="s">
        <v>417</v>
      </c>
      <c r="C702" s="102" t="s">
        <v>11</v>
      </c>
      <c r="D702" s="102" t="s">
        <v>417</v>
      </c>
      <c r="E702" s="102" t="s">
        <v>22</v>
      </c>
      <c r="F702" s="102" t="s">
        <v>408</v>
      </c>
      <c r="G702" s="102">
        <v>0.47000000000000008</v>
      </c>
      <c r="H702" s="102">
        <v>3.3000000000000002E-2</v>
      </c>
      <c r="I702" s="102">
        <v>39.092467021178166</v>
      </c>
    </row>
    <row r="703" spans="1:9" x14ac:dyDescent="0.2">
      <c r="A703" s="102" t="s">
        <v>415</v>
      </c>
      <c r="B703" s="102" t="s">
        <v>417</v>
      </c>
      <c r="C703" s="102" t="s">
        <v>11</v>
      </c>
      <c r="D703" s="102" t="s">
        <v>417</v>
      </c>
      <c r="E703" s="102" t="s">
        <v>22</v>
      </c>
      <c r="F703" s="102" t="s">
        <v>409</v>
      </c>
      <c r="G703" s="102">
        <v>0.48000000000000009</v>
      </c>
      <c r="H703" s="102">
        <v>3.3000000000000002E-2</v>
      </c>
      <c r="I703" s="102">
        <v>40.113094680785444</v>
      </c>
    </row>
    <row r="704" spans="1:9" x14ac:dyDescent="0.2">
      <c r="A704" s="102" t="s">
        <v>415</v>
      </c>
      <c r="B704" s="102" t="s">
        <v>417</v>
      </c>
      <c r="C704" s="102" t="s">
        <v>11</v>
      </c>
      <c r="D704" s="102" t="s">
        <v>417</v>
      </c>
      <c r="E704" s="102" t="s">
        <v>22</v>
      </c>
      <c r="F704" s="102" t="s">
        <v>410</v>
      </c>
      <c r="G704" s="102">
        <v>0.4900000000000001</v>
      </c>
      <c r="H704" s="102">
        <v>3.3000000000000002E-2</v>
      </c>
      <c r="I704" s="102">
        <v>41.133722340392723</v>
      </c>
    </row>
    <row r="705" spans="1:9" x14ac:dyDescent="0.2">
      <c r="A705" s="102" t="s">
        <v>415</v>
      </c>
      <c r="B705" s="102" t="s">
        <v>417</v>
      </c>
      <c r="C705" s="102" t="s">
        <v>11</v>
      </c>
      <c r="D705" s="102" t="s">
        <v>417</v>
      </c>
      <c r="E705" s="102" t="s">
        <v>22</v>
      </c>
      <c r="F705" s="102" t="s">
        <v>411</v>
      </c>
      <c r="G705" s="102">
        <v>0.50000000000000011</v>
      </c>
      <c r="H705" s="102">
        <v>3.3000000000000002E-2</v>
      </c>
      <c r="I705" s="102">
        <v>42.154350000000001</v>
      </c>
    </row>
    <row r="706" spans="1:9" x14ac:dyDescent="0.2">
      <c r="A706" s="102" t="s">
        <v>415</v>
      </c>
      <c r="B706" s="102" t="s">
        <v>417</v>
      </c>
      <c r="C706" s="102" t="s">
        <v>28</v>
      </c>
      <c r="D706" s="102" t="s">
        <v>417</v>
      </c>
      <c r="E706" s="102" t="s">
        <v>18</v>
      </c>
      <c r="F706" s="102" t="s">
        <v>401</v>
      </c>
      <c r="G706" s="102">
        <v>0.4</v>
      </c>
      <c r="H706" s="102">
        <v>3.3000000000000002E-2</v>
      </c>
      <c r="I706" s="102">
        <v>0</v>
      </c>
    </row>
    <row r="707" spans="1:9" x14ac:dyDescent="0.2">
      <c r="A707" s="102" t="s">
        <v>415</v>
      </c>
      <c r="B707" s="102" t="s">
        <v>417</v>
      </c>
      <c r="C707" s="102" t="s">
        <v>28</v>
      </c>
      <c r="D707" s="102" t="s">
        <v>417</v>
      </c>
      <c r="E707" s="102" t="s">
        <v>18</v>
      </c>
      <c r="F707" s="102" t="s">
        <v>402</v>
      </c>
      <c r="G707" s="102">
        <v>0.41000000000000003</v>
      </c>
      <c r="H707" s="102">
        <v>3.3000000000000002E-2</v>
      </c>
      <c r="I707" s="102">
        <v>0</v>
      </c>
    </row>
    <row r="708" spans="1:9" x14ac:dyDescent="0.2">
      <c r="A708" s="102" t="s">
        <v>415</v>
      </c>
      <c r="B708" s="102" t="s">
        <v>417</v>
      </c>
      <c r="C708" s="102" t="s">
        <v>28</v>
      </c>
      <c r="D708" s="102" t="s">
        <v>417</v>
      </c>
      <c r="E708" s="102" t="s">
        <v>18</v>
      </c>
      <c r="F708" s="102" t="s">
        <v>403</v>
      </c>
      <c r="G708" s="102">
        <v>0.42000000000000004</v>
      </c>
      <c r="H708" s="102">
        <v>3.3000000000000002E-2</v>
      </c>
      <c r="I708" s="102">
        <v>0</v>
      </c>
    </row>
    <row r="709" spans="1:9" x14ac:dyDescent="0.2">
      <c r="A709" s="102" t="s">
        <v>415</v>
      </c>
      <c r="B709" s="102" t="s">
        <v>417</v>
      </c>
      <c r="C709" s="102" t="s">
        <v>28</v>
      </c>
      <c r="D709" s="102" t="s">
        <v>417</v>
      </c>
      <c r="E709" s="102" t="s">
        <v>18</v>
      </c>
      <c r="F709" s="102" t="s">
        <v>404</v>
      </c>
      <c r="G709" s="102">
        <v>0.43000000000000005</v>
      </c>
      <c r="H709" s="102">
        <v>3.3000000000000002E-2</v>
      </c>
      <c r="I709" s="102">
        <v>0</v>
      </c>
    </row>
    <row r="710" spans="1:9" x14ac:dyDescent="0.2">
      <c r="A710" s="102" t="s">
        <v>415</v>
      </c>
      <c r="B710" s="102" t="s">
        <v>417</v>
      </c>
      <c r="C710" s="102" t="s">
        <v>28</v>
      </c>
      <c r="D710" s="102" t="s">
        <v>417</v>
      </c>
      <c r="E710" s="102" t="s">
        <v>18</v>
      </c>
      <c r="F710" s="102" t="s">
        <v>405</v>
      </c>
      <c r="G710" s="102">
        <v>0.44000000000000006</v>
      </c>
      <c r="H710" s="102">
        <v>3.3000000000000002E-2</v>
      </c>
      <c r="I710" s="102">
        <v>0</v>
      </c>
    </row>
    <row r="711" spans="1:9" x14ac:dyDescent="0.2">
      <c r="A711" s="102" t="s">
        <v>415</v>
      </c>
      <c r="B711" s="102" t="s">
        <v>417</v>
      </c>
      <c r="C711" s="102" t="s">
        <v>28</v>
      </c>
      <c r="D711" s="102" t="s">
        <v>417</v>
      </c>
      <c r="E711" s="102" t="s">
        <v>18</v>
      </c>
      <c r="F711" s="102" t="s">
        <v>406</v>
      </c>
      <c r="G711" s="102">
        <v>0.45000000000000007</v>
      </c>
      <c r="H711" s="102">
        <v>3.3000000000000002E-2</v>
      </c>
      <c r="I711" s="102">
        <v>0</v>
      </c>
    </row>
    <row r="712" spans="1:9" x14ac:dyDescent="0.2">
      <c r="A712" s="102" t="s">
        <v>415</v>
      </c>
      <c r="B712" s="102" t="s">
        <v>417</v>
      </c>
      <c r="C712" s="102" t="s">
        <v>28</v>
      </c>
      <c r="D712" s="102" t="s">
        <v>417</v>
      </c>
      <c r="E712" s="102" t="s">
        <v>18</v>
      </c>
      <c r="F712" s="102" t="s">
        <v>407</v>
      </c>
      <c r="G712" s="102">
        <v>0.46000000000000008</v>
      </c>
      <c r="H712" s="102">
        <v>3.3000000000000002E-2</v>
      </c>
      <c r="I712" s="102">
        <v>0</v>
      </c>
    </row>
    <row r="713" spans="1:9" x14ac:dyDescent="0.2">
      <c r="A713" s="102" t="s">
        <v>415</v>
      </c>
      <c r="B713" s="102" t="s">
        <v>417</v>
      </c>
      <c r="C713" s="102" t="s">
        <v>28</v>
      </c>
      <c r="D713" s="102" t="s">
        <v>417</v>
      </c>
      <c r="E713" s="102" t="s">
        <v>18</v>
      </c>
      <c r="F713" s="102" t="s">
        <v>408</v>
      </c>
      <c r="G713" s="102">
        <v>0.47000000000000008</v>
      </c>
      <c r="H713" s="102">
        <v>3.3000000000000002E-2</v>
      </c>
      <c r="I713" s="102">
        <v>0</v>
      </c>
    </row>
    <row r="714" spans="1:9" x14ac:dyDescent="0.2">
      <c r="A714" s="102" t="s">
        <v>415</v>
      </c>
      <c r="B714" s="102" t="s">
        <v>417</v>
      </c>
      <c r="C714" s="102" t="s">
        <v>28</v>
      </c>
      <c r="D714" s="102" t="s">
        <v>417</v>
      </c>
      <c r="E714" s="102" t="s">
        <v>18</v>
      </c>
      <c r="F714" s="102" t="s">
        <v>409</v>
      </c>
      <c r="G714" s="102">
        <v>0.48000000000000009</v>
      </c>
      <c r="H714" s="102">
        <v>3.3000000000000002E-2</v>
      </c>
      <c r="I714" s="102">
        <v>0</v>
      </c>
    </row>
    <row r="715" spans="1:9" x14ac:dyDescent="0.2">
      <c r="A715" s="102" t="s">
        <v>415</v>
      </c>
      <c r="B715" s="102" t="s">
        <v>417</v>
      </c>
      <c r="C715" s="102" t="s">
        <v>28</v>
      </c>
      <c r="D715" s="102" t="s">
        <v>417</v>
      </c>
      <c r="E715" s="102" t="s">
        <v>18</v>
      </c>
      <c r="F715" s="102" t="s">
        <v>410</v>
      </c>
      <c r="G715" s="102">
        <v>0.4900000000000001</v>
      </c>
      <c r="H715" s="102">
        <v>3.3000000000000002E-2</v>
      </c>
      <c r="I715" s="102">
        <v>0</v>
      </c>
    </row>
    <row r="716" spans="1:9" x14ac:dyDescent="0.2">
      <c r="A716" s="102" t="s">
        <v>415</v>
      </c>
      <c r="B716" s="102" t="s">
        <v>417</v>
      </c>
      <c r="C716" s="102" t="s">
        <v>28</v>
      </c>
      <c r="D716" s="102" t="s">
        <v>417</v>
      </c>
      <c r="E716" s="102" t="s">
        <v>18</v>
      </c>
      <c r="F716" s="102" t="s">
        <v>411</v>
      </c>
      <c r="G716" s="102">
        <v>0.50000000000000011</v>
      </c>
      <c r="H716" s="102">
        <v>3.3000000000000002E-2</v>
      </c>
      <c r="I716" s="102">
        <v>0</v>
      </c>
    </row>
    <row r="717" spans="1:9" x14ac:dyDescent="0.2">
      <c r="A717" s="102" t="s">
        <v>415</v>
      </c>
      <c r="B717" s="102" t="s">
        <v>417</v>
      </c>
      <c r="C717" s="102" t="s">
        <v>22</v>
      </c>
      <c r="D717" s="102" t="s">
        <v>417</v>
      </c>
      <c r="E717" s="102" t="s">
        <v>11</v>
      </c>
      <c r="F717" s="102" t="s">
        <v>401</v>
      </c>
      <c r="G717" s="102">
        <v>0.4</v>
      </c>
      <c r="H717" s="102">
        <v>3.3000000000000002E-2</v>
      </c>
      <c r="I717" s="102">
        <v>31.948073403927214</v>
      </c>
    </row>
    <row r="718" spans="1:9" x14ac:dyDescent="0.2">
      <c r="A718" s="102" t="s">
        <v>415</v>
      </c>
      <c r="B718" s="102" t="s">
        <v>417</v>
      </c>
      <c r="C718" s="102" t="s">
        <v>22</v>
      </c>
      <c r="D718" s="102" t="s">
        <v>417</v>
      </c>
      <c r="E718" s="102" t="s">
        <v>11</v>
      </c>
      <c r="F718" s="102" t="s">
        <v>402</v>
      </c>
      <c r="G718" s="102">
        <v>0.41000000000000003</v>
      </c>
      <c r="H718" s="102">
        <v>3.3000000000000002E-2</v>
      </c>
      <c r="I718" s="102">
        <v>32.968701063534489</v>
      </c>
    </row>
    <row r="719" spans="1:9" x14ac:dyDescent="0.2">
      <c r="A719" s="102" t="s">
        <v>415</v>
      </c>
      <c r="B719" s="102" t="s">
        <v>417</v>
      </c>
      <c r="C719" s="102" t="s">
        <v>22</v>
      </c>
      <c r="D719" s="102" t="s">
        <v>417</v>
      </c>
      <c r="E719" s="102" t="s">
        <v>11</v>
      </c>
      <c r="F719" s="102" t="s">
        <v>403</v>
      </c>
      <c r="G719" s="102">
        <v>0.42000000000000004</v>
      </c>
      <c r="H719" s="102">
        <v>3.3000000000000002E-2</v>
      </c>
      <c r="I719" s="102">
        <v>33.989328723141767</v>
      </c>
    </row>
    <row r="720" spans="1:9" x14ac:dyDescent="0.2">
      <c r="A720" s="102" t="s">
        <v>415</v>
      </c>
      <c r="B720" s="102" t="s">
        <v>417</v>
      </c>
      <c r="C720" s="102" t="s">
        <v>22</v>
      </c>
      <c r="D720" s="102" t="s">
        <v>417</v>
      </c>
      <c r="E720" s="102" t="s">
        <v>11</v>
      </c>
      <c r="F720" s="102" t="s">
        <v>404</v>
      </c>
      <c r="G720" s="102">
        <v>0.43000000000000005</v>
      </c>
      <c r="H720" s="102">
        <v>3.3000000000000002E-2</v>
      </c>
      <c r="I720" s="102">
        <v>35.009956382749053</v>
      </c>
    </row>
    <row r="721" spans="1:9" x14ac:dyDescent="0.2">
      <c r="A721" s="102" t="s">
        <v>415</v>
      </c>
      <c r="B721" s="102" t="s">
        <v>417</v>
      </c>
      <c r="C721" s="102" t="s">
        <v>22</v>
      </c>
      <c r="D721" s="102" t="s">
        <v>417</v>
      </c>
      <c r="E721" s="102" t="s">
        <v>11</v>
      </c>
      <c r="F721" s="102" t="s">
        <v>405</v>
      </c>
      <c r="G721" s="102">
        <v>0.44000000000000006</v>
      </c>
      <c r="H721" s="102">
        <v>3.3000000000000002E-2</v>
      </c>
      <c r="I721" s="102">
        <v>36.030584042356331</v>
      </c>
    </row>
    <row r="722" spans="1:9" x14ac:dyDescent="0.2">
      <c r="A722" s="102" t="s">
        <v>415</v>
      </c>
      <c r="B722" s="102" t="s">
        <v>417</v>
      </c>
      <c r="C722" s="102" t="s">
        <v>22</v>
      </c>
      <c r="D722" s="102" t="s">
        <v>417</v>
      </c>
      <c r="E722" s="102" t="s">
        <v>11</v>
      </c>
      <c r="F722" s="102" t="s">
        <v>406</v>
      </c>
      <c r="G722" s="102">
        <v>0.45000000000000007</v>
      </c>
      <c r="H722" s="102">
        <v>3.3000000000000002E-2</v>
      </c>
      <c r="I722" s="102">
        <v>37.051211701963609</v>
      </c>
    </row>
    <row r="723" spans="1:9" x14ac:dyDescent="0.2">
      <c r="A723" s="102" t="s">
        <v>415</v>
      </c>
      <c r="B723" s="102" t="s">
        <v>417</v>
      </c>
      <c r="C723" s="102" t="s">
        <v>22</v>
      </c>
      <c r="D723" s="102" t="s">
        <v>417</v>
      </c>
      <c r="E723" s="102" t="s">
        <v>11</v>
      </c>
      <c r="F723" s="102" t="s">
        <v>407</v>
      </c>
      <c r="G723" s="102">
        <v>0.46000000000000008</v>
      </c>
      <c r="H723" s="102">
        <v>3.3000000000000002E-2</v>
      </c>
      <c r="I723" s="102">
        <v>38.071839361570888</v>
      </c>
    </row>
    <row r="724" spans="1:9" x14ac:dyDescent="0.2">
      <c r="A724" s="102" t="s">
        <v>415</v>
      </c>
      <c r="B724" s="102" t="s">
        <v>417</v>
      </c>
      <c r="C724" s="102" t="s">
        <v>22</v>
      </c>
      <c r="D724" s="102" t="s">
        <v>417</v>
      </c>
      <c r="E724" s="102" t="s">
        <v>11</v>
      </c>
      <c r="F724" s="102" t="s">
        <v>408</v>
      </c>
      <c r="G724" s="102">
        <v>0.47000000000000008</v>
      </c>
      <c r="H724" s="102">
        <v>3.3000000000000002E-2</v>
      </c>
      <c r="I724" s="102">
        <v>39.092467021178166</v>
      </c>
    </row>
    <row r="725" spans="1:9" x14ac:dyDescent="0.2">
      <c r="A725" s="102" t="s">
        <v>415</v>
      </c>
      <c r="B725" s="102" t="s">
        <v>417</v>
      </c>
      <c r="C725" s="102" t="s">
        <v>22</v>
      </c>
      <c r="D725" s="102" t="s">
        <v>417</v>
      </c>
      <c r="E725" s="102" t="s">
        <v>11</v>
      </c>
      <c r="F725" s="102" t="s">
        <v>409</v>
      </c>
      <c r="G725" s="102">
        <v>0.48000000000000009</v>
      </c>
      <c r="H725" s="102">
        <v>3.3000000000000002E-2</v>
      </c>
      <c r="I725" s="102">
        <v>40.113094680785444</v>
      </c>
    </row>
    <row r="726" spans="1:9" x14ac:dyDescent="0.2">
      <c r="A726" s="102" t="s">
        <v>415</v>
      </c>
      <c r="B726" s="102" t="s">
        <v>417</v>
      </c>
      <c r="C726" s="102" t="s">
        <v>22</v>
      </c>
      <c r="D726" s="102" t="s">
        <v>417</v>
      </c>
      <c r="E726" s="102" t="s">
        <v>11</v>
      </c>
      <c r="F726" s="102" t="s">
        <v>410</v>
      </c>
      <c r="G726" s="102">
        <v>0.4900000000000001</v>
      </c>
      <c r="H726" s="102">
        <v>3.3000000000000002E-2</v>
      </c>
      <c r="I726" s="102">
        <v>41.133722340392723</v>
      </c>
    </row>
    <row r="727" spans="1:9" x14ac:dyDescent="0.2">
      <c r="A727" s="102" t="s">
        <v>415</v>
      </c>
      <c r="B727" s="102" t="s">
        <v>417</v>
      </c>
      <c r="C727" s="102" t="s">
        <v>22</v>
      </c>
      <c r="D727" s="102" t="s">
        <v>417</v>
      </c>
      <c r="E727" s="102" t="s">
        <v>11</v>
      </c>
      <c r="F727" s="102" t="s">
        <v>411</v>
      </c>
      <c r="G727" s="102">
        <v>0.50000000000000011</v>
      </c>
      <c r="H727" s="102">
        <v>3.3000000000000002E-2</v>
      </c>
      <c r="I727" s="102">
        <v>42.154350000000001</v>
      </c>
    </row>
    <row r="728" spans="1:9" x14ac:dyDescent="0.2">
      <c r="A728" s="102" t="s">
        <v>415</v>
      </c>
      <c r="B728" s="102" t="s">
        <v>417</v>
      </c>
      <c r="C728" s="102" t="s">
        <v>18</v>
      </c>
      <c r="D728" s="102" t="s">
        <v>417</v>
      </c>
      <c r="E728" s="102" t="s">
        <v>28</v>
      </c>
      <c r="F728" s="102" t="s">
        <v>401</v>
      </c>
      <c r="G728" s="102">
        <v>0.4</v>
      </c>
      <c r="H728" s="102">
        <v>3.3000000000000002E-2</v>
      </c>
      <c r="I728" s="102">
        <v>0</v>
      </c>
    </row>
    <row r="729" spans="1:9" x14ac:dyDescent="0.2">
      <c r="A729" s="102" t="s">
        <v>415</v>
      </c>
      <c r="B729" s="102" t="s">
        <v>417</v>
      </c>
      <c r="C729" s="102" t="s">
        <v>18</v>
      </c>
      <c r="D729" s="102" t="s">
        <v>417</v>
      </c>
      <c r="E729" s="102" t="s">
        <v>28</v>
      </c>
      <c r="F729" s="102" t="s">
        <v>402</v>
      </c>
      <c r="G729" s="102">
        <v>0.41000000000000003</v>
      </c>
      <c r="H729" s="102">
        <v>3.3000000000000002E-2</v>
      </c>
      <c r="I729" s="102">
        <v>0</v>
      </c>
    </row>
    <row r="730" spans="1:9" x14ac:dyDescent="0.2">
      <c r="A730" s="102" t="s">
        <v>415</v>
      </c>
      <c r="B730" s="102" t="s">
        <v>417</v>
      </c>
      <c r="C730" s="102" t="s">
        <v>18</v>
      </c>
      <c r="D730" s="102" t="s">
        <v>417</v>
      </c>
      <c r="E730" s="102" t="s">
        <v>28</v>
      </c>
      <c r="F730" s="102" t="s">
        <v>403</v>
      </c>
      <c r="G730" s="102">
        <v>0.42000000000000004</v>
      </c>
      <c r="H730" s="102">
        <v>3.3000000000000002E-2</v>
      </c>
      <c r="I730" s="102">
        <v>0</v>
      </c>
    </row>
    <row r="731" spans="1:9" x14ac:dyDescent="0.2">
      <c r="A731" s="102" t="s">
        <v>415</v>
      </c>
      <c r="B731" s="102" t="s">
        <v>417</v>
      </c>
      <c r="C731" s="102" t="s">
        <v>18</v>
      </c>
      <c r="D731" s="102" t="s">
        <v>417</v>
      </c>
      <c r="E731" s="102" t="s">
        <v>28</v>
      </c>
      <c r="F731" s="102" t="s">
        <v>404</v>
      </c>
      <c r="G731" s="102">
        <v>0.43000000000000005</v>
      </c>
      <c r="H731" s="102">
        <v>3.3000000000000002E-2</v>
      </c>
      <c r="I731" s="102">
        <v>0</v>
      </c>
    </row>
    <row r="732" spans="1:9" x14ac:dyDescent="0.2">
      <c r="A732" s="102" t="s">
        <v>415</v>
      </c>
      <c r="B732" s="102" t="s">
        <v>417</v>
      </c>
      <c r="C732" s="102" t="s">
        <v>18</v>
      </c>
      <c r="D732" s="102" t="s">
        <v>417</v>
      </c>
      <c r="E732" s="102" t="s">
        <v>28</v>
      </c>
      <c r="F732" s="102" t="s">
        <v>405</v>
      </c>
      <c r="G732" s="102">
        <v>0.44000000000000006</v>
      </c>
      <c r="H732" s="102">
        <v>3.3000000000000002E-2</v>
      </c>
      <c r="I732" s="102">
        <v>0</v>
      </c>
    </row>
    <row r="733" spans="1:9" x14ac:dyDescent="0.2">
      <c r="A733" s="102" t="s">
        <v>415</v>
      </c>
      <c r="B733" s="102" t="s">
        <v>417</v>
      </c>
      <c r="C733" s="102" t="s">
        <v>18</v>
      </c>
      <c r="D733" s="102" t="s">
        <v>417</v>
      </c>
      <c r="E733" s="102" t="s">
        <v>28</v>
      </c>
      <c r="F733" s="102" t="s">
        <v>406</v>
      </c>
      <c r="G733" s="102">
        <v>0.45000000000000007</v>
      </c>
      <c r="H733" s="102">
        <v>3.3000000000000002E-2</v>
      </c>
      <c r="I733" s="102">
        <v>0</v>
      </c>
    </row>
    <row r="734" spans="1:9" x14ac:dyDescent="0.2">
      <c r="A734" s="102" t="s">
        <v>415</v>
      </c>
      <c r="B734" s="102" t="s">
        <v>417</v>
      </c>
      <c r="C734" s="102" t="s">
        <v>18</v>
      </c>
      <c r="D734" s="102" t="s">
        <v>417</v>
      </c>
      <c r="E734" s="102" t="s">
        <v>28</v>
      </c>
      <c r="F734" s="102" t="s">
        <v>407</v>
      </c>
      <c r="G734" s="102">
        <v>0.46000000000000008</v>
      </c>
      <c r="H734" s="102">
        <v>3.3000000000000002E-2</v>
      </c>
      <c r="I734" s="102">
        <v>0</v>
      </c>
    </row>
    <row r="735" spans="1:9" x14ac:dyDescent="0.2">
      <c r="A735" s="102" t="s">
        <v>415</v>
      </c>
      <c r="B735" s="102" t="s">
        <v>417</v>
      </c>
      <c r="C735" s="102" t="s">
        <v>18</v>
      </c>
      <c r="D735" s="102" t="s">
        <v>417</v>
      </c>
      <c r="E735" s="102" t="s">
        <v>28</v>
      </c>
      <c r="F735" s="102" t="s">
        <v>408</v>
      </c>
      <c r="G735" s="102">
        <v>0.47000000000000008</v>
      </c>
      <c r="H735" s="102">
        <v>3.3000000000000002E-2</v>
      </c>
      <c r="I735" s="102">
        <v>0</v>
      </c>
    </row>
    <row r="736" spans="1:9" x14ac:dyDescent="0.2">
      <c r="A736" s="102" t="s">
        <v>415</v>
      </c>
      <c r="B736" s="102" t="s">
        <v>417</v>
      </c>
      <c r="C736" s="102" t="s">
        <v>18</v>
      </c>
      <c r="D736" s="102" t="s">
        <v>417</v>
      </c>
      <c r="E736" s="102" t="s">
        <v>28</v>
      </c>
      <c r="F736" s="102" t="s">
        <v>409</v>
      </c>
      <c r="G736" s="102">
        <v>0.48000000000000009</v>
      </c>
      <c r="H736" s="102">
        <v>3.3000000000000002E-2</v>
      </c>
      <c r="I736" s="102">
        <v>0</v>
      </c>
    </row>
    <row r="737" spans="1:9" x14ac:dyDescent="0.2">
      <c r="A737" s="102" t="s">
        <v>415</v>
      </c>
      <c r="B737" s="102" t="s">
        <v>417</v>
      </c>
      <c r="C737" s="102" t="s">
        <v>18</v>
      </c>
      <c r="D737" s="102" t="s">
        <v>417</v>
      </c>
      <c r="E737" s="102" t="s">
        <v>28</v>
      </c>
      <c r="F737" s="102" t="s">
        <v>410</v>
      </c>
      <c r="G737" s="102">
        <v>0.4900000000000001</v>
      </c>
      <c r="H737" s="102">
        <v>3.3000000000000002E-2</v>
      </c>
      <c r="I737" s="102">
        <v>0</v>
      </c>
    </row>
    <row r="738" spans="1:9" x14ac:dyDescent="0.2">
      <c r="A738" s="102" t="s">
        <v>415</v>
      </c>
      <c r="B738" s="102" t="s">
        <v>417</v>
      </c>
      <c r="C738" s="102" t="s">
        <v>18</v>
      </c>
      <c r="D738" s="102" t="s">
        <v>417</v>
      </c>
      <c r="E738" s="102" t="s">
        <v>28</v>
      </c>
      <c r="F738" s="102" t="s">
        <v>411</v>
      </c>
      <c r="G738" s="102">
        <v>0.50000000000000011</v>
      </c>
      <c r="H738" s="102">
        <v>3.3000000000000002E-2</v>
      </c>
      <c r="I738" s="102">
        <v>0</v>
      </c>
    </row>
    <row r="739" spans="1:9" x14ac:dyDescent="0.2">
      <c r="A739" s="102" t="s">
        <v>415</v>
      </c>
      <c r="B739" s="102" t="s">
        <v>417</v>
      </c>
      <c r="C739" s="102" t="s">
        <v>25</v>
      </c>
      <c r="D739" s="102" t="s">
        <v>417</v>
      </c>
      <c r="E739" s="102" t="s">
        <v>22</v>
      </c>
      <c r="F739" s="102" t="s">
        <v>401</v>
      </c>
      <c r="G739" s="102">
        <v>0.4</v>
      </c>
      <c r="H739" s="102">
        <v>3.3000000000000002E-2</v>
      </c>
      <c r="I739" s="102">
        <v>0</v>
      </c>
    </row>
    <row r="740" spans="1:9" x14ac:dyDescent="0.2">
      <c r="A740" s="102" t="s">
        <v>415</v>
      </c>
      <c r="B740" s="102" t="s">
        <v>417</v>
      </c>
      <c r="C740" s="102" t="s">
        <v>25</v>
      </c>
      <c r="D740" s="102" t="s">
        <v>417</v>
      </c>
      <c r="E740" s="102" t="s">
        <v>22</v>
      </c>
      <c r="F740" s="102" t="s">
        <v>402</v>
      </c>
      <c r="G740" s="102">
        <v>0.41000000000000003</v>
      </c>
      <c r="H740" s="102">
        <v>3.3000000000000002E-2</v>
      </c>
      <c r="I740" s="102">
        <v>0</v>
      </c>
    </row>
    <row r="741" spans="1:9" x14ac:dyDescent="0.2">
      <c r="A741" s="102" t="s">
        <v>415</v>
      </c>
      <c r="B741" s="102" t="s">
        <v>417</v>
      </c>
      <c r="C741" s="102" t="s">
        <v>25</v>
      </c>
      <c r="D741" s="102" t="s">
        <v>417</v>
      </c>
      <c r="E741" s="102" t="s">
        <v>22</v>
      </c>
      <c r="F741" s="102" t="s">
        <v>403</v>
      </c>
      <c r="G741" s="102">
        <v>0.42000000000000004</v>
      </c>
      <c r="H741" s="102">
        <v>3.3000000000000002E-2</v>
      </c>
      <c r="I741" s="102">
        <v>0</v>
      </c>
    </row>
    <row r="742" spans="1:9" x14ac:dyDescent="0.2">
      <c r="A742" s="102" t="s">
        <v>415</v>
      </c>
      <c r="B742" s="102" t="s">
        <v>417</v>
      </c>
      <c r="C742" s="102" t="s">
        <v>25</v>
      </c>
      <c r="D742" s="102" t="s">
        <v>417</v>
      </c>
      <c r="E742" s="102" t="s">
        <v>22</v>
      </c>
      <c r="F742" s="102" t="s">
        <v>404</v>
      </c>
      <c r="G742" s="102">
        <v>0.43000000000000005</v>
      </c>
      <c r="H742" s="102">
        <v>3.3000000000000002E-2</v>
      </c>
      <c r="I742" s="102">
        <v>0</v>
      </c>
    </row>
    <row r="743" spans="1:9" x14ac:dyDescent="0.2">
      <c r="A743" s="102" t="s">
        <v>415</v>
      </c>
      <c r="B743" s="102" t="s">
        <v>417</v>
      </c>
      <c r="C743" s="102" t="s">
        <v>25</v>
      </c>
      <c r="D743" s="102" t="s">
        <v>417</v>
      </c>
      <c r="E743" s="102" t="s">
        <v>22</v>
      </c>
      <c r="F743" s="102" t="s">
        <v>405</v>
      </c>
      <c r="G743" s="102">
        <v>0.44000000000000006</v>
      </c>
      <c r="H743" s="102">
        <v>3.3000000000000002E-2</v>
      </c>
      <c r="I743" s="102">
        <v>0</v>
      </c>
    </row>
    <row r="744" spans="1:9" x14ac:dyDescent="0.2">
      <c r="A744" s="102" t="s">
        <v>415</v>
      </c>
      <c r="B744" s="102" t="s">
        <v>417</v>
      </c>
      <c r="C744" s="102" t="s">
        <v>25</v>
      </c>
      <c r="D744" s="102" t="s">
        <v>417</v>
      </c>
      <c r="E744" s="102" t="s">
        <v>22</v>
      </c>
      <c r="F744" s="102" t="s">
        <v>406</v>
      </c>
      <c r="G744" s="102">
        <v>0.45000000000000007</v>
      </c>
      <c r="H744" s="102">
        <v>3.3000000000000002E-2</v>
      </c>
      <c r="I744" s="102">
        <v>0</v>
      </c>
    </row>
    <row r="745" spans="1:9" x14ac:dyDescent="0.2">
      <c r="A745" s="102" t="s">
        <v>415</v>
      </c>
      <c r="B745" s="102" t="s">
        <v>417</v>
      </c>
      <c r="C745" s="102" t="s">
        <v>25</v>
      </c>
      <c r="D745" s="102" t="s">
        <v>417</v>
      </c>
      <c r="E745" s="102" t="s">
        <v>22</v>
      </c>
      <c r="F745" s="102" t="s">
        <v>407</v>
      </c>
      <c r="G745" s="102">
        <v>0.46000000000000008</v>
      </c>
      <c r="H745" s="102">
        <v>3.3000000000000002E-2</v>
      </c>
      <c r="I745" s="102">
        <v>0</v>
      </c>
    </row>
    <row r="746" spans="1:9" x14ac:dyDescent="0.2">
      <c r="A746" s="102" t="s">
        <v>415</v>
      </c>
      <c r="B746" s="102" t="s">
        <v>417</v>
      </c>
      <c r="C746" s="102" t="s">
        <v>25</v>
      </c>
      <c r="D746" s="102" t="s">
        <v>417</v>
      </c>
      <c r="E746" s="102" t="s">
        <v>22</v>
      </c>
      <c r="F746" s="102" t="s">
        <v>408</v>
      </c>
      <c r="G746" s="102">
        <v>0.47000000000000008</v>
      </c>
      <c r="H746" s="102">
        <v>3.3000000000000002E-2</v>
      </c>
      <c r="I746" s="102">
        <v>0</v>
      </c>
    </row>
    <row r="747" spans="1:9" x14ac:dyDescent="0.2">
      <c r="A747" s="102" t="s">
        <v>415</v>
      </c>
      <c r="B747" s="102" t="s">
        <v>417</v>
      </c>
      <c r="C747" s="102" t="s">
        <v>25</v>
      </c>
      <c r="D747" s="102" t="s">
        <v>417</v>
      </c>
      <c r="E747" s="102" t="s">
        <v>22</v>
      </c>
      <c r="F747" s="102" t="s">
        <v>409</v>
      </c>
      <c r="G747" s="102">
        <v>0.48000000000000009</v>
      </c>
      <c r="H747" s="102">
        <v>3.3000000000000002E-2</v>
      </c>
      <c r="I747" s="102">
        <v>0</v>
      </c>
    </row>
    <row r="748" spans="1:9" x14ac:dyDescent="0.2">
      <c r="A748" s="102" t="s">
        <v>415</v>
      </c>
      <c r="B748" s="102" t="s">
        <v>417</v>
      </c>
      <c r="C748" s="102" t="s">
        <v>25</v>
      </c>
      <c r="D748" s="102" t="s">
        <v>417</v>
      </c>
      <c r="E748" s="102" t="s">
        <v>22</v>
      </c>
      <c r="F748" s="102" t="s">
        <v>410</v>
      </c>
      <c r="G748" s="102">
        <v>0.4900000000000001</v>
      </c>
      <c r="H748" s="102">
        <v>3.3000000000000002E-2</v>
      </c>
      <c r="I748" s="102">
        <v>0</v>
      </c>
    </row>
    <row r="749" spans="1:9" x14ac:dyDescent="0.2">
      <c r="A749" s="102" t="s">
        <v>415</v>
      </c>
      <c r="B749" s="102" t="s">
        <v>417</v>
      </c>
      <c r="C749" s="102" t="s">
        <v>25</v>
      </c>
      <c r="D749" s="102" t="s">
        <v>417</v>
      </c>
      <c r="E749" s="102" t="s">
        <v>22</v>
      </c>
      <c r="F749" s="102" t="s">
        <v>411</v>
      </c>
      <c r="G749" s="102">
        <v>0.50000000000000011</v>
      </c>
      <c r="H749" s="102">
        <v>3.3000000000000002E-2</v>
      </c>
      <c r="I749" s="102">
        <v>0</v>
      </c>
    </row>
    <row r="750" spans="1:9" x14ac:dyDescent="0.2">
      <c r="A750" s="102" t="s">
        <v>415</v>
      </c>
      <c r="B750" s="102" t="s">
        <v>417</v>
      </c>
      <c r="C750" s="102" t="s">
        <v>11</v>
      </c>
      <c r="D750" s="102" t="s">
        <v>417</v>
      </c>
      <c r="E750" s="102" t="s">
        <v>18</v>
      </c>
      <c r="F750" s="102" t="s">
        <v>401</v>
      </c>
      <c r="G750" s="102">
        <v>0.4</v>
      </c>
      <c r="H750" s="102">
        <v>3.3000000000000002E-2</v>
      </c>
      <c r="I750" s="102">
        <v>16.744064973784301</v>
      </c>
    </row>
    <row r="751" spans="1:9" x14ac:dyDescent="0.2">
      <c r="A751" s="102" t="s">
        <v>415</v>
      </c>
      <c r="B751" s="102" t="s">
        <v>417</v>
      </c>
      <c r="C751" s="102" t="s">
        <v>11</v>
      </c>
      <c r="D751" s="102" t="s">
        <v>417</v>
      </c>
      <c r="E751" s="102" t="s">
        <v>18</v>
      </c>
      <c r="F751" s="102" t="s">
        <v>402</v>
      </c>
      <c r="G751" s="102">
        <v>0.41000000000000003</v>
      </c>
      <c r="H751" s="102">
        <v>3.3000000000000002E-2</v>
      </c>
      <c r="I751" s="102">
        <v>17.278978476405872</v>
      </c>
    </row>
    <row r="752" spans="1:9" x14ac:dyDescent="0.2">
      <c r="A752" s="102" t="s">
        <v>415</v>
      </c>
      <c r="B752" s="102" t="s">
        <v>417</v>
      </c>
      <c r="C752" s="102" t="s">
        <v>11</v>
      </c>
      <c r="D752" s="102" t="s">
        <v>417</v>
      </c>
      <c r="E752" s="102" t="s">
        <v>18</v>
      </c>
      <c r="F752" s="102" t="s">
        <v>403</v>
      </c>
      <c r="G752" s="102">
        <v>0.42000000000000004</v>
      </c>
      <c r="H752" s="102">
        <v>3.3000000000000002E-2</v>
      </c>
      <c r="I752" s="102">
        <v>17.813891979027442</v>
      </c>
    </row>
    <row r="753" spans="1:9" x14ac:dyDescent="0.2">
      <c r="A753" s="102" t="s">
        <v>415</v>
      </c>
      <c r="B753" s="102" t="s">
        <v>417</v>
      </c>
      <c r="C753" s="102" t="s">
        <v>11</v>
      </c>
      <c r="D753" s="102" t="s">
        <v>417</v>
      </c>
      <c r="E753" s="102" t="s">
        <v>18</v>
      </c>
      <c r="F753" s="102" t="s">
        <v>404</v>
      </c>
      <c r="G753" s="102">
        <v>0.43000000000000005</v>
      </c>
      <c r="H753" s="102">
        <v>3.3000000000000002E-2</v>
      </c>
      <c r="I753" s="102">
        <v>18.348805481649013</v>
      </c>
    </row>
    <row r="754" spans="1:9" x14ac:dyDescent="0.2">
      <c r="A754" s="102" t="s">
        <v>415</v>
      </c>
      <c r="B754" s="102" t="s">
        <v>417</v>
      </c>
      <c r="C754" s="102" t="s">
        <v>11</v>
      </c>
      <c r="D754" s="102" t="s">
        <v>417</v>
      </c>
      <c r="E754" s="102" t="s">
        <v>18</v>
      </c>
      <c r="F754" s="102" t="s">
        <v>405</v>
      </c>
      <c r="G754" s="102">
        <v>0.44000000000000006</v>
      </c>
      <c r="H754" s="102">
        <v>3.3000000000000002E-2</v>
      </c>
      <c r="I754" s="102">
        <v>18.88371898427058</v>
      </c>
    </row>
    <row r="755" spans="1:9" x14ac:dyDescent="0.2">
      <c r="A755" s="102" t="s">
        <v>415</v>
      </c>
      <c r="B755" s="102" t="s">
        <v>417</v>
      </c>
      <c r="C755" s="102" t="s">
        <v>11</v>
      </c>
      <c r="D755" s="102" t="s">
        <v>417</v>
      </c>
      <c r="E755" s="102" t="s">
        <v>18</v>
      </c>
      <c r="F755" s="102" t="s">
        <v>406</v>
      </c>
      <c r="G755" s="102">
        <v>0.45000000000000007</v>
      </c>
      <c r="H755" s="102">
        <v>3.3000000000000002E-2</v>
      </c>
      <c r="I755" s="102">
        <v>19.41863248689215</v>
      </c>
    </row>
    <row r="756" spans="1:9" x14ac:dyDescent="0.2">
      <c r="A756" s="102" t="s">
        <v>415</v>
      </c>
      <c r="B756" s="102" t="s">
        <v>417</v>
      </c>
      <c r="C756" s="102" t="s">
        <v>11</v>
      </c>
      <c r="D756" s="102" t="s">
        <v>417</v>
      </c>
      <c r="E756" s="102" t="s">
        <v>18</v>
      </c>
      <c r="F756" s="102" t="s">
        <v>407</v>
      </c>
      <c r="G756" s="102">
        <v>0.46000000000000008</v>
      </c>
      <c r="H756" s="102">
        <v>3.3000000000000002E-2</v>
      </c>
      <c r="I756" s="102">
        <v>19.953545989513721</v>
      </c>
    </row>
    <row r="757" spans="1:9" x14ac:dyDescent="0.2">
      <c r="A757" s="102" t="s">
        <v>415</v>
      </c>
      <c r="B757" s="102" t="s">
        <v>417</v>
      </c>
      <c r="C757" s="102" t="s">
        <v>11</v>
      </c>
      <c r="D757" s="102" t="s">
        <v>417</v>
      </c>
      <c r="E757" s="102" t="s">
        <v>18</v>
      </c>
      <c r="F757" s="102" t="s">
        <v>408</v>
      </c>
      <c r="G757" s="102">
        <v>0.47000000000000008</v>
      </c>
      <c r="H757" s="102">
        <v>3.3000000000000002E-2</v>
      </c>
      <c r="I757" s="102">
        <v>20.488459492135291</v>
      </c>
    </row>
    <row r="758" spans="1:9" x14ac:dyDescent="0.2">
      <c r="A758" s="102" t="s">
        <v>415</v>
      </c>
      <c r="B758" s="102" t="s">
        <v>417</v>
      </c>
      <c r="C758" s="102" t="s">
        <v>11</v>
      </c>
      <c r="D758" s="102" t="s">
        <v>417</v>
      </c>
      <c r="E758" s="102" t="s">
        <v>18</v>
      </c>
      <c r="F758" s="102" t="s">
        <v>409</v>
      </c>
      <c r="G758" s="102">
        <v>0.48000000000000009</v>
      </c>
      <c r="H758" s="102">
        <v>3.3000000000000002E-2</v>
      </c>
      <c r="I758" s="102">
        <v>21.023372994756862</v>
      </c>
    </row>
    <row r="759" spans="1:9" x14ac:dyDescent="0.2">
      <c r="A759" s="102" t="s">
        <v>415</v>
      </c>
      <c r="B759" s="102" t="s">
        <v>417</v>
      </c>
      <c r="C759" s="102" t="s">
        <v>11</v>
      </c>
      <c r="D759" s="102" t="s">
        <v>417</v>
      </c>
      <c r="E759" s="102" t="s">
        <v>18</v>
      </c>
      <c r="F759" s="102" t="s">
        <v>410</v>
      </c>
      <c r="G759" s="102">
        <v>0.4900000000000001</v>
      </c>
      <c r="H759" s="102">
        <v>3.3000000000000002E-2</v>
      </c>
      <c r="I759" s="102">
        <v>21.558286497378433</v>
      </c>
    </row>
    <row r="760" spans="1:9" x14ac:dyDescent="0.2">
      <c r="A760" s="102" t="s">
        <v>415</v>
      </c>
      <c r="B760" s="102" t="s">
        <v>417</v>
      </c>
      <c r="C760" s="102" t="s">
        <v>11</v>
      </c>
      <c r="D760" s="102" t="s">
        <v>417</v>
      </c>
      <c r="E760" s="102" t="s">
        <v>18</v>
      </c>
      <c r="F760" s="102" t="s">
        <v>411</v>
      </c>
      <c r="G760" s="102">
        <v>0.50000000000000011</v>
      </c>
      <c r="H760" s="102">
        <v>3.3000000000000002E-2</v>
      </c>
      <c r="I760" s="102">
        <v>22.0932</v>
      </c>
    </row>
    <row r="761" spans="1:9" x14ac:dyDescent="0.2">
      <c r="A761" s="102" t="s">
        <v>415</v>
      </c>
      <c r="B761" s="102" t="s">
        <v>417</v>
      </c>
      <c r="C761" s="102" t="s">
        <v>28</v>
      </c>
      <c r="D761" s="102" t="s">
        <v>417</v>
      </c>
      <c r="E761" s="102" t="s">
        <v>25</v>
      </c>
      <c r="F761" s="102" t="s">
        <v>401</v>
      </c>
      <c r="G761" s="102">
        <v>0.4</v>
      </c>
      <c r="H761" s="102">
        <v>3.3000000000000002E-2</v>
      </c>
      <c r="I761" s="102">
        <v>0</v>
      </c>
    </row>
    <row r="762" spans="1:9" x14ac:dyDescent="0.2">
      <c r="A762" s="102" t="s">
        <v>415</v>
      </c>
      <c r="B762" s="102" t="s">
        <v>417</v>
      </c>
      <c r="C762" s="102" t="s">
        <v>28</v>
      </c>
      <c r="D762" s="102" t="s">
        <v>417</v>
      </c>
      <c r="E762" s="102" t="s">
        <v>25</v>
      </c>
      <c r="F762" s="102" t="s">
        <v>402</v>
      </c>
      <c r="G762" s="102">
        <v>0.41000000000000003</v>
      </c>
      <c r="H762" s="102">
        <v>3.3000000000000002E-2</v>
      </c>
      <c r="I762" s="102">
        <v>0</v>
      </c>
    </row>
    <row r="763" spans="1:9" x14ac:dyDescent="0.2">
      <c r="A763" s="102" t="s">
        <v>415</v>
      </c>
      <c r="B763" s="102" t="s">
        <v>417</v>
      </c>
      <c r="C763" s="102" t="s">
        <v>28</v>
      </c>
      <c r="D763" s="102" t="s">
        <v>417</v>
      </c>
      <c r="E763" s="102" t="s">
        <v>25</v>
      </c>
      <c r="F763" s="102" t="s">
        <v>403</v>
      </c>
      <c r="G763" s="102">
        <v>0.42000000000000004</v>
      </c>
      <c r="H763" s="102">
        <v>3.3000000000000002E-2</v>
      </c>
      <c r="I763" s="102">
        <v>0</v>
      </c>
    </row>
    <row r="764" spans="1:9" x14ac:dyDescent="0.2">
      <c r="A764" s="102" t="s">
        <v>415</v>
      </c>
      <c r="B764" s="102" t="s">
        <v>417</v>
      </c>
      <c r="C764" s="102" t="s">
        <v>28</v>
      </c>
      <c r="D764" s="102" t="s">
        <v>417</v>
      </c>
      <c r="E764" s="102" t="s">
        <v>25</v>
      </c>
      <c r="F764" s="102" t="s">
        <v>404</v>
      </c>
      <c r="G764" s="102">
        <v>0.43000000000000005</v>
      </c>
      <c r="H764" s="102">
        <v>3.3000000000000002E-2</v>
      </c>
      <c r="I764" s="102">
        <v>0</v>
      </c>
    </row>
    <row r="765" spans="1:9" x14ac:dyDescent="0.2">
      <c r="A765" s="102" t="s">
        <v>415</v>
      </c>
      <c r="B765" s="102" t="s">
        <v>417</v>
      </c>
      <c r="C765" s="102" t="s">
        <v>28</v>
      </c>
      <c r="D765" s="102" t="s">
        <v>417</v>
      </c>
      <c r="E765" s="102" t="s">
        <v>25</v>
      </c>
      <c r="F765" s="102" t="s">
        <v>405</v>
      </c>
      <c r="G765" s="102">
        <v>0.44000000000000006</v>
      </c>
      <c r="H765" s="102">
        <v>3.3000000000000002E-2</v>
      </c>
      <c r="I765" s="102">
        <v>0</v>
      </c>
    </row>
    <row r="766" spans="1:9" x14ac:dyDescent="0.2">
      <c r="A766" s="102" t="s">
        <v>415</v>
      </c>
      <c r="B766" s="102" t="s">
        <v>417</v>
      </c>
      <c r="C766" s="102" t="s">
        <v>28</v>
      </c>
      <c r="D766" s="102" t="s">
        <v>417</v>
      </c>
      <c r="E766" s="102" t="s">
        <v>25</v>
      </c>
      <c r="F766" s="102" t="s">
        <v>406</v>
      </c>
      <c r="G766" s="102">
        <v>0.45000000000000007</v>
      </c>
      <c r="H766" s="102">
        <v>3.3000000000000002E-2</v>
      </c>
      <c r="I766" s="102">
        <v>0</v>
      </c>
    </row>
    <row r="767" spans="1:9" x14ac:dyDescent="0.2">
      <c r="A767" s="102" t="s">
        <v>415</v>
      </c>
      <c r="B767" s="102" t="s">
        <v>417</v>
      </c>
      <c r="C767" s="102" t="s">
        <v>28</v>
      </c>
      <c r="D767" s="102" t="s">
        <v>417</v>
      </c>
      <c r="E767" s="102" t="s">
        <v>25</v>
      </c>
      <c r="F767" s="102" t="s">
        <v>407</v>
      </c>
      <c r="G767" s="102">
        <v>0.46000000000000008</v>
      </c>
      <c r="H767" s="102">
        <v>3.3000000000000002E-2</v>
      </c>
      <c r="I767" s="102">
        <v>0</v>
      </c>
    </row>
    <row r="768" spans="1:9" x14ac:dyDescent="0.2">
      <c r="A768" s="102" t="s">
        <v>415</v>
      </c>
      <c r="B768" s="102" t="s">
        <v>417</v>
      </c>
      <c r="C768" s="102" t="s">
        <v>28</v>
      </c>
      <c r="D768" s="102" t="s">
        <v>417</v>
      </c>
      <c r="E768" s="102" t="s">
        <v>25</v>
      </c>
      <c r="F768" s="102" t="s">
        <v>408</v>
      </c>
      <c r="G768" s="102">
        <v>0.47000000000000008</v>
      </c>
      <c r="H768" s="102">
        <v>3.3000000000000002E-2</v>
      </c>
      <c r="I768" s="102">
        <v>0</v>
      </c>
    </row>
    <row r="769" spans="1:9" x14ac:dyDescent="0.2">
      <c r="A769" s="102" t="s">
        <v>415</v>
      </c>
      <c r="B769" s="102" t="s">
        <v>417</v>
      </c>
      <c r="C769" s="102" t="s">
        <v>28</v>
      </c>
      <c r="D769" s="102" t="s">
        <v>417</v>
      </c>
      <c r="E769" s="102" t="s">
        <v>25</v>
      </c>
      <c r="F769" s="102" t="s">
        <v>409</v>
      </c>
      <c r="G769" s="102">
        <v>0.48000000000000009</v>
      </c>
      <c r="H769" s="102">
        <v>3.3000000000000002E-2</v>
      </c>
      <c r="I769" s="102">
        <v>0</v>
      </c>
    </row>
    <row r="770" spans="1:9" x14ac:dyDescent="0.2">
      <c r="A770" s="102" t="s">
        <v>415</v>
      </c>
      <c r="B770" s="102" t="s">
        <v>417</v>
      </c>
      <c r="C770" s="102" t="s">
        <v>28</v>
      </c>
      <c r="D770" s="102" t="s">
        <v>417</v>
      </c>
      <c r="E770" s="102" t="s">
        <v>25</v>
      </c>
      <c r="F770" s="102" t="s">
        <v>410</v>
      </c>
      <c r="G770" s="102">
        <v>0.4900000000000001</v>
      </c>
      <c r="H770" s="102">
        <v>3.3000000000000002E-2</v>
      </c>
      <c r="I770" s="102">
        <v>0</v>
      </c>
    </row>
    <row r="771" spans="1:9" x14ac:dyDescent="0.2">
      <c r="A771" s="102" t="s">
        <v>415</v>
      </c>
      <c r="B771" s="102" t="s">
        <v>417</v>
      </c>
      <c r="C771" s="102" t="s">
        <v>28</v>
      </c>
      <c r="D771" s="102" t="s">
        <v>417</v>
      </c>
      <c r="E771" s="102" t="s">
        <v>25</v>
      </c>
      <c r="F771" s="102" t="s">
        <v>411</v>
      </c>
      <c r="G771" s="102">
        <v>0.50000000000000011</v>
      </c>
      <c r="H771" s="102">
        <v>3.3000000000000002E-2</v>
      </c>
      <c r="I771" s="102">
        <v>0</v>
      </c>
    </row>
    <row r="772" spans="1:9" x14ac:dyDescent="0.2">
      <c r="A772" s="102" t="s">
        <v>415</v>
      </c>
      <c r="B772" s="102" t="s">
        <v>417</v>
      </c>
      <c r="C772" s="102" t="s">
        <v>22</v>
      </c>
      <c r="D772" s="102" t="s">
        <v>417</v>
      </c>
      <c r="E772" s="102" t="s">
        <v>28</v>
      </c>
      <c r="F772" s="102" t="s">
        <v>401</v>
      </c>
      <c r="G772" s="102">
        <v>0.4</v>
      </c>
      <c r="H772" s="102">
        <v>3.3000000000000002E-2</v>
      </c>
      <c r="I772" s="102">
        <v>0</v>
      </c>
    </row>
    <row r="773" spans="1:9" x14ac:dyDescent="0.2">
      <c r="A773" s="102" t="s">
        <v>415</v>
      </c>
      <c r="B773" s="102" t="s">
        <v>417</v>
      </c>
      <c r="C773" s="102" t="s">
        <v>22</v>
      </c>
      <c r="D773" s="102" t="s">
        <v>417</v>
      </c>
      <c r="E773" s="102" t="s">
        <v>28</v>
      </c>
      <c r="F773" s="102" t="s">
        <v>402</v>
      </c>
      <c r="G773" s="102">
        <v>0.41000000000000003</v>
      </c>
      <c r="H773" s="102">
        <v>3.3000000000000002E-2</v>
      </c>
      <c r="I773" s="102">
        <v>0</v>
      </c>
    </row>
    <row r="774" spans="1:9" x14ac:dyDescent="0.2">
      <c r="A774" s="102" t="s">
        <v>415</v>
      </c>
      <c r="B774" s="102" t="s">
        <v>417</v>
      </c>
      <c r="C774" s="102" t="s">
        <v>22</v>
      </c>
      <c r="D774" s="102" t="s">
        <v>417</v>
      </c>
      <c r="E774" s="102" t="s">
        <v>28</v>
      </c>
      <c r="F774" s="102" t="s">
        <v>403</v>
      </c>
      <c r="G774" s="102">
        <v>0.42000000000000004</v>
      </c>
      <c r="H774" s="102">
        <v>3.3000000000000002E-2</v>
      </c>
      <c r="I774" s="102">
        <v>0</v>
      </c>
    </row>
    <row r="775" spans="1:9" x14ac:dyDescent="0.2">
      <c r="A775" s="102" t="s">
        <v>415</v>
      </c>
      <c r="B775" s="102" t="s">
        <v>417</v>
      </c>
      <c r="C775" s="102" t="s">
        <v>22</v>
      </c>
      <c r="D775" s="102" t="s">
        <v>417</v>
      </c>
      <c r="E775" s="102" t="s">
        <v>28</v>
      </c>
      <c r="F775" s="102" t="s">
        <v>404</v>
      </c>
      <c r="G775" s="102">
        <v>0.43000000000000005</v>
      </c>
      <c r="H775" s="102">
        <v>3.3000000000000002E-2</v>
      </c>
      <c r="I775" s="102">
        <v>0</v>
      </c>
    </row>
    <row r="776" spans="1:9" x14ac:dyDescent="0.2">
      <c r="A776" s="102" t="s">
        <v>415</v>
      </c>
      <c r="B776" s="102" t="s">
        <v>417</v>
      </c>
      <c r="C776" s="102" t="s">
        <v>22</v>
      </c>
      <c r="D776" s="102" t="s">
        <v>417</v>
      </c>
      <c r="E776" s="102" t="s">
        <v>28</v>
      </c>
      <c r="F776" s="102" t="s">
        <v>405</v>
      </c>
      <c r="G776" s="102">
        <v>0.44000000000000006</v>
      </c>
      <c r="H776" s="102">
        <v>3.3000000000000002E-2</v>
      </c>
      <c r="I776" s="102">
        <v>0</v>
      </c>
    </row>
    <row r="777" spans="1:9" x14ac:dyDescent="0.2">
      <c r="A777" s="102" t="s">
        <v>415</v>
      </c>
      <c r="B777" s="102" t="s">
        <v>417</v>
      </c>
      <c r="C777" s="102" t="s">
        <v>22</v>
      </c>
      <c r="D777" s="102" t="s">
        <v>417</v>
      </c>
      <c r="E777" s="102" t="s">
        <v>28</v>
      </c>
      <c r="F777" s="102" t="s">
        <v>406</v>
      </c>
      <c r="G777" s="102">
        <v>0.45000000000000007</v>
      </c>
      <c r="H777" s="102">
        <v>3.3000000000000002E-2</v>
      </c>
      <c r="I777" s="102">
        <v>0</v>
      </c>
    </row>
    <row r="778" spans="1:9" x14ac:dyDescent="0.2">
      <c r="A778" s="102" t="s">
        <v>415</v>
      </c>
      <c r="B778" s="102" t="s">
        <v>417</v>
      </c>
      <c r="C778" s="102" t="s">
        <v>22</v>
      </c>
      <c r="D778" s="102" t="s">
        <v>417</v>
      </c>
      <c r="E778" s="102" t="s">
        <v>28</v>
      </c>
      <c r="F778" s="102" t="s">
        <v>407</v>
      </c>
      <c r="G778" s="102">
        <v>0.46000000000000008</v>
      </c>
      <c r="H778" s="102">
        <v>3.3000000000000002E-2</v>
      </c>
      <c r="I778" s="102">
        <v>0</v>
      </c>
    </row>
    <row r="779" spans="1:9" x14ac:dyDescent="0.2">
      <c r="A779" s="102" t="s">
        <v>415</v>
      </c>
      <c r="B779" s="102" t="s">
        <v>417</v>
      </c>
      <c r="C779" s="102" t="s">
        <v>22</v>
      </c>
      <c r="D779" s="102" t="s">
        <v>417</v>
      </c>
      <c r="E779" s="102" t="s">
        <v>28</v>
      </c>
      <c r="F779" s="102" t="s">
        <v>408</v>
      </c>
      <c r="G779" s="102">
        <v>0.47000000000000008</v>
      </c>
      <c r="H779" s="102">
        <v>3.3000000000000002E-2</v>
      </c>
      <c r="I779" s="102">
        <v>0</v>
      </c>
    </row>
    <row r="780" spans="1:9" x14ac:dyDescent="0.2">
      <c r="A780" s="102" t="s">
        <v>415</v>
      </c>
      <c r="B780" s="102" t="s">
        <v>417</v>
      </c>
      <c r="C780" s="102" t="s">
        <v>22</v>
      </c>
      <c r="D780" s="102" t="s">
        <v>417</v>
      </c>
      <c r="E780" s="102" t="s">
        <v>28</v>
      </c>
      <c r="F780" s="102" t="s">
        <v>409</v>
      </c>
      <c r="G780" s="102">
        <v>0.48000000000000009</v>
      </c>
      <c r="H780" s="102">
        <v>3.3000000000000002E-2</v>
      </c>
      <c r="I780" s="102">
        <v>0</v>
      </c>
    </row>
    <row r="781" spans="1:9" x14ac:dyDescent="0.2">
      <c r="A781" s="102" t="s">
        <v>415</v>
      </c>
      <c r="B781" s="102" t="s">
        <v>417</v>
      </c>
      <c r="C781" s="102" t="s">
        <v>22</v>
      </c>
      <c r="D781" s="102" t="s">
        <v>417</v>
      </c>
      <c r="E781" s="102" t="s">
        <v>28</v>
      </c>
      <c r="F781" s="102" t="s">
        <v>410</v>
      </c>
      <c r="G781" s="102">
        <v>0.4900000000000001</v>
      </c>
      <c r="H781" s="102">
        <v>3.3000000000000002E-2</v>
      </c>
      <c r="I781" s="102">
        <v>0</v>
      </c>
    </row>
    <row r="782" spans="1:9" x14ac:dyDescent="0.2">
      <c r="A782" s="102" t="s">
        <v>415</v>
      </c>
      <c r="B782" s="102" t="s">
        <v>417</v>
      </c>
      <c r="C782" s="102" t="s">
        <v>22</v>
      </c>
      <c r="D782" s="102" t="s">
        <v>417</v>
      </c>
      <c r="E782" s="102" t="s">
        <v>28</v>
      </c>
      <c r="F782" s="102" t="s">
        <v>411</v>
      </c>
      <c r="G782" s="102">
        <v>0.50000000000000011</v>
      </c>
      <c r="H782" s="102">
        <v>3.3000000000000002E-2</v>
      </c>
      <c r="I782" s="102">
        <v>0</v>
      </c>
    </row>
    <row r="783" spans="1:9" x14ac:dyDescent="0.2">
      <c r="A783" s="102" t="s">
        <v>415</v>
      </c>
      <c r="B783" s="102" t="s">
        <v>417</v>
      </c>
      <c r="C783" s="102" t="s">
        <v>18</v>
      </c>
      <c r="D783" s="102" t="s">
        <v>417</v>
      </c>
      <c r="E783" s="102" t="s">
        <v>22</v>
      </c>
      <c r="F783" s="102" t="s">
        <v>401</v>
      </c>
      <c r="G783" s="102">
        <v>0.4</v>
      </c>
      <c r="H783" s="102">
        <v>3.3000000000000002E-2</v>
      </c>
      <c r="I783" s="102">
        <v>24.542986189643955</v>
      </c>
    </row>
    <row r="784" spans="1:9" x14ac:dyDescent="0.2">
      <c r="A784" s="102" t="s">
        <v>415</v>
      </c>
      <c r="B784" s="102" t="s">
        <v>417</v>
      </c>
      <c r="C784" s="102" t="s">
        <v>18</v>
      </c>
      <c r="D784" s="102" t="s">
        <v>417</v>
      </c>
      <c r="E784" s="102" t="s">
        <v>22</v>
      </c>
      <c r="F784" s="102" t="s">
        <v>402</v>
      </c>
      <c r="G784" s="102">
        <v>0.41000000000000003</v>
      </c>
      <c r="H784" s="102">
        <v>3.3000000000000002E-2</v>
      </c>
      <c r="I784" s="102">
        <v>25.327047570679557</v>
      </c>
    </row>
    <row r="785" spans="1:9" x14ac:dyDescent="0.2">
      <c r="A785" s="102" t="s">
        <v>415</v>
      </c>
      <c r="B785" s="102" t="s">
        <v>417</v>
      </c>
      <c r="C785" s="102" t="s">
        <v>18</v>
      </c>
      <c r="D785" s="102" t="s">
        <v>417</v>
      </c>
      <c r="E785" s="102" t="s">
        <v>22</v>
      </c>
      <c r="F785" s="102" t="s">
        <v>403</v>
      </c>
      <c r="G785" s="102">
        <v>0.42000000000000004</v>
      </c>
      <c r="H785" s="102">
        <v>3.3000000000000002E-2</v>
      </c>
      <c r="I785" s="102">
        <v>26.111108951715163</v>
      </c>
    </row>
    <row r="786" spans="1:9" x14ac:dyDescent="0.2">
      <c r="A786" s="102" t="s">
        <v>415</v>
      </c>
      <c r="B786" s="102" t="s">
        <v>417</v>
      </c>
      <c r="C786" s="102" t="s">
        <v>18</v>
      </c>
      <c r="D786" s="102" t="s">
        <v>417</v>
      </c>
      <c r="E786" s="102" t="s">
        <v>22</v>
      </c>
      <c r="F786" s="102" t="s">
        <v>404</v>
      </c>
      <c r="G786" s="102">
        <v>0.43000000000000005</v>
      </c>
      <c r="H786" s="102">
        <v>3.3000000000000002E-2</v>
      </c>
      <c r="I786" s="102">
        <v>26.895170332750766</v>
      </c>
    </row>
    <row r="787" spans="1:9" x14ac:dyDescent="0.2">
      <c r="A787" s="102" t="s">
        <v>415</v>
      </c>
      <c r="B787" s="102" t="s">
        <v>417</v>
      </c>
      <c r="C787" s="102" t="s">
        <v>18</v>
      </c>
      <c r="D787" s="102" t="s">
        <v>417</v>
      </c>
      <c r="E787" s="102" t="s">
        <v>22</v>
      </c>
      <c r="F787" s="102" t="s">
        <v>405</v>
      </c>
      <c r="G787" s="102">
        <v>0.44000000000000006</v>
      </c>
      <c r="H787" s="102">
        <v>3.3000000000000002E-2</v>
      </c>
      <c r="I787" s="102">
        <v>27.679231713786372</v>
      </c>
    </row>
    <row r="788" spans="1:9" x14ac:dyDescent="0.2">
      <c r="A788" s="102" t="s">
        <v>415</v>
      </c>
      <c r="B788" s="102" t="s">
        <v>417</v>
      </c>
      <c r="C788" s="102" t="s">
        <v>18</v>
      </c>
      <c r="D788" s="102" t="s">
        <v>417</v>
      </c>
      <c r="E788" s="102" t="s">
        <v>22</v>
      </c>
      <c r="F788" s="102" t="s">
        <v>406</v>
      </c>
      <c r="G788" s="102">
        <v>0.45000000000000007</v>
      </c>
      <c r="H788" s="102">
        <v>3.3000000000000002E-2</v>
      </c>
      <c r="I788" s="102">
        <v>28.463293094821978</v>
      </c>
    </row>
    <row r="789" spans="1:9" x14ac:dyDescent="0.2">
      <c r="A789" s="102" t="s">
        <v>415</v>
      </c>
      <c r="B789" s="102" t="s">
        <v>417</v>
      </c>
      <c r="C789" s="102" t="s">
        <v>18</v>
      </c>
      <c r="D789" s="102" t="s">
        <v>417</v>
      </c>
      <c r="E789" s="102" t="s">
        <v>22</v>
      </c>
      <c r="F789" s="102" t="s">
        <v>407</v>
      </c>
      <c r="G789" s="102">
        <v>0.46000000000000008</v>
      </c>
      <c r="H789" s="102">
        <v>3.3000000000000002E-2</v>
      </c>
      <c r="I789" s="102">
        <v>29.247354475857581</v>
      </c>
    </row>
    <row r="790" spans="1:9" x14ac:dyDescent="0.2">
      <c r="A790" s="102" t="s">
        <v>415</v>
      </c>
      <c r="B790" s="102" t="s">
        <v>417</v>
      </c>
      <c r="C790" s="102" t="s">
        <v>18</v>
      </c>
      <c r="D790" s="102" t="s">
        <v>417</v>
      </c>
      <c r="E790" s="102" t="s">
        <v>22</v>
      </c>
      <c r="F790" s="102" t="s">
        <v>408</v>
      </c>
      <c r="G790" s="102">
        <v>0.47000000000000008</v>
      </c>
      <c r="H790" s="102">
        <v>3.3000000000000002E-2</v>
      </c>
      <c r="I790" s="102">
        <v>30.031415856893187</v>
      </c>
    </row>
    <row r="791" spans="1:9" x14ac:dyDescent="0.2">
      <c r="A791" s="102" t="s">
        <v>415</v>
      </c>
      <c r="B791" s="102" t="s">
        <v>417</v>
      </c>
      <c r="C791" s="102" t="s">
        <v>18</v>
      </c>
      <c r="D791" s="102" t="s">
        <v>417</v>
      </c>
      <c r="E791" s="102" t="s">
        <v>22</v>
      </c>
      <c r="F791" s="102" t="s">
        <v>409</v>
      </c>
      <c r="G791" s="102">
        <v>0.48000000000000009</v>
      </c>
      <c r="H791" s="102">
        <v>3.3000000000000002E-2</v>
      </c>
      <c r="I791" s="102">
        <v>30.815477237928789</v>
      </c>
    </row>
    <row r="792" spans="1:9" x14ac:dyDescent="0.2">
      <c r="A792" s="102" t="s">
        <v>415</v>
      </c>
      <c r="B792" s="102" t="s">
        <v>417</v>
      </c>
      <c r="C792" s="102" t="s">
        <v>18</v>
      </c>
      <c r="D792" s="102" t="s">
        <v>417</v>
      </c>
      <c r="E792" s="102" t="s">
        <v>22</v>
      </c>
      <c r="F792" s="102" t="s">
        <v>410</v>
      </c>
      <c r="G792" s="102">
        <v>0.4900000000000001</v>
      </c>
      <c r="H792" s="102">
        <v>3.3000000000000002E-2</v>
      </c>
      <c r="I792" s="102">
        <v>31.599538618964395</v>
      </c>
    </row>
    <row r="793" spans="1:9" x14ac:dyDescent="0.2">
      <c r="A793" s="102" t="s">
        <v>415</v>
      </c>
      <c r="B793" s="102" t="s">
        <v>417</v>
      </c>
      <c r="C793" s="102" t="s">
        <v>18</v>
      </c>
      <c r="D793" s="102" t="s">
        <v>417</v>
      </c>
      <c r="E793" s="102" t="s">
        <v>22</v>
      </c>
      <c r="F793" s="102" t="s">
        <v>411</v>
      </c>
      <c r="G793" s="102">
        <v>0.50000000000000011</v>
      </c>
      <c r="H793" s="102">
        <v>3.3000000000000002E-2</v>
      </c>
      <c r="I793" s="102">
        <v>32.383600000000001</v>
      </c>
    </row>
    <row r="794" spans="1:9" x14ac:dyDescent="0.2">
      <c r="A794" s="102" t="s">
        <v>415</v>
      </c>
      <c r="B794" s="102" t="s">
        <v>417</v>
      </c>
      <c r="C794" s="102" t="s">
        <v>25</v>
      </c>
      <c r="D794" s="102" t="s">
        <v>417</v>
      </c>
      <c r="E794" s="102" t="s">
        <v>18</v>
      </c>
      <c r="F794" s="102" t="s">
        <v>401</v>
      </c>
      <c r="G794" s="102">
        <v>0.4</v>
      </c>
      <c r="H794" s="102">
        <v>3.3000000000000002E-2</v>
      </c>
      <c r="I794" s="102">
        <v>10.263443679106272</v>
      </c>
    </row>
    <row r="795" spans="1:9" x14ac:dyDescent="0.2">
      <c r="A795" s="102" t="s">
        <v>415</v>
      </c>
      <c r="B795" s="102" t="s">
        <v>417</v>
      </c>
      <c r="C795" s="102" t="s">
        <v>25</v>
      </c>
      <c r="D795" s="102" t="s">
        <v>417</v>
      </c>
      <c r="E795" s="102" t="s">
        <v>18</v>
      </c>
      <c r="F795" s="102" t="s">
        <v>402</v>
      </c>
      <c r="G795" s="102">
        <v>0.41000000000000003</v>
      </c>
      <c r="H795" s="102">
        <v>3.3000000000000002E-2</v>
      </c>
      <c r="I795" s="102">
        <v>10.591324311195645</v>
      </c>
    </row>
    <row r="796" spans="1:9" x14ac:dyDescent="0.2">
      <c r="A796" s="102" t="s">
        <v>415</v>
      </c>
      <c r="B796" s="102" t="s">
        <v>417</v>
      </c>
      <c r="C796" s="102" t="s">
        <v>25</v>
      </c>
      <c r="D796" s="102" t="s">
        <v>417</v>
      </c>
      <c r="E796" s="102" t="s">
        <v>18</v>
      </c>
      <c r="F796" s="102" t="s">
        <v>403</v>
      </c>
      <c r="G796" s="102">
        <v>0.42000000000000004</v>
      </c>
      <c r="H796" s="102">
        <v>3.3000000000000002E-2</v>
      </c>
      <c r="I796" s="102">
        <v>10.919204943285019</v>
      </c>
    </row>
    <row r="797" spans="1:9" x14ac:dyDescent="0.2">
      <c r="A797" s="102" t="s">
        <v>415</v>
      </c>
      <c r="B797" s="102" t="s">
        <v>417</v>
      </c>
      <c r="C797" s="102" t="s">
        <v>25</v>
      </c>
      <c r="D797" s="102" t="s">
        <v>417</v>
      </c>
      <c r="E797" s="102" t="s">
        <v>18</v>
      </c>
      <c r="F797" s="102" t="s">
        <v>404</v>
      </c>
      <c r="G797" s="102">
        <v>0.43000000000000005</v>
      </c>
      <c r="H797" s="102">
        <v>3.3000000000000002E-2</v>
      </c>
      <c r="I797" s="102">
        <v>11.24708557537439</v>
      </c>
    </row>
    <row r="798" spans="1:9" x14ac:dyDescent="0.2">
      <c r="A798" s="102" t="s">
        <v>415</v>
      </c>
      <c r="B798" s="102" t="s">
        <v>417</v>
      </c>
      <c r="C798" s="102" t="s">
        <v>25</v>
      </c>
      <c r="D798" s="102" t="s">
        <v>417</v>
      </c>
      <c r="E798" s="102" t="s">
        <v>18</v>
      </c>
      <c r="F798" s="102" t="s">
        <v>405</v>
      </c>
      <c r="G798" s="102">
        <v>0.44000000000000006</v>
      </c>
      <c r="H798" s="102">
        <v>3.3000000000000002E-2</v>
      </c>
      <c r="I798" s="102">
        <v>11.574966207463763</v>
      </c>
    </row>
    <row r="799" spans="1:9" x14ac:dyDescent="0.2">
      <c r="A799" s="102" t="s">
        <v>415</v>
      </c>
      <c r="B799" s="102" t="s">
        <v>417</v>
      </c>
      <c r="C799" s="102" t="s">
        <v>25</v>
      </c>
      <c r="D799" s="102" t="s">
        <v>417</v>
      </c>
      <c r="E799" s="102" t="s">
        <v>18</v>
      </c>
      <c r="F799" s="102" t="s">
        <v>406</v>
      </c>
      <c r="G799" s="102">
        <v>0.45000000000000007</v>
      </c>
      <c r="H799" s="102">
        <v>3.3000000000000002E-2</v>
      </c>
      <c r="I799" s="102">
        <v>11.902846839553137</v>
      </c>
    </row>
    <row r="800" spans="1:9" x14ac:dyDescent="0.2">
      <c r="A800" s="102" t="s">
        <v>415</v>
      </c>
      <c r="B800" s="102" t="s">
        <v>417</v>
      </c>
      <c r="C800" s="102" t="s">
        <v>25</v>
      </c>
      <c r="D800" s="102" t="s">
        <v>417</v>
      </c>
      <c r="E800" s="102" t="s">
        <v>18</v>
      </c>
      <c r="F800" s="102" t="s">
        <v>407</v>
      </c>
      <c r="G800" s="102">
        <v>0.46000000000000008</v>
      </c>
      <c r="H800" s="102">
        <v>3.3000000000000002E-2</v>
      </c>
      <c r="I800" s="102">
        <v>12.23072747164251</v>
      </c>
    </row>
    <row r="801" spans="1:9" x14ac:dyDescent="0.2">
      <c r="A801" s="102" t="s">
        <v>415</v>
      </c>
      <c r="B801" s="102" t="s">
        <v>417</v>
      </c>
      <c r="C801" s="102" t="s">
        <v>25</v>
      </c>
      <c r="D801" s="102" t="s">
        <v>417</v>
      </c>
      <c r="E801" s="102" t="s">
        <v>18</v>
      </c>
      <c r="F801" s="102" t="s">
        <v>408</v>
      </c>
      <c r="G801" s="102">
        <v>0.47000000000000008</v>
      </c>
      <c r="H801" s="102">
        <v>3.3000000000000002E-2</v>
      </c>
      <c r="I801" s="102">
        <v>12.558608103731881</v>
      </c>
    </row>
    <row r="802" spans="1:9" x14ac:dyDescent="0.2">
      <c r="A802" s="102" t="s">
        <v>415</v>
      </c>
      <c r="B802" s="102" t="s">
        <v>417</v>
      </c>
      <c r="C802" s="102" t="s">
        <v>25</v>
      </c>
      <c r="D802" s="102" t="s">
        <v>417</v>
      </c>
      <c r="E802" s="102" t="s">
        <v>18</v>
      </c>
      <c r="F802" s="102" t="s">
        <v>409</v>
      </c>
      <c r="G802" s="102">
        <v>0.48000000000000009</v>
      </c>
      <c r="H802" s="102">
        <v>3.3000000000000002E-2</v>
      </c>
      <c r="I802" s="102">
        <v>12.886488735821255</v>
      </c>
    </row>
    <row r="803" spans="1:9" x14ac:dyDescent="0.2">
      <c r="A803" s="102" t="s">
        <v>415</v>
      </c>
      <c r="B803" s="102" t="s">
        <v>417</v>
      </c>
      <c r="C803" s="102" t="s">
        <v>25</v>
      </c>
      <c r="D803" s="102" t="s">
        <v>417</v>
      </c>
      <c r="E803" s="102" t="s">
        <v>18</v>
      </c>
      <c r="F803" s="102" t="s">
        <v>410</v>
      </c>
      <c r="G803" s="102">
        <v>0.4900000000000001</v>
      </c>
      <c r="H803" s="102">
        <v>3.3000000000000002E-2</v>
      </c>
      <c r="I803" s="102">
        <v>13.214369367910628</v>
      </c>
    </row>
    <row r="804" spans="1:9" x14ac:dyDescent="0.2">
      <c r="A804" s="102" t="s">
        <v>415</v>
      </c>
      <c r="B804" s="102" t="s">
        <v>417</v>
      </c>
      <c r="C804" s="102" t="s">
        <v>25</v>
      </c>
      <c r="D804" s="102" t="s">
        <v>417</v>
      </c>
      <c r="E804" s="102" t="s">
        <v>18</v>
      </c>
      <c r="F804" s="102" t="s">
        <v>411</v>
      </c>
      <c r="G804" s="102">
        <v>0.50000000000000011</v>
      </c>
      <c r="H804" s="102">
        <v>3.3000000000000002E-2</v>
      </c>
      <c r="I804" s="102">
        <v>13.542249999999999</v>
      </c>
    </row>
    <row r="805" spans="1:9" x14ac:dyDescent="0.2">
      <c r="A805" s="102" t="s">
        <v>415</v>
      </c>
      <c r="B805" s="102" t="s">
        <v>417</v>
      </c>
      <c r="C805" s="102" t="s">
        <v>11</v>
      </c>
      <c r="D805" s="102" t="s">
        <v>417</v>
      </c>
      <c r="E805" s="102" t="s">
        <v>25</v>
      </c>
      <c r="F805" s="102" t="s">
        <v>401</v>
      </c>
      <c r="G805" s="102">
        <v>0.4</v>
      </c>
      <c r="H805" s="102">
        <v>3.3000000000000002E-2</v>
      </c>
      <c r="I805" s="102">
        <v>6.1184668105959323</v>
      </c>
    </row>
    <row r="806" spans="1:9" x14ac:dyDescent="0.2">
      <c r="A806" s="102" t="s">
        <v>415</v>
      </c>
      <c r="B806" s="102" t="s">
        <v>417</v>
      </c>
      <c r="C806" s="102" t="s">
        <v>11</v>
      </c>
      <c r="D806" s="102" t="s">
        <v>417</v>
      </c>
      <c r="E806" s="102" t="s">
        <v>25</v>
      </c>
      <c r="F806" s="102" t="s">
        <v>402</v>
      </c>
      <c r="G806" s="102">
        <v>0.41000000000000003</v>
      </c>
      <c r="H806" s="102">
        <v>3.3000000000000002E-2</v>
      </c>
      <c r="I806" s="102">
        <v>6.313930129536339</v>
      </c>
    </row>
    <row r="807" spans="1:9" x14ac:dyDescent="0.2">
      <c r="A807" s="102" t="s">
        <v>415</v>
      </c>
      <c r="B807" s="102" t="s">
        <v>417</v>
      </c>
      <c r="C807" s="102" t="s">
        <v>11</v>
      </c>
      <c r="D807" s="102" t="s">
        <v>417</v>
      </c>
      <c r="E807" s="102" t="s">
        <v>25</v>
      </c>
      <c r="F807" s="102" t="s">
        <v>403</v>
      </c>
      <c r="G807" s="102">
        <v>0.42000000000000004</v>
      </c>
      <c r="H807" s="102">
        <v>3.3000000000000002E-2</v>
      </c>
      <c r="I807" s="102">
        <v>6.5093934484767457</v>
      </c>
    </row>
    <row r="808" spans="1:9" x14ac:dyDescent="0.2">
      <c r="A808" s="102" t="s">
        <v>415</v>
      </c>
      <c r="B808" s="102" t="s">
        <v>417</v>
      </c>
      <c r="C808" s="102" t="s">
        <v>11</v>
      </c>
      <c r="D808" s="102" t="s">
        <v>417</v>
      </c>
      <c r="E808" s="102" t="s">
        <v>25</v>
      </c>
      <c r="F808" s="102" t="s">
        <v>404</v>
      </c>
      <c r="G808" s="102">
        <v>0.43000000000000005</v>
      </c>
      <c r="H808" s="102">
        <v>3.3000000000000002E-2</v>
      </c>
      <c r="I808" s="102">
        <v>6.7048567674171524</v>
      </c>
    </row>
    <row r="809" spans="1:9" x14ac:dyDescent="0.2">
      <c r="A809" s="102" t="s">
        <v>415</v>
      </c>
      <c r="B809" s="102" t="s">
        <v>417</v>
      </c>
      <c r="C809" s="102" t="s">
        <v>11</v>
      </c>
      <c r="D809" s="102" t="s">
        <v>417</v>
      </c>
      <c r="E809" s="102" t="s">
        <v>25</v>
      </c>
      <c r="F809" s="102" t="s">
        <v>405</v>
      </c>
      <c r="G809" s="102">
        <v>0.44000000000000006</v>
      </c>
      <c r="H809" s="102">
        <v>3.3000000000000002E-2</v>
      </c>
      <c r="I809" s="102">
        <v>6.9003200863575591</v>
      </c>
    </row>
    <row r="810" spans="1:9" x14ac:dyDescent="0.2">
      <c r="A810" s="102" t="s">
        <v>415</v>
      </c>
      <c r="B810" s="102" t="s">
        <v>417</v>
      </c>
      <c r="C810" s="102" t="s">
        <v>11</v>
      </c>
      <c r="D810" s="102" t="s">
        <v>417</v>
      </c>
      <c r="E810" s="102" t="s">
        <v>25</v>
      </c>
      <c r="F810" s="102" t="s">
        <v>406</v>
      </c>
      <c r="G810" s="102">
        <v>0.45000000000000007</v>
      </c>
      <c r="H810" s="102">
        <v>3.3000000000000002E-2</v>
      </c>
      <c r="I810" s="102">
        <v>7.0957834052979658</v>
      </c>
    </row>
    <row r="811" spans="1:9" x14ac:dyDescent="0.2">
      <c r="A811" s="102" t="s">
        <v>415</v>
      </c>
      <c r="B811" s="102" t="s">
        <v>417</v>
      </c>
      <c r="C811" s="102" t="s">
        <v>11</v>
      </c>
      <c r="D811" s="102" t="s">
        <v>417</v>
      </c>
      <c r="E811" s="102" t="s">
        <v>25</v>
      </c>
      <c r="F811" s="102" t="s">
        <v>407</v>
      </c>
      <c r="G811" s="102">
        <v>0.46000000000000008</v>
      </c>
      <c r="H811" s="102">
        <v>3.3000000000000002E-2</v>
      </c>
      <c r="I811" s="102">
        <v>7.2912467242383725</v>
      </c>
    </row>
    <row r="812" spans="1:9" x14ac:dyDescent="0.2">
      <c r="A812" s="102" t="s">
        <v>415</v>
      </c>
      <c r="B812" s="102" t="s">
        <v>417</v>
      </c>
      <c r="C812" s="102" t="s">
        <v>11</v>
      </c>
      <c r="D812" s="102" t="s">
        <v>417</v>
      </c>
      <c r="E812" s="102" t="s">
        <v>25</v>
      </c>
      <c r="F812" s="102" t="s">
        <v>408</v>
      </c>
      <c r="G812" s="102">
        <v>0.47000000000000008</v>
      </c>
      <c r="H812" s="102">
        <v>3.3000000000000002E-2</v>
      </c>
      <c r="I812" s="102">
        <v>7.4867100431787792</v>
      </c>
    </row>
    <row r="813" spans="1:9" x14ac:dyDescent="0.2">
      <c r="A813" s="102" t="s">
        <v>415</v>
      </c>
      <c r="B813" s="102" t="s">
        <v>417</v>
      </c>
      <c r="C813" s="102" t="s">
        <v>11</v>
      </c>
      <c r="D813" s="102" t="s">
        <v>417</v>
      </c>
      <c r="E813" s="102" t="s">
        <v>25</v>
      </c>
      <c r="F813" s="102" t="s">
        <v>409</v>
      </c>
      <c r="G813" s="102">
        <v>0.48000000000000009</v>
      </c>
      <c r="H813" s="102">
        <v>3.3000000000000002E-2</v>
      </c>
      <c r="I813" s="102">
        <v>7.6821733621191859</v>
      </c>
    </row>
    <row r="814" spans="1:9" x14ac:dyDescent="0.2">
      <c r="A814" s="102" t="s">
        <v>415</v>
      </c>
      <c r="B814" s="102" t="s">
        <v>417</v>
      </c>
      <c r="C814" s="102" t="s">
        <v>11</v>
      </c>
      <c r="D814" s="102" t="s">
        <v>417</v>
      </c>
      <c r="E814" s="102" t="s">
        <v>25</v>
      </c>
      <c r="F814" s="102" t="s">
        <v>410</v>
      </c>
      <c r="G814" s="102">
        <v>0.4900000000000001</v>
      </c>
      <c r="H814" s="102">
        <v>3.3000000000000002E-2</v>
      </c>
      <c r="I814" s="102">
        <v>7.8776366810595926</v>
      </c>
    </row>
    <row r="815" spans="1:9" x14ac:dyDescent="0.2">
      <c r="A815" s="102" t="s">
        <v>415</v>
      </c>
      <c r="B815" s="102" t="s">
        <v>417</v>
      </c>
      <c r="C815" s="102" t="s">
        <v>11</v>
      </c>
      <c r="D815" s="102" t="s">
        <v>417</v>
      </c>
      <c r="E815" s="102" t="s">
        <v>25</v>
      </c>
      <c r="F815" s="102" t="s">
        <v>411</v>
      </c>
      <c r="G815" s="102">
        <v>0.50000000000000011</v>
      </c>
      <c r="H815" s="102">
        <v>3.3000000000000002E-2</v>
      </c>
      <c r="I815" s="102">
        <v>8.0731000000000002</v>
      </c>
    </row>
    <row r="816" spans="1:9" x14ac:dyDescent="0.2">
      <c r="A816" s="102" t="s">
        <v>415</v>
      </c>
      <c r="B816" s="102" t="s">
        <v>417</v>
      </c>
      <c r="C816" s="102" t="s">
        <v>28</v>
      </c>
      <c r="D816" s="102" t="s">
        <v>417</v>
      </c>
      <c r="E816" s="102" t="s">
        <v>11</v>
      </c>
      <c r="F816" s="102" t="s">
        <v>401</v>
      </c>
      <c r="G816" s="102">
        <v>0.4</v>
      </c>
      <c r="H816" s="102">
        <v>3.3000000000000002E-2</v>
      </c>
      <c r="I816" s="102">
        <v>15.432964942942334</v>
      </c>
    </row>
    <row r="817" spans="1:9" x14ac:dyDescent="0.2">
      <c r="A817" s="102" t="s">
        <v>415</v>
      </c>
      <c r="B817" s="102" t="s">
        <v>417</v>
      </c>
      <c r="C817" s="102" t="s">
        <v>28</v>
      </c>
      <c r="D817" s="102" t="s">
        <v>417</v>
      </c>
      <c r="E817" s="102" t="s">
        <v>11</v>
      </c>
      <c r="F817" s="102" t="s">
        <v>402</v>
      </c>
      <c r="G817" s="102">
        <v>0.41000000000000003</v>
      </c>
      <c r="H817" s="102">
        <v>3.3000000000000002E-2</v>
      </c>
      <c r="I817" s="102">
        <v>15.925993448648102</v>
      </c>
    </row>
    <row r="818" spans="1:9" x14ac:dyDescent="0.2">
      <c r="A818" s="102" t="s">
        <v>415</v>
      </c>
      <c r="B818" s="102" t="s">
        <v>417</v>
      </c>
      <c r="C818" s="102" t="s">
        <v>28</v>
      </c>
      <c r="D818" s="102" t="s">
        <v>417</v>
      </c>
      <c r="E818" s="102" t="s">
        <v>11</v>
      </c>
      <c r="F818" s="102" t="s">
        <v>403</v>
      </c>
      <c r="G818" s="102">
        <v>0.42000000000000004</v>
      </c>
      <c r="H818" s="102">
        <v>3.3000000000000002E-2</v>
      </c>
      <c r="I818" s="102">
        <v>16.41902195435387</v>
      </c>
    </row>
    <row r="819" spans="1:9" x14ac:dyDescent="0.2">
      <c r="A819" s="102" t="s">
        <v>415</v>
      </c>
      <c r="B819" s="102" t="s">
        <v>417</v>
      </c>
      <c r="C819" s="102" t="s">
        <v>28</v>
      </c>
      <c r="D819" s="102" t="s">
        <v>417</v>
      </c>
      <c r="E819" s="102" t="s">
        <v>11</v>
      </c>
      <c r="F819" s="102" t="s">
        <v>404</v>
      </c>
      <c r="G819" s="102">
        <v>0.43000000000000005</v>
      </c>
      <c r="H819" s="102">
        <v>3.3000000000000002E-2</v>
      </c>
      <c r="I819" s="102">
        <v>16.912050460059636</v>
      </c>
    </row>
    <row r="820" spans="1:9" x14ac:dyDescent="0.2">
      <c r="A820" s="102" t="s">
        <v>415</v>
      </c>
      <c r="B820" s="102" t="s">
        <v>417</v>
      </c>
      <c r="C820" s="102" t="s">
        <v>28</v>
      </c>
      <c r="D820" s="102" t="s">
        <v>417</v>
      </c>
      <c r="E820" s="102" t="s">
        <v>11</v>
      </c>
      <c r="F820" s="102" t="s">
        <v>405</v>
      </c>
      <c r="G820" s="102">
        <v>0.44000000000000006</v>
      </c>
      <c r="H820" s="102">
        <v>3.3000000000000002E-2</v>
      </c>
      <c r="I820" s="102">
        <v>17.405078965765401</v>
      </c>
    </row>
    <row r="821" spans="1:9" x14ac:dyDescent="0.2">
      <c r="A821" s="102" t="s">
        <v>415</v>
      </c>
      <c r="B821" s="102" t="s">
        <v>417</v>
      </c>
      <c r="C821" s="102" t="s">
        <v>28</v>
      </c>
      <c r="D821" s="102" t="s">
        <v>417</v>
      </c>
      <c r="E821" s="102" t="s">
        <v>11</v>
      </c>
      <c r="F821" s="102" t="s">
        <v>406</v>
      </c>
      <c r="G821" s="102">
        <v>0.45000000000000007</v>
      </c>
      <c r="H821" s="102">
        <v>3.3000000000000002E-2</v>
      </c>
      <c r="I821" s="102">
        <v>17.898107471471167</v>
      </c>
    </row>
    <row r="822" spans="1:9" x14ac:dyDescent="0.2">
      <c r="A822" s="102" t="s">
        <v>415</v>
      </c>
      <c r="B822" s="102" t="s">
        <v>417</v>
      </c>
      <c r="C822" s="102" t="s">
        <v>28</v>
      </c>
      <c r="D822" s="102" t="s">
        <v>417</v>
      </c>
      <c r="E822" s="102" t="s">
        <v>11</v>
      </c>
      <c r="F822" s="102" t="s">
        <v>407</v>
      </c>
      <c r="G822" s="102">
        <v>0.46000000000000008</v>
      </c>
      <c r="H822" s="102">
        <v>3.3000000000000002E-2</v>
      </c>
      <c r="I822" s="102">
        <v>18.391135977176933</v>
      </c>
    </row>
    <row r="823" spans="1:9" x14ac:dyDescent="0.2">
      <c r="A823" s="102" t="s">
        <v>415</v>
      </c>
      <c r="B823" s="102" t="s">
        <v>417</v>
      </c>
      <c r="C823" s="102" t="s">
        <v>28</v>
      </c>
      <c r="D823" s="102" t="s">
        <v>417</v>
      </c>
      <c r="E823" s="102" t="s">
        <v>11</v>
      </c>
      <c r="F823" s="102" t="s">
        <v>408</v>
      </c>
      <c r="G823" s="102">
        <v>0.47000000000000008</v>
      </c>
      <c r="H823" s="102">
        <v>3.3000000000000002E-2</v>
      </c>
      <c r="I823" s="102">
        <v>18.884164482882703</v>
      </c>
    </row>
    <row r="824" spans="1:9" x14ac:dyDescent="0.2">
      <c r="A824" s="102" t="s">
        <v>415</v>
      </c>
      <c r="B824" s="102" t="s">
        <v>417</v>
      </c>
      <c r="C824" s="102" t="s">
        <v>28</v>
      </c>
      <c r="D824" s="102" t="s">
        <v>417</v>
      </c>
      <c r="E824" s="102" t="s">
        <v>11</v>
      </c>
      <c r="F824" s="102" t="s">
        <v>409</v>
      </c>
      <c r="G824" s="102">
        <v>0.48000000000000009</v>
      </c>
      <c r="H824" s="102">
        <v>3.3000000000000002E-2</v>
      </c>
      <c r="I824" s="102">
        <v>19.377192988588469</v>
      </c>
    </row>
    <row r="825" spans="1:9" x14ac:dyDescent="0.2">
      <c r="A825" s="102" t="s">
        <v>415</v>
      </c>
      <c r="B825" s="102" t="s">
        <v>417</v>
      </c>
      <c r="C825" s="102" t="s">
        <v>28</v>
      </c>
      <c r="D825" s="102" t="s">
        <v>417</v>
      </c>
      <c r="E825" s="102" t="s">
        <v>11</v>
      </c>
      <c r="F825" s="102" t="s">
        <v>410</v>
      </c>
      <c r="G825" s="102">
        <v>0.4900000000000001</v>
      </c>
      <c r="H825" s="102">
        <v>3.3000000000000002E-2</v>
      </c>
      <c r="I825" s="102">
        <v>19.870221494294235</v>
      </c>
    </row>
    <row r="826" spans="1:9" x14ac:dyDescent="0.2">
      <c r="A826" s="102" t="s">
        <v>415</v>
      </c>
      <c r="B826" s="102" t="s">
        <v>417</v>
      </c>
      <c r="C826" s="102" t="s">
        <v>28</v>
      </c>
      <c r="D826" s="102" t="s">
        <v>417</v>
      </c>
      <c r="E826" s="102" t="s">
        <v>11</v>
      </c>
      <c r="F826" s="102" t="s">
        <v>411</v>
      </c>
      <c r="G826" s="102">
        <v>0.50000000000000011</v>
      </c>
      <c r="H826" s="102">
        <v>3.3000000000000002E-2</v>
      </c>
      <c r="I826" s="102">
        <v>20.363250000000001</v>
      </c>
    </row>
    <row r="827" spans="1:9" x14ac:dyDescent="0.2">
      <c r="A827" s="102" t="s">
        <v>420</v>
      </c>
      <c r="B827" s="102" t="s">
        <v>417</v>
      </c>
      <c r="C827" s="102"/>
      <c r="D827" s="102" t="s">
        <v>417</v>
      </c>
      <c r="E827" s="102"/>
      <c r="F827" s="102">
        <v>2021</v>
      </c>
      <c r="G827" s="102">
        <v>9000</v>
      </c>
      <c r="H827" s="102">
        <v>8.9999999999999993E-3</v>
      </c>
      <c r="I827" s="102">
        <v>79.83367669363659</v>
      </c>
    </row>
    <row r="828" spans="1:9" x14ac:dyDescent="0.2">
      <c r="A828" s="102" t="s">
        <v>420</v>
      </c>
      <c r="B828" s="102" t="s">
        <v>417</v>
      </c>
      <c r="C828" s="102"/>
      <c r="D828" s="102" t="s">
        <v>417</v>
      </c>
      <c r="E828" s="102"/>
      <c r="F828" s="102">
        <v>2022</v>
      </c>
      <c r="G828" s="102">
        <v>9000</v>
      </c>
      <c r="H828" s="102">
        <v>8.9999999999999993E-3</v>
      </c>
      <c r="I828" s="102">
        <v>106.38654430738266</v>
      </c>
    </row>
    <row r="829" spans="1:9" x14ac:dyDescent="0.2">
      <c r="A829" s="102" t="s">
        <v>420</v>
      </c>
      <c r="B829" s="102" t="s">
        <v>417</v>
      </c>
      <c r="C829" s="102"/>
      <c r="D829" s="102" t="s">
        <v>417</v>
      </c>
      <c r="E829" s="102"/>
      <c r="F829" s="102">
        <v>2023</v>
      </c>
      <c r="G829" s="102">
        <v>9000</v>
      </c>
      <c r="H829" s="102">
        <v>8.9999999999999993E-3</v>
      </c>
      <c r="I829" s="102">
        <v>108.32636259195613</v>
      </c>
    </row>
    <row r="830" spans="1:9" x14ac:dyDescent="0.2">
      <c r="A830" s="102" t="s">
        <v>420</v>
      </c>
      <c r="B830" s="102" t="s">
        <v>417</v>
      </c>
      <c r="C830" s="102"/>
      <c r="D830" s="102" t="s">
        <v>417</v>
      </c>
      <c r="E830" s="102"/>
      <c r="F830" s="102">
        <v>2024</v>
      </c>
      <c r="G830" s="102">
        <v>9000</v>
      </c>
      <c r="H830" s="102">
        <v>8.9999999999999993E-3</v>
      </c>
      <c r="I830" s="102">
        <v>113.92872586870254</v>
      </c>
    </row>
    <row r="831" spans="1:9" x14ac:dyDescent="0.2">
      <c r="A831" s="102" t="s">
        <v>420</v>
      </c>
      <c r="B831" s="102" t="s">
        <v>417</v>
      </c>
      <c r="C831" s="102"/>
      <c r="D831" s="102" t="s">
        <v>417</v>
      </c>
      <c r="E831" s="102"/>
      <c r="F831" s="102">
        <v>2025</v>
      </c>
      <c r="G831" s="102">
        <v>9000</v>
      </c>
      <c r="H831" s="102">
        <v>8.9999999999999993E-3</v>
      </c>
      <c r="I831" s="102">
        <v>119.90924866662934</v>
      </c>
    </row>
    <row r="832" spans="1:9" x14ac:dyDescent="0.2">
      <c r="A832" s="102" t="s">
        <v>420</v>
      </c>
      <c r="B832" s="102" t="s">
        <v>417</v>
      </c>
      <c r="C832" s="102"/>
      <c r="D832" s="102" t="s">
        <v>417</v>
      </c>
      <c r="E832" s="102"/>
      <c r="F832" s="102">
        <v>2026</v>
      </c>
      <c r="G832" s="102">
        <v>9000</v>
      </c>
      <c r="H832" s="102">
        <v>8.9999999999999993E-3</v>
      </c>
      <c r="I832" s="102">
        <v>122.24356669860703</v>
      </c>
    </row>
    <row r="833" spans="1:9" x14ac:dyDescent="0.2">
      <c r="A833" s="102" t="s">
        <v>420</v>
      </c>
      <c r="B833" s="102" t="s">
        <v>417</v>
      </c>
      <c r="C833" s="102"/>
      <c r="D833" s="102" t="s">
        <v>417</v>
      </c>
      <c r="E833" s="102"/>
      <c r="F833" s="102">
        <v>2027</v>
      </c>
      <c r="G833" s="102">
        <v>9000</v>
      </c>
      <c r="H833" s="102">
        <v>8.9999999999999993E-3</v>
      </c>
      <c r="I833" s="102">
        <v>124.57788473058471</v>
      </c>
    </row>
    <row r="834" spans="1:9" x14ac:dyDescent="0.2">
      <c r="A834" s="102" t="s">
        <v>420</v>
      </c>
      <c r="B834" s="102" t="s">
        <v>417</v>
      </c>
      <c r="C834" s="102"/>
      <c r="D834" s="102" t="s">
        <v>417</v>
      </c>
      <c r="E834" s="102"/>
      <c r="F834" s="102">
        <v>2028</v>
      </c>
      <c r="G834" s="102">
        <v>9000</v>
      </c>
      <c r="H834" s="102">
        <v>8.9999999999999993E-3</v>
      </c>
      <c r="I834" s="102">
        <v>126.91220276256239</v>
      </c>
    </row>
    <row r="835" spans="1:9" x14ac:dyDescent="0.2">
      <c r="A835" s="102" t="s">
        <v>420</v>
      </c>
      <c r="B835" s="102" t="s">
        <v>417</v>
      </c>
      <c r="C835" s="102"/>
      <c r="D835" s="102" t="s">
        <v>417</v>
      </c>
      <c r="E835" s="102"/>
      <c r="F835" s="102">
        <v>2029</v>
      </c>
      <c r="G835" s="102">
        <v>9000</v>
      </c>
      <c r="H835" s="102">
        <v>8.9999999999999993E-3</v>
      </c>
      <c r="I835" s="102">
        <v>129.24652079454006</v>
      </c>
    </row>
    <row r="836" spans="1:9" x14ac:dyDescent="0.2">
      <c r="A836" s="102" t="s">
        <v>420</v>
      </c>
      <c r="B836" s="102" t="s">
        <v>417</v>
      </c>
      <c r="C836" s="102"/>
      <c r="D836" s="102" t="s">
        <v>417</v>
      </c>
      <c r="E836" s="102"/>
      <c r="F836" s="102">
        <v>2030</v>
      </c>
      <c r="G836" s="102">
        <v>9000</v>
      </c>
      <c r="H836" s="102">
        <v>8.9999999999999993E-3</v>
      </c>
      <c r="I836" s="102">
        <v>131.58083882651772</v>
      </c>
    </row>
    <row r="837" spans="1:9" x14ac:dyDescent="0.2">
      <c r="A837" s="102" t="s">
        <v>420</v>
      </c>
      <c r="B837" s="102" t="s">
        <v>417</v>
      </c>
      <c r="C837" s="102"/>
      <c r="D837" s="102" t="s">
        <v>417</v>
      </c>
      <c r="E837" s="102"/>
      <c r="F837" s="102">
        <v>2031</v>
      </c>
      <c r="G837" s="102">
        <v>9000</v>
      </c>
      <c r="H837" s="102">
        <v>8.9999999999999993E-3</v>
      </c>
      <c r="I837" s="102">
        <v>133.91515685849541</v>
      </c>
    </row>
    <row r="838" spans="1:9" x14ac:dyDescent="0.2">
      <c r="A838" s="102" t="s">
        <v>416</v>
      </c>
      <c r="B838" s="102" t="s">
        <v>417</v>
      </c>
      <c r="C838" s="102"/>
      <c r="D838" s="102" t="s">
        <v>417</v>
      </c>
      <c r="E838" s="102"/>
      <c r="F838" s="102">
        <v>2021</v>
      </c>
      <c r="G838" s="102">
        <v>653.09058614564833</v>
      </c>
      <c r="H838" s="102">
        <v>1.4999999999999999E-4</v>
      </c>
      <c r="I838" s="102">
        <v>-1</v>
      </c>
    </row>
    <row r="839" spans="1:9" x14ac:dyDescent="0.2">
      <c r="A839" s="102" t="s">
        <v>416</v>
      </c>
      <c r="B839" s="102" t="s">
        <v>417</v>
      </c>
      <c r="C839" s="102"/>
      <c r="D839" s="102" t="s">
        <v>417</v>
      </c>
      <c r="E839" s="102"/>
      <c r="F839" s="102">
        <v>2022</v>
      </c>
      <c r="G839" s="102">
        <v>653.09058614564833</v>
      </c>
      <c r="H839" s="102">
        <v>1.4999999999999999E-4</v>
      </c>
      <c r="I839" s="102">
        <v>-1</v>
      </c>
    </row>
    <row r="840" spans="1:9" x14ac:dyDescent="0.2">
      <c r="A840" s="102" t="s">
        <v>416</v>
      </c>
      <c r="B840" s="102" t="s">
        <v>417</v>
      </c>
      <c r="C840" s="102"/>
      <c r="D840" s="102" t="s">
        <v>417</v>
      </c>
      <c r="E840" s="102"/>
      <c r="F840" s="102">
        <v>2023</v>
      </c>
      <c r="G840" s="102">
        <v>653.09058614564833</v>
      </c>
      <c r="H840" s="102">
        <v>1.4999999999999999E-4</v>
      </c>
      <c r="I840" s="102">
        <v>-1</v>
      </c>
    </row>
    <row r="841" spans="1:9" x14ac:dyDescent="0.2">
      <c r="A841" s="102" t="s">
        <v>416</v>
      </c>
      <c r="B841" s="102" t="s">
        <v>417</v>
      </c>
      <c r="C841" s="102"/>
      <c r="D841" s="102" t="s">
        <v>417</v>
      </c>
      <c r="E841" s="102"/>
      <c r="F841" s="102">
        <v>2024</v>
      </c>
      <c r="G841" s="102">
        <v>653.09058614564833</v>
      </c>
      <c r="H841" s="102">
        <v>1.4999999999999999E-4</v>
      </c>
      <c r="I841" s="102">
        <v>-1</v>
      </c>
    </row>
    <row r="842" spans="1:9" x14ac:dyDescent="0.2">
      <c r="A842" s="102" t="s">
        <v>416</v>
      </c>
      <c r="B842" s="102" t="s">
        <v>417</v>
      </c>
      <c r="C842" s="102"/>
      <c r="D842" s="102" t="s">
        <v>417</v>
      </c>
      <c r="E842" s="102"/>
      <c r="F842" s="102">
        <v>2025</v>
      </c>
      <c r="G842" s="102">
        <v>653.09058614564833</v>
      </c>
      <c r="H842" s="102">
        <v>1.4999999999999999E-4</v>
      </c>
      <c r="I842" s="102">
        <v>-1</v>
      </c>
    </row>
    <row r="843" spans="1:9" x14ac:dyDescent="0.2">
      <c r="A843" s="102" t="s">
        <v>416</v>
      </c>
      <c r="B843" s="102" t="s">
        <v>417</v>
      </c>
      <c r="C843" s="102"/>
      <c r="D843" s="102" t="s">
        <v>417</v>
      </c>
      <c r="E843" s="102"/>
      <c r="F843" s="102">
        <v>2026</v>
      </c>
      <c r="G843" s="102">
        <v>653.09058614564833</v>
      </c>
      <c r="H843" s="102">
        <v>1.4999999999999999E-4</v>
      </c>
      <c r="I843" s="102">
        <v>-1</v>
      </c>
    </row>
    <row r="844" spans="1:9" x14ac:dyDescent="0.2">
      <c r="A844" s="102" t="s">
        <v>416</v>
      </c>
      <c r="B844" s="102" t="s">
        <v>417</v>
      </c>
      <c r="C844" s="102"/>
      <c r="D844" s="102" t="s">
        <v>417</v>
      </c>
      <c r="E844" s="102"/>
      <c r="F844" s="102">
        <v>2027</v>
      </c>
      <c r="G844" s="102">
        <v>653.09058614564833</v>
      </c>
      <c r="H844" s="102">
        <v>1.4999999999999999E-4</v>
      </c>
      <c r="I844" s="102">
        <v>-1</v>
      </c>
    </row>
    <row r="845" spans="1:9" x14ac:dyDescent="0.2">
      <c r="A845" s="102" t="s">
        <v>416</v>
      </c>
      <c r="B845" s="102" t="s">
        <v>417</v>
      </c>
      <c r="C845" s="102"/>
      <c r="D845" s="102" t="s">
        <v>417</v>
      </c>
      <c r="E845" s="102"/>
      <c r="F845" s="102">
        <v>2028</v>
      </c>
      <c r="G845" s="102">
        <v>653.09058614564833</v>
      </c>
      <c r="H845" s="102">
        <v>1.4999999999999999E-4</v>
      </c>
      <c r="I845" s="102">
        <v>-1</v>
      </c>
    </row>
    <row r="846" spans="1:9" x14ac:dyDescent="0.2">
      <c r="A846" s="102" t="s">
        <v>416</v>
      </c>
      <c r="B846" s="102" t="s">
        <v>417</v>
      </c>
      <c r="C846" s="102"/>
      <c r="D846" s="102" t="s">
        <v>417</v>
      </c>
      <c r="E846" s="102"/>
      <c r="F846" s="102">
        <v>2029</v>
      </c>
      <c r="G846" s="102">
        <v>653.09058614564833</v>
      </c>
      <c r="H846" s="102">
        <v>1.4999999999999999E-4</v>
      </c>
      <c r="I846" s="102">
        <v>-1</v>
      </c>
    </row>
    <row r="847" spans="1:9" x14ac:dyDescent="0.2">
      <c r="A847" s="102" t="s">
        <v>416</v>
      </c>
      <c r="B847" s="102" t="s">
        <v>417</v>
      </c>
      <c r="C847" s="102"/>
      <c r="D847" s="102" t="s">
        <v>417</v>
      </c>
      <c r="E847" s="102"/>
      <c r="F847" s="102">
        <v>2030</v>
      </c>
      <c r="G847" s="102">
        <v>653.09058614564833</v>
      </c>
      <c r="H847" s="102">
        <v>1.4999999999999999E-4</v>
      </c>
      <c r="I847" s="102">
        <v>-1</v>
      </c>
    </row>
    <row r="848" spans="1:9" x14ac:dyDescent="0.2">
      <c r="A848" s="102" t="s">
        <v>416</v>
      </c>
      <c r="B848" s="102" t="s">
        <v>417</v>
      </c>
      <c r="C848" s="102"/>
      <c r="D848" s="102" t="s">
        <v>417</v>
      </c>
      <c r="E848" s="102"/>
      <c r="F848" s="102">
        <v>2031</v>
      </c>
      <c r="G848" s="102">
        <v>653.09058614564833</v>
      </c>
      <c r="H848" s="102">
        <v>1.4999999999999999E-4</v>
      </c>
      <c r="I848" s="102">
        <v>-1</v>
      </c>
    </row>
    <row r="849" spans="1:9" x14ac:dyDescent="0.2">
      <c r="A849" s="102" t="s">
        <v>327</v>
      </c>
      <c r="B849" s="102" t="s">
        <v>417</v>
      </c>
      <c r="C849" s="102"/>
      <c r="D849" s="102" t="s">
        <v>417</v>
      </c>
      <c r="E849" s="102"/>
      <c r="F849" s="102">
        <v>2021</v>
      </c>
      <c r="G849" s="102">
        <v>653.09058614564833</v>
      </c>
      <c r="H849" s="102">
        <v>1.4999999999999999E-4</v>
      </c>
      <c r="I849" s="102">
        <v>-1</v>
      </c>
    </row>
    <row r="850" spans="1:9" x14ac:dyDescent="0.2">
      <c r="A850" s="102" t="s">
        <v>327</v>
      </c>
      <c r="B850" s="102" t="s">
        <v>417</v>
      </c>
      <c r="C850" s="102"/>
      <c r="D850" s="102" t="s">
        <v>417</v>
      </c>
      <c r="E850" s="102"/>
      <c r="F850" s="102">
        <v>2022</v>
      </c>
      <c r="G850" s="102">
        <v>653.09058614564833</v>
      </c>
      <c r="H850" s="102">
        <v>1.4999999999999999E-4</v>
      </c>
      <c r="I850" s="102">
        <v>-1</v>
      </c>
    </row>
    <row r="851" spans="1:9" x14ac:dyDescent="0.2">
      <c r="A851" s="102" t="s">
        <v>327</v>
      </c>
      <c r="B851" s="102" t="s">
        <v>417</v>
      </c>
      <c r="C851" s="102"/>
      <c r="D851" s="102" t="s">
        <v>417</v>
      </c>
      <c r="E851" s="102"/>
      <c r="F851" s="102">
        <v>2023</v>
      </c>
      <c r="G851" s="102">
        <v>653.09058614564833</v>
      </c>
      <c r="H851" s="102">
        <v>1.4999999999999999E-4</v>
      </c>
      <c r="I851" s="102">
        <v>-1</v>
      </c>
    </row>
    <row r="852" spans="1:9" x14ac:dyDescent="0.2">
      <c r="A852" s="102" t="s">
        <v>327</v>
      </c>
      <c r="B852" s="102" t="s">
        <v>417</v>
      </c>
      <c r="C852" s="102"/>
      <c r="D852" s="102" t="s">
        <v>417</v>
      </c>
      <c r="E852" s="102"/>
      <c r="F852" s="102">
        <v>2024</v>
      </c>
      <c r="G852" s="102">
        <v>653.09058614564833</v>
      </c>
      <c r="H852" s="102">
        <v>1.4999999999999999E-4</v>
      </c>
      <c r="I852" s="102">
        <v>-1</v>
      </c>
    </row>
    <row r="853" spans="1:9" x14ac:dyDescent="0.2">
      <c r="A853" s="102" t="s">
        <v>327</v>
      </c>
      <c r="B853" s="102" t="s">
        <v>417</v>
      </c>
      <c r="C853" s="102"/>
      <c r="D853" s="102" t="s">
        <v>417</v>
      </c>
      <c r="E853" s="102"/>
      <c r="F853" s="102">
        <v>2025</v>
      </c>
      <c r="G853" s="102">
        <v>653.09058614564833</v>
      </c>
      <c r="H853" s="102">
        <v>1.4999999999999999E-4</v>
      </c>
      <c r="I853" s="102">
        <v>-1</v>
      </c>
    </row>
    <row r="854" spans="1:9" x14ac:dyDescent="0.2">
      <c r="A854" s="102" t="s">
        <v>327</v>
      </c>
      <c r="B854" s="102" t="s">
        <v>417</v>
      </c>
      <c r="C854" s="102"/>
      <c r="D854" s="102" t="s">
        <v>417</v>
      </c>
      <c r="E854" s="102"/>
      <c r="F854" s="102">
        <v>2026</v>
      </c>
      <c r="G854" s="102">
        <v>653.09058614564833</v>
      </c>
      <c r="H854" s="102">
        <v>1.4999999999999999E-4</v>
      </c>
      <c r="I854" s="102">
        <v>-1</v>
      </c>
    </row>
    <row r="855" spans="1:9" x14ac:dyDescent="0.2">
      <c r="A855" s="102" t="s">
        <v>327</v>
      </c>
      <c r="B855" s="102" t="s">
        <v>417</v>
      </c>
      <c r="C855" s="102"/>
      <c r="D855" s="102" t="s">
        <v>417</v>
      </c>
      <c r="E855" s="102"/>
      <c r="F855" s="102">
        <v>2027</v>
      </c>
      <c r="G855" s="102">
        <v>653.09058614564833</v>
      </c>
      <c r="H855" s="102">
        <v>1.4999999999999999E-4</v>
      </c>
      <c r="I855" s="102">
        <v>-1</v>
      </c>
    </row>
    <row r="856" spans="1:9" x14ac:dyDescent="0.2">
      <c r="A856" s="102" t="s">
        <v>327</v>
      </c>
      <c r="B856" s="102" t="s">
        <v>417</v>
      </c>
      <c r="C856" s="102"/>
      <c r="D856" s="102" t="s">
        <v>417</v>
      </c>
      <c r="E856" s="102"/>
      <c r="F856" s="102">
        <v>2028</v>
      </c>
      <c r="G856" s="102">
        <v>653.09058614564833</v>
      </c>
      <c r="H856" s="102">
        <v>1.4999999999999999E-4</v>
      </c>
      <c r="I856" s="102">
        <v>-1</v>
      </c>
    </row>
    <row r="857" spans="1:9" x14ac:dyDescent="0.2">
      <c r="A857" s="102" t="s">
        <v>327</v>
      </c>
      <c r="B857" s="102" t="s">
        <v>417</v>
      </c>
      <c r="C857" s="102"/>
      <c r="D857" s="102" t="s">
        <v>417</v>
      </c>
      <c r="E857" s="102"/>
      <c r="F857" s="102">
        <v>2029</v>
      </c>
      <c r="G857" s="102">
        <v>653.09058614564833</v>
      </c>
      <c r="H857" s="102">
        <v>1.4999999999999999E-4</v>
      </c>
      <c r="I857" s="102">
        <v>-1</v>
      </c>
    </row>
    <row r="858" spans="1:9" x14ac:dyDescent="0.2">
      <c r="A858" s="102" t="s">
        <v>327</v>
      </c>
      <c r="B858" s="102" t="s">
        <v>417</v>
      </c>
      <c r="C858" s="102"/>
      <c r="D858" s="102" t="s">
        <v>417</v>
      </c>
      <c r="E858" s="102"/>
      <c r="F858" s="102">
        <v>2030</v>
      </c>
      <c r="G858" s="102">
        <v>653.09058614564833</v>
      </c>
      <c r="H858" s="102">
        <v>1.4999999999999999E-4</v>
      </c>
      <c r="I858" s="102">
        <v>-1</v>
      </c>
    </row>
    <row r="859" spans="1:9" x14ac:dyDescent="0.2">
      <c r="A859" s="102" t="s">
        <v>327</v>
      </c>
      <c r="B859" s="102" t="s">
        <v>417</v>
      </c>
      <c r="C859" s="102"/>
      <c r="D859" s="102" t="s">
        <v>417</v>
      </c>
      <c r="E859" s="102"/>
      <c r="F859" s="102">
        <v>2031</v>
      </c>
      <c r="G859" s="102">
        <v>653.09058614564833</v>
      </c>
      <c r="H859" s="102">
        <v>1.4999999999999999E-4</v>
      </c>
      <c r="I859" s="102">
        <v>-1</v>
      </c>
    </row>
    <row r="860" spans="1:9" x14ac:dyDescent="0.2">
      <c r="A860" s="102" t="s">
        <v>328</v>
      </c>
      <c r="B860" s="102" t="s">
        <v>417</v>
      </c>
      <c r="C860" s="102"/>
      <c r="D860" s="102" t="s">
        <v>417</v>
      </c>
      <c r="E860" s="102"/>
      <c r="F860" s="102">
        <v>2021</v>
      </c>
      <c r="G860" s="102">
        <v>653.09058614564833</v>
      </c>
      <c r="H860" s="102">
        <v>1.4999999999999999E-4</v>
      </c>
      <c r="I860" s="102">
        <v>-1</v>
      </c>
    </row>
    <row r="861" spans="1:9" x14ac:dyDescent="0.2">
      <c r="A861" s="102" t="s">
        <v>328</v>
      </c>
      <c r="B861" s="102" t="s">
        <v>417</v>
      </c>
      <c r="C861" s="102"/>
      <c r="D861" s="102" t="s">
        <v>417</v>
      </c>
      <c r="E861" s="102"/>
      <c r="F861" s="102">
        <v>2022</v>
      </c>
      <c r="G861" s="102">
        <v>653.09058614564833</v>
      </c>
      <c r="H861" s="102">
        <v>1.4999999999999999E-4</v>
      </c>
      <c r="I861" s="102">
        <v>-1</v>
      </c>
    </row>
    <row r="862" spans="1:9" x14ac:dyDescent="0.2">
      <c r="A862" s="102" t="s">
        <v>328</v>
      </c>
      <c r="B862" s="102" t="s">
        <v>417</v>
      </c>
      <c r="C862" s="102"/>
      <c r="D862" s="102" t="s">
        <v>417</v>
      </c>
      <c r="E862" s="102"/>
      <c r="F862" s="102">
        <v>2023</v>
      </c>
      <c r="G862" s="102">
        <v>653.09058614564833</v>
      </c>
      <c r="H862" s="102">
        <v>1.4999999999999999E-4</v>
      </c>
      <c r="I862" s="102">
        <v>-1</v>
      </c>
    </row>
    <row r="863" spans="1:9" x14ac:dyDescent="0.2">
      <c r="A863" s="102" t="s">
        <v>328</v>
      </c>
      <c r="B863" s="102" t="s">
        <v>417</v>
      </c>
      <c r="C863" s="102"/>
      <c r="D863" s="102" t="s">
        <v>417</v>
      </c>
      <c r="E863" s="102"/>
      <c r="F863" s="102">
        <v>2024</v>
      </c>
      <c r="G863" s="102">
        <v>653.09058614564833</v>
      </c>
      <c r="H863" s="102">
        <v>1.4999999999999999E-4</v>
      </c>
      <c r="I863" s="102">
        <v>-1</v>
      </c>
    </row>
    <row r="864" spans="1:9" x14ac:dyDescent="0.2">
      <c r="A864" s="102" t="s">
        <v>328</v>
      </c>
      <c r="B864" s="102" t="s">
        <v>417</v>
      </c>
      <c r="C864" s="102"/>
      <c r="D864" s="102" t="s">
        <v>417</v>
      </c>
      <c r="E864" s="102"/>
      <c r="F864" s="102">
        <v>2025</v>
      </c>
      <c r="G864" s="102">
        <v>653.09058614564833</v>
      </c>
      <c r="H864" s="102">
        <v>1.4999999999999999E-4</v>
      </c>
      <c r="I864" s="102">
        <v>-1</v>
      </c>
    </row>
    <row r="865" spans="1:9" x14ac:dyDescent="0.2">
      <c r="A865" s="102" t="s">
        <v>328</v>
      </c>
      <c r="B865" s="102" t="s">
        <v>417</v>
      </c>
      <c r="C865" s="102"/>
      <c r="D865" s="102" t="s">
        <v>417</v>
      </c>
      <c r="E865" s="102"/>
      <c r="F865" s="102">
        <v>2026</v>
      </c>
      <c r="G865" s="102">
        <v>653.09058614564833</v>
      </c>
      <c r="H865" s="102">
        <v>1.4999999999999999E-4</v>
      </c>
      <c r="I865" s="102">
        <v>-1</v>
      </c>
    </row>
    <row r="866" spans="1:9" x14ac:dyDescent="0.2">
      <c r="A866" s="102" t="s">
        <v>328</v>
      </c>
      <c r="B866" s="102" t="s">
        <v>417</v>
      </c>
      <c r="C866" s="102"/>
      <c r="D866" s="102" t="s">
        <v>417</v>
      </c>
      <c r="E866" s="102"/>
      <c r="F866" s="102">
        <v>2027</v>
      </c>
      <c r="G866" s="102">
        <v>653.09058614564833</v>
      </c>
      <c r="H866" s="102">
        <v>1.4999999999999999E-4</v>
      </c>
      <c r="I866" s="102">
        <v>-1</v>
      </c>
    </row>
    <row r="867" spans="1:9" x14ac:dyDescent="0.2">
      <c r="A867" s="102" t="s">
        <v>328</v>
      </c>
      <c r="B867" s="102" t="s">
        <v>417</v>
      </c>
      <c r="C867" s="102"/>
      <c r="D867" s="102" t="s">
        <v>417</v>
      </c>
      <c r="E867" s="102"/>
      <c r="F867" s="102">
        <v>2028</v>
      </c>
      <c r="G867" s="102">
        <v>653.09058614564833</v>
      </c>
      <c r="H867" s="102">
        <v>1.4999999999999999E-4</v>
      </c>
      <c r="I867" s="102">
        <v>-1</v>
      </c>
    </row>
    <row r="868" spans="1:9" x14ac:dyDescent="0.2">
      <c r="A868" s="102" t="s">
        <v>328</v>
      </c>
      <c r="B868" s="102" t="s">
        <v>417</v>
      </c>
      <c r="C868" s="102"/>
      <c r="D868" s="102" t="s">
        <v>417</v>
      </c>
      <c r="E868" s="102"/>
      <c r="F868" s="102">
        <v>2029</v>
      </c>
      <c r="G868" s="102">
        <v>653.09058614564833</v>
      </c>
      <c r="H868" s="102">
        <v>1.4999999999999999E-4</v>
      </c>
      <c r="I868" s="102">
        <v>-1</v>
      </c>
    </row>
    <row r="869" spans="1:9" x14ac:dyDescent="0.2">
      <c r="A869" s="102" t="s">
        <v>328</v>
      </c>
      <c r="B869" s="102" t="s">
        <v>417</v>
      </c>
      <c r="C869" s="102"/>
      <c r="D869" s="102" t="s">
        <v>417</v>
      </c>
      <c r="E869" s="102"/>
      <c r="F869" s="102">
        <v>2030</v>
      </c>
      <c r="G869" s="102">
        <v>653.09058614564833</v>
      </c>
      <c r="H869" s="102">
        <v>1.4999999999999999E-4</v>
      </c>
      <c r="I869" s="102">
        <v>-1</v>
      </c>
    </row>
    <row r="870" spans="1:9" x14ac:dyDescent="0.2">
      <c r="A870" s="102" t="s">
        <v>328</v>
      </c>
      <c r="B870" s="102" t="s">
        <v>417</v>
      </c>
      <c r="C870" s="102"/>
      <c r="D870" s="102" t="s">
        <v>417</v>
      </c>
      <c r="E870" s="102"/>
      <c r="F870" s="102">
        <v>2031</v>
      </c>
      <c r="G870" s="102">
        <v>653.09058614564833</v>
      </c>
      <c r="H870" s="102">
        <v>1.4999999999999999E-4</v>
      </c>
      <c r="I870" s="102">
        <v>-1</v>
      </c>
    </row>
    <row r="871" spans="1:9" x14ac:dyDescent="0.2">
      <c r="A871" s="102" t="s">
        <v>329</v>
      </c>
      <c r="B871" s="102" t="s">
        <v>417</v>
      </c>
      <c r="C871" s="102"/>
      <c r="D871" s="102" t="s">
        <v>417</v>
      </c>
      <c r="E871" s="102"/>
      <c r="F871" s="102">
        <v>2021</v>
      </c>
      <c r="G871" s="102">
        <v>653.09058614564833</v>
      </c>
      <c r="H871" s="102">
        <v>1.4999999999999999E-4</v>
      </c>
      <c r="I871" s="102">
        <v>-1</v>
      </c>
    </row>
    <row r="872" spans="1:9" x14ac:dyDescent="0.2">
      <c r="A872" s="102" t="s">
        <v>329</v>
      </c>
      <c r="B872" s="102" t="s">
        <v>417</v>
      </c>
      <c r="C872" s="102"/>
      <c r="D872" s="102" t="s">
        <v>417</v>
      </c>
      <c r="E872" s="102"/>
      <c r="F872" s="102">
        <v>2022</v>
      </c>
      <c r="G872" s="102">
        <v>653.09058614564833</v>
      </c>
      <c r="H872" s="102">
        <v>1.4999999999999999E-4</v>
      </c>
      <c r="I872" s="102">
        <v>-1</v>
      </c>
    </row>
    <row r="873" spans="1:9" x14ac:dyDescent="0.2">
      <c r="A873" s="102" t="s">
        <v>329</v>
      </c>
      <c r="B873" s="102" t="s">
        <v>417</v>
      </c>
      <c r="C873" s="102"/>
      <c r="D873" s="102" t="s">
        <v>417</v>
      </c>
      <c r="E873" s="102"/>
      <c r="F873" s="102">
        <v>2023</v>
      </c>
      <c r="G873" s="102">
        <v>653.09058614564833</v>
      </c>
      <c r="H873" s="102">
        <v>1.4999999999999999E-4</v>
      </c>
      <c r="I873" s="102">
        <v>-1</v>
      </c>
    </row>
    <row r="874" spans="1:9" x14ac:dyDescent="0.2">
      <c r="A874" s="102" t="s">
        <v>329</v>
      </c>
      <c r="B874" s="102" t="s">
        <v>417</v>
      </c>
      <c r="C874" s="102"/>
      <c r="D874" s="102" t="s">
        <v>417</v>
      </c>
      <c r="E874" s="102"/>
      <c r="F874" s="102">
        <v>2024</v>
      </c>
      <c r="G874" s="102">
        <v>653.09058614564833</v>
      </c>
      <c r="H874" s="102">
        <v>1.4999999999999999E-4</v>
      </c>
      <c r="I874" s="102">
        <v>-1</v>
      </c>
    </row>
    <row r="875" spans="1:9" x14ac:dyDescent="0.2">
      <c r="A875" s="102" t="s">
        <v>329</v>
      </c>
      <c r="B875" s="102" t="s">
        <v>417</v>
      </c>
      <c r="C875" s="102"/>
      <c r="D875" s="102" t="s">
        <v>417</v>
      </c>
      <c r="E875" s="102"/>
      <c r="F875" s="102">
        <v>2025</v>
      </c>
      <c r="G875" s="102">
        <v>653.09058614564833</v>
      </c>
      <c r="H875" s="102">
        <v>1.4999999999999999E-4</v>
      </c>
      <c r="I875" s="102">
        <v>-1</v>
      </c>
    </row>
    <row r="876" spans="1:9" x14ac:dyDescent="0.2">
      <c r="A876" s="102" t="s">
        <v>329</v>
      </c>
      <c r="B876" s="102" t="s">
        <v>417</v>
      </c>
      <c r="C876" s="102"/>
      <c r="D876" s="102" t="s">
        <v>417</v>
      </c>
      <c r="E876" s="102"/>
      <c r="F876" s="102">
        <v>2026</v>
      </c>
      <c r="G876" s="102">
        <v>653.09058614564833</v>
      </c>
      <c r="H876" s="102">
        <v>1.4999999999999999E-4</v>
      </c>
      <c r="I876" s="102">
        <v>-1</v>
      </c>
    </row>
    <row r="877" spans="1:9" x14ac:dyDescent="0.2">
      <c r="A877" s="102" t="s">
        <v>329</v>
      </c>
      <c r="B877" s="102" t="s">
        <v>417</v>
      </c>
      <c r="C877" s="102"/>
      <c r="D877" s="102" t="s">
        <v>417</v>
      </c>
      <c r="E877" s="102"/>
      <c r="F877" s="102">
        <v>2027</v>
      </c>
      <c r="G877" s="102">
        <v>653.09058614564833</v>
      </c>
      <c r="H877" s="102">
        <v>1.4999999999999999E-4</v>
      </c>
      <c r="I877" s="102">
        <v>-1</v>
      </c>
    </row>
    <row r="878" spans="1:9" x14ac:dyDescent="0.2">
      <c r="A878" s="102" t="s">
        <v>329</v>
      </c>
      <c r="B878" s="102" t="s">
        <v>417</v>
      </c>
      <c r="C878" s="102"/>
      <c r="D878" s="102" t="s">
        <v>417</v>
      </c>
      <c r="E878" s="102"/>
      <c r="F878" s="102">
        <v>2028</v>
      </c>
      <c r="G878" s="102">
        <v>653.09058614564833</v>
      </c>
      <c r="H878" s="102">
        <v>1.4999999999999999E-4</v>
      </c>
      <c r="I878" s="102">
        <v>-1</v>
      </c>
    </row>
    <row r="879" spans="1:9" x14ac:dyDescent="0.2">
      <c r="A879" s="102" t="s">
        <v>329</v>
      </c>
      <c r="B879" s="102" t="s">
        <v>417</v>
      </c>
      <c r="C879" s="102"/>
      <c r="D879" s="102" t="s">
        <v>417</v>
      </c>
      <c r="E879" s="102"/>
      <c r="F879" s="102">
        <v>2029</v>
      </c>
      <c r="G879" s="102">
        <v>653.09058614564833</v>
      </c>
      <c r="H879" s="102">
        <v>1.4999999999999999E-4</v>
      </c>
      <c r="I879" s="102">
        <v>-1</v>
      </c>
    </row>
    <row r="880" spans="1:9" x14ac:dyDescent="0.2">
      <c r="A880" s="102" t="s">
        <v>329</v>
      </c>
      <c r="B880" s="102" t="s">
        <v>417</v>
      </c>
      <c r="C880" s="102"/>
      <c r="D880" s="102" t="s">
        <v>417</v>
      </c>
      <c r="E880" s="102"/>
      <c r="F880" s="102">
        <v>2030</v>
      </c>
      <c r="G880" s="102">
        <v>653.09058614564833</v>
      </c>
      <c r="H880" s="102">
        <v>1.4999999999999999E-4</v>
      </c>
      <c r="I880" s="102">
        <v>-1</v>
      </c>
    </row>
    <row r="881" spans="1:9" x14ac:dyDescent="0.2">
      <c r="A881" s="102" t="s">
        <v>329</v>
      </c>
      <c r="B881" s="102" t="s">
        <v>417</v>
      </c>
      <c r="C881" s="102"/>
      <c r="D881" s="102" t="s">
        <v>417</v>
      </c>
      <c r="E881" s="102"/>
      <c r="F881" s="102">
        <v>2031</v>
      </c>
      <c r="G881" s="102">
        <v>653.09058614564833</v>
      </c>
      <c r="H881" s="102">
        <v>1.4999999999999999E-4</v>
      </c>
      <c r="I881" s="102">
        <v>-1</v>
      </c>
    </row>
    <row r="882" spans="1:9" x14ac:dyDescent="0.2">
      <c r="A882" s="102" t="s">
        <v>418</v>
      </c>
      <c r="B882" s="102" t="s">
        <v>417</v>
      </c>
      <c r="C882" s="102"/>
      <c r="D882" s="102" t="s">
        <v>417</v>
      </c>
      <c r="E882" s="102"/>
      <c r="F882" s="102">
        <v>2021</v>
      </c>
      <c r="G882" s="102">
        <v>653.09058614564833</v>
      </c>
      <c r="H882" s="102">
        <v>1.4999999999999999E-4</v>
      </c>
      <c r="I882" s="102">
        <v>-1</v>
      </c>
    </row>
    <row r="883" spans="1:9" x14ac:dyDescent="0.2">
      <c r="A883" s="102" t="s">
        <v>418</v>
      </c>
      <c r="B883" s="102" t="s">
        <v>417</v>
      </c>
      <c r="C883" s="102"/>
      <c r="D883" s="102" t="s">
        <v>417</v>
      </c>
      <c r="E883" s="102"/>
      <c r="F883" s="102">
        <v>2022</v>
      </c>
      <c r="G883" s="102">
        <v>653.09058614564833</v>
      </c>
      <c r="H883" s="102">
        <v>1.4999999999999999E-4</v>
      </c>
      <c r="I883" s="102">
        <v>-1</v>
      </c>
    </row>
    <row r="884" spans="1:9" x14ac:dyDescent="0.2">
      <c r="A884" s="102" t="s">
        <v>418</v>
      </c>
      <c r="B884" s="102" t="s">
        <v>417</v>
      </c>
      <c r="C884" s="102"/>
      <c r="D884" s="102" t="s">
        <v>417</v>
      </c>
      <c r="E884" s="102"/>
      <c r="F884" s="102">
        <v>2023</v>
      </c>
      <c r="G884" s="102">
        <v>653.09058614564833</v>
      </c>
      <c r="H884" s="102">
        <v>1.4999999999999999E-4</v>
      </c>
      <c r="I884" s="102">
        <v>-1</v>
      </c>
    </row>
    <row r="885" spans="1:9" x14ac:dyDescent="0.2">
      <c r="A885" s="102" t="s">
        <v>418</v>
      </c>
      <c r="B885" s="102" t="s">
        <v>417</v>
      </c>
      <c r="C885" s="102"/>
      <c r="D885" s="102" t="s">
        <v>417</v>
      </c>
      <c r="E885" s="102"/>
      <c r="F885" s="102">
        <v>2024</v>
      </c>
      <c r="G885" s="102">
        <v>653.09058614564833</v>
      </c>
      <c r="H885" s="102">
        <v>1.4999999999999999E-4</v>
      </c>
      <c r="I885" s="102">
        <v>-1</v>
      </c>
    </row>
    <row r="886" spans="1:9" x14ac:dyDescent="0.2">
      <c r="A886" s="102" t="s">
        <v>418</v>
      </c>
      <c r="B886" s="102" t="s">
        <v>417</v>
      </c>
      <c r="C886" s="102"/>
      <c r="D886" s="102" t="s">
        <v>417</v>
      </c>
      <c r="E886" s="102"/>
      <c r="F886" s="102">
        <v>2025</v>
      </c>
      <c r="G886" s="102">
        <v>653.09058614564833</v>
      </c>
      <c r="H886" s="102">
        <v>1.4999999999999999E-4</v>
      </c>
      <c r="I886" s="102">
        <v>-1</v>
      </c>
    </row>
    <row r="887" spans="1:9" x14ac:dyDescent="0.2">
      <c r="A887" s="102" t="s">
        <v>418</v>
      </c>
      <c r="B887" s="102" t="s">
        <v>417</v>
      </c>
      <c r="C887" s="102"/>
      <c r="D887" s="102" t="s">
        <v>417</v>
      </c>
      <c r="E887" s="102"/>
      <c r="F887" s="102">
        <v>2026</v>
      </c>
      <c r="G887" s="102">
        <v>653.09058614564833</v>
      </c>
      <c r="H887" s="102">
        <v>1.4999999999999999E-4</v>
      </c>
      <c r="I887" s="102">
        <v>-1</v>
      </c>
    </row>
    <row r="888" spans="1:9" x14ac:dyDescent="0.2">
      <c r="A888" s="102" t="s">
        <v>418</v>
      </c>
      <c r="B888" s="102" t="s">
        <v>417</v>
      </c>
      <c r="C888" s="102"/>
      <c r="D888" s="102" t="s">
        <v>417</v>
      </c>
      <c r="E888" s="102"/>
      <c r="F888" s="102">
        <v>2027</v>
      </c>
      <c r="G888" s="102">
        <v>653.09058614564833</v>
      </c>
      <c r="H888" s="102">
        <v>1.4999999999999999E-4</v>
      </c>
      <c r="I888" s="102">
        <v>-1</v>
      </c>
    </row>
    <row r="889" spans="1:9" x14ac:dyDescent="0.2">
      <c r="A889" s="102" t="s">
        <v>418</v>
      </c>
      <c r="B889" s="102" t="s">
        <v>417</v>
      </c>
      <c r="C889" s="102"/>
      <c r="D889" s="102" t="s">
        <v>417</v>
      </c>
      <c r="E889" s="102"/>
      <c r="F889" s="102">
        <v>2028</v>
      </c>
      <c r="G889" s="102">
        <v>653.09058614564833</v>
      </c>
      <c r="H889" s="102">
        <v>1.4999999999999999E-4</v>
      </c>
      <c r="I889" s="102">
        <v>-1</v>
      </c>
    </row>
    <row r="890" spans="1:9" x14ac:dyDescent="0.2">
      <c r="A890" s="102" t="s">
        <v>418</v>
      </c>
      <c r="B890" s="102" t="s">
        <v>417</v>
      </c>
      <c r="C890" s="102"/>
      <c r="D890" s="102" t="s">
        <v>417</v>
      </c>
      <c r="E890" s="102"/>
      <c r="F890" s="102">
        <v>2029</v>
      </c>
      <c r="G890" s="102">
        <v>653.09058614564833</v>
      </c>
      <c r="H890" s="102">
        <v>1.4999999999999999E-4</v>
      </c>
      <c r="I890" s="102">
        <v>-1</v>
      </c>
    </row>
    <row r="891" spans="1:9" x14ac:dyDescent="0.2">
      <c r="A891" s="102" t="s">
        <v>418</v>
      </c>
      <c r="B891" s="102" t="s">
        <v>417</v>
      </c>
      <c r="C891" s="102"/>
      <c r="D891" s="102" t="s">
        <v>417</v>
      </c>
      <c r="E891" s="102"/>
      <c r="F891" s="102">
        <v>2030</v>
      </c>
      <c r="G891" s="102">
        <v>653.09058614564833</v>
      </c>
      <c r="H891" s="102">
        <v>1.4999999999999999E-4</v>
      </c>
      <c r="I891" s="102">
        <v>-1</v>
      </c>
    </row>
    <row r="892" spans="1:9" x14ac:dyDescent="0.2">
      <c r="A892" s="102" t="s">
        <v>418</v>
      </c>
      <c r="B892" s="102" t="s">
        <v>417</v>
      </c>
      <c r="C892" s="102"/>
      <c r="D892" s="102" t="s">
        <v>417</v>
      </c>
      <c r="E892" s="102"/>
      <c r="F892" s="102">
        <v>2031</v>
      </c>
      <c r="G892" s="102">
        <v>653.09058614564833</v>
      </c>
      <c r="H892" s="102">
        <v>1.4999999999999999E-4</v>
      </c>
      <c r="I892" s="102">
        <v>-1</v>
      </c>
    </row>
    <row r="893" spans="1:9" x14ac:dyDescent="0.2">
      <c r="A893" s="102" t="s">
        <v>419</v>
      </c>
      <c r="B893" s="102" t="s">
        <v>417</v>
      </c>
      <c r="C893" s="102"/>
      <c r="D893" s="102" t="s">
        <v>417</v>
      </c>
      <c r="E893" s="102"/>
      <c r="F893" s="102">
        <v>2021</v>
      </c>
      <c r="G893" s="102">
        <v>653.09058614564833</v>
      </c>
      <c r="H893" s="102">
        <v>1.4999999999999999E-4</v>
      </c>
      <c r="I893" s="102">
        <v>-1</v>
      </c>
    </row>
    <row r="894" spans="1:9" x14ac:dyDescent="0.2">
      <c r="A894" s="102" t="s">
        <v>419</v>
      </c>
      <c r="B894" s="102" t="s">
        <v>417</v>
      </c>
      <c r="C894" s="102"/>
      <c r="D894" s="102" t="s">
        <v>417</v>
      </c>
      <c r="E894" s="102"/>
      <c r="F894" s="102">
        <v>2022</v>
      </c>
      <c r="G894" s="102">
        <v>653.09058614564833</v>
      </c>
      <c r="H894" s="102">
        <v>1.4999999999999999E-4</v>
      </c>
      <c r="I894" s="102">
        <v>-1</v>
      </c>
    </row>
    <row r="895" spans="1:9" x14ac:dyDescent="0.2">
      <c r="A895" s="102" t="s">
        <v>419</v>
      </c>
      <c r="B895" s="102" t="s">
        <v>417</v>
      </c>
      <c r="C895" s="102"/>
      <c r="D895" s="102" t="s">
        <v>417</v>
      </c>
      <c r="E895" s="102"/>
      <c r="F895" s="102">
        <v>2023</v>
      </c>
      <c r="G895" s="102">
        <v>653.09058614564833</v>
      </c>
      <c r="H895" s="102">
        <v>1.4999999999999999E-4</v>
      </c>
      <c r="I895" s="102">
        <v>-1</v>
      </c>
    </row>
    <row r="896" spans="1:9" x14ac:dyDescent="0.2">
      <c r="A896" s="102" t="s">
        <v>419</v>
      </c>
      <c r="B896" s="102" t="s">
        <v>417</v>
      </c>
      <c r="C896" s="102"/>
      <c r="D896" s="102" t="s">
        <v>417</v>
      </c>
      <c r="E896" s="102"/>
      <c r="F896" s="102">
        <v>2024</v>
      </c>
      <c r="G896" s="102">
        <v>653.09058614564833</v>
      </c>
      <c r="H896" s="102">
        <v>1.4999999999999999E-4</v>
      </c>
      <c r="I896" s="102">
        <v>-1</v>
      </c>
    </row>
    <row r="897" spans="1:9" x14ac:dyDescent="0.2">
      <c r="A897" s="102" t="s">
        <v>419</v>
      </c>
      <c r="B897" s="102" t="s">
        <v>417</v>
      </c>
      <c r="C897" s="102"/>
      <c r="D897" s="102" t="s">
        <v>417</v>
      </c>
      <c r="E897" s="102"/>
      <c r="F897" s="102">
        <v>2025</v>
      </c>
      <c r="G897" s="102">
        <v>653.09058614564833</v>
      </c>
      <c r="H897" s="102">
        <v>1.4999999999999999E-4</v>
      </c>
      <c r="I897" s="102">
        <v>-1</v>
      </c>
    </row>
    <row r="898" spans="1:9" x14ac:dyDescent="0.2">
      <c r="A898" s="102" t="s">
        <v>419</v>
      </c>
      <c r="B898" s="102" t="s">
        <v>417</v>
      </c>
      <c r="C898" s="102"/>
      <c r="D898" s="102" t="s">
        <v>417</v>
      </c>
      <c r="E898" s="102"/>
      <c r="F898" s="102">
        <v>2026</v>
      </c>
      <c r="G898" s="102">
        <v>653.09058614564833</v>
      </c>
      <c r="H898" s="102">
        <v>1.4999999999999999E-4</v>
      </c>
      <c r="I898" s="102">
        <v>-1</v>
      </c>
    </row>
    <row r="899" spans="1:9" x14ac:dyDescent="0.2">
      <c r="A899" s="102" t="s">
        <v>419</v>
      </c>
      <c r="B899" s="102" t="s">
        <v>417</v>
      </c>
      <c r="C899" s="102"/>
      <c r="D899" s="102" t="s">
        <v>417</v>
      </c>
      <c r="E899" s="102"/>
      <c r="F899" s="102">
        <v>2027</v>
      </c>
      <c r="G899" s="102">
        <v>653.09058614564833</v>
      </c>
      <c r="H899" s="102">
        <v>1.4999999999999999E-4</v>
      </c>
      <c r="I899" s="102">
        <v>-1</v>
      </c>
    </row>
    <row r="900" spans="1:9" x14ac:dyDescent="0.2">
      <c r="A900" s="102" t="s">
        <v>419</v>
      </c>
      <c r="B900" s="102" t="s">
        <v>417</v>
      </c>
      <c r="C900" s="102"/>
      <c r="D900" s="102" t="s">
        <v>417</v>
      </c>
      <c r="E900" s="102"/>
      <c r="F900" s="102">
        <v>2028</v>
      </c>
      <c r="G900" s="102">
        <v>653.09058614564833</v>
      </c>
      <c r="H900" s="102">
        <v>1.4999999999999999E-4</v>
      </c>
      <c r="I900" s="102">
        <v>-1</v>
      </c>
    </row>
    <row r="901" spans="1:9" x14ac:dyDescent="0.2">
      <c r="A901" s="102" t="s">
        <v>419</v>
      </c>
      <c r="B901" s="102" t="s">
        <v>417</v>
      </c>
      <c r="C901" s="102"/>
      <c r="D901" s="102" t="s">
        <v>417</v>
      </c>
      <c r="E901" s="102"/>
      <c r="F901" s="102">
        <v>2029</v>
      </c>
      <c r="G901" s="102">
        <v>653.09058614564833</v>
      </c>
      <c r="H901" s="102">
        <v>1.4999999999999999E-4</v>
      </c>
      <c r="I901" s="102">
        <v>-1</v>
      </c>
    </row>
    <row r="902" spans="1:9" x14ac:dyDescent="0.2">
      <c r="A902" s="102" t="s">
        <v>419</v>
      </c>
      <c r="B902" s="102" t="s">
        <v>417</v>
      </c>
      <c r="C902" s="102"/>
      <c r="D902" s="102" t="s">
        <v>417</v>
      </c>
      <c r="E902" s="102"/>
      <c r="F902" s="102">
        <v>2030</v>
      </c>
      <c r="G902" s="102">
        <v>653.09058614564833</v>
      </c>
      <c r="H902" s="102">
        <v>1.4999999999999999E-4</v>
      </c>
      <c r="I902" s="102">
        <v>-1</v>
      </c>
    </row>
    <row r="903" spans="1:9" x14ac:dyDescent="0.2">
      <c r="A903" s="102" t="s">
        <v>419</v>
      </c>
      <c r="B903" s="102" t="s">
        <v>417</v>
      </c>
      <c r="C903" s="102"/>
      <c r="D903" s="102" t="s">
        <v>417</v>
      </c>
      <c r="E903" s="102"/>
      <c r="F903" s="102">
        <v>2031</v>
      </c>
      <c r="G903" s="102">
        <v>653.09058614564833</v>
      </c>
      <c r="H903" s="102">
        <v>1.4999999999999999E-4</v>
      </c>
      <c r="I903" s="102">
        <v>-1</v>
      </c>
    </row>
    <row r="904" spans="1:9" x14ac:dyDescent="0.2">
      <c r="A904" s="102" t="s">
        <v>421</v>
      </c>
      <c r="B904" s="102" t="s">
        <v>417</v>
      </c>
      <c r="C904" s="102"/>
      <c r="D904" s="102" t="s">
        <v>417</v>
      </c>
      <c r="E904" s="102"/>
      <c r="F904" s="102">
        <v>2021</v>
      </c>
      <c r="G904" s="102">
        <v>0</v>
      </c>
      <c r="H904" s="102">
        <v>0</v>
      </c>
      <c r="I904" s="102">
        <v>-1</v>
      </c>
    </row>
    <row r="905" spans="1:9" x14ac:dyDescent="0.2">
      <c r="A905" s="102" t="s">
        <v>421</v>
      </c>
      <c r="B905" s="102" t="s">
        <v>417</v>
      </c>
      <c r="C905" s="102"/>
      <c r="D905" s="102" t="s">
        <v>417</v>
      </c>
      <c r="E905" s="102"/>
      <c r="F905" s="102">
        <v>2022</v>
      </c>
      <c r="G905" s="102">
        <v>0</v>
      </c>
      <c r="H905" s="102">
        <v>0</v>
      </c>
      <c r="I905" s="102">
        <v>-1</v>
      </c>
    </row>
    <row r="906" spans="1:9" x14ac:dyDescent="0.2">
      <c r="A906" s="102" t="s">
        <v>421</v>
      </c>
      <c r="B906" s="102" t="s">
        <v>417</v>
      </c>
      <c r="C906" s="102"/>
      <c r="D906" s="102" t="s">
        <v>417</v>
      </c>
      <c r="E906" s="102"/>
      <c r="F906" s="102">
        <v>2023</v>
      </c>
      <c r="G906" s="102">
        <v>0</v>
      </c>
      <c r="H906" s="102">
        <v>0</v>
      </c>
      <c r="I906" s="102">
        <v>-1</v>
      </c>
    </row>
    <row r="907" spans="1:9" x14ac:dyDescent="0.2">
      <c r="A907" s="102" t="s">
        <v>421</v>
      </c>
      <c r="B907" s="102" t="s">
        <v>417</v>
      </c>
      <c r="C907" s="102"/>
      <c r="D907" s="102" t="s">
        <v>417</v>
      </c>
      <c r="E907" s="102"/>
      <c r="F907" s="102">
        <v>2024</v>
      </c>
      <c r="G907" s="102">
        <v>0</v>
      </c>
      <c r="H907" s="102">
        <v>0</v>
      </c>
      <c r="I907" s="102">
        <v>-1</v>
      </c>
    </row>
    <row r="908" spans="1:9" x14ac:dyDescent="0.2">
      <c r="A908" s="102" t="s">
        <v>421</v>
      </c>
      <c r="B908" s="102" t="s">
        <v>417</v>
      </c>
      <c r="C908" s="102"/>
      <c r="D908" s="102" t="s">
        <v>417</v>
      </c>
      <c r="E908" s="102"/>
      <c r="F908" s="102">
        <v>2025</v>
      </c>
      <c r="G908" s="102">
        <v>0</v>
      </c>
      <c r="H908" s="102">
        <v>0</v>
      </c>
      <c r="I908" s="102">
        <v>-1</v>
      </c>
    </row>
    <row r="909" spans="1:9" x14ac:dyDescent="0.2">
      <c r="A909" s="102" t="s">
        <v>421</v>
      </c>
      <c r="B909" s="102" t="s">
        <v>417</v>
      </c>
      <c r="C909" s="102"/>
      <c r="D909" s="102" t="s">
        <v>417</v>
      </c>
      <c r="E909" s="102"/>
      <c r="F909" s="102">
        <v>2026</v>
      </c>
      <c r="G909" s="102">
        <v>0</v>
      </c>
      <c r="H909" s="102">
        <v>0</v>
      </c>
      <c r="I909" s="102">
        <v>-1</v>
      </c>
    </row>
    <row r="910" spans="1:9" x14ac:dyDescent="0.2">
      <c r="A910" s="102" t="s">
        <v>421</v>
      </c>
      <c r="B910" s="102" t="s">
        <v>417</v>
      </c>
      <c r="C910" s="102"/>
      <c r="D910" s="102" t="s">
        <v>417</v>
      </c>
      <c r="E910" s="102"/>
      <c r="F910" s="102">
        <v>2027</v>
      </c>
      <c r="G910" s="102">
        <v>0</v>
      </c>
      <c r="H910" s="102">
        <v>0</v>
      </c>
      <c r="I910" s="102">
        <v>-1</v>
      </c>
    </row>
    <row r="911" spans="1:9" x14ac:dyDescent="0.2">
      <c r="A911" s="102" t="s">
        <v>421</v>
      </c>
      <c r="B911" s="102" t="s">
        <v>417</v>
      </c>
      <c r="C911" s="102"/>
      <c r="D911" s="102" t="s">
        <v>417</v>
      </c>
      <c r="E911" s="102"/>
      <c r="F911" s="102">
        <v>2028</v>
      </c>
      <c r="G911" s="102">
        <v>0</v>
      </c>
      <c r="H911" s="102">
        <v>0</v>
      </c>
      <c r="I911" s="102">
        <v>-1</v>
      </c>
    </row>
    <row r="912" spans="1:9" x14ac:dyDescent="0.2">
      <c r="A912" s="102" t="s">
        <v>421</v>
      </c>
      <c r="B912" s="102" t="s">
        <v>417</v>
      </c>
      <c r="C912" s="102"/>
      <c r="D912" s="102" t="s">
        <v>417</v>
      </c>
      <c r="E912" s="102"/>
      <c r="F912" s="102">
        <v>2029</v>
      </c>
      <c r="G912" s="102">
        <v>0</v>
      </c>
      <c r="H912" s="102">
        <v>0</v>
      </c>
      <c r="I912" s="102">
        <v>-1</v>
      </c>
    </row>
    <row r="913" spans="1:9" x14ac:dyDescent="0.2">
      <c r="A913" s="102" t="s">
        <v>421</v>
      </c>
      <c r="B913" s="102" t="s">
        <v>417</v>
      </c>
      <c r="C913" s="102"/>
      <c r="D913" s="102" t="s">
        <v>417</v>
      </c>
      <c r="E913" s="102"/>
      <c r="F913" s="102">
        <v>2030</v>
      </c>
      <c r="G913" s="102">
        <v>0</v>
      </c>
      <c r="H913" s="102">
        <v>0</v>
      </c>
      <c r="I913" s="102">
        <v>-1</v>
      </c>
    </row>
    <row r="914" spans="1:9" x14ac:dyDescent="0.2">
      <c r="A914" s="102" t="s">
        <v>421</v>
      </c>
      <c r="B914" s="102" t="s">
        <v>417</v>
      </c>
      <c r="C914" s="102"/>
      <c r="D914" s="102" t="s">
        <v>417</v>
      </c>
      <c r="E914" s="102"/>
      <c r="F914" s="102">
        <v>2031</v>
      </c>
      <c r="G914" s="102">
        <v>0</v>
      </c>
      <c r="H914" s="102">
        <v>0</v>
      </c>
      <c r="I914" s="102">
        <v>-1</v>
      </c>
    </row>
    <row r="915" spans="1:9" x14ac:dyDescent="0.2">
      <c r="A915" s="102" t="s">
        <v>422</v>
      </c>
      <c r="B915" s="102" t="s">
        <v>417</v>
      </c>
      <c r="C915" s="102"/>
      <c r="D915" s="102" t="s">
        <v>417</v>
      </c>
      <c r="E915" s="102"/>
      <c r="F915" s="102">
        <v>2021</v>
      </c>
      <c r="G915" s="102">
        <v>0</v>
      </c>
      <c r="H915" s="102">
        <v>0</v>
      </c>
      <c r="I915" s="102">
        <v>-1</v>
      </c>
    </row>
    <row r="916" spans="1:9" x14ac:dyDescent="0.2">
      <c r="A916" s="102" t="s">
        <v>422</v>
      </c>
      <c r="B916" s="102" t="s">
        <v>417</v>
      </c>
      <c r="C916" s="102"/>
      <c r="D916" s="102" t="s">
        <v>417</v>
      </c>
      <c r="E916" s="102"/>
      <c r="F916" s="102">
        <v>2022</v>
      </c>
      <c r="G916" s="102">
        <v>0</v>
      </c>
      <c r="H916" s="102">
        <v>0</v>
      </c>
      <c r="I916" s="102">
        <v>-1</v>
      </c>
    </row>
    <row r="917" spans="1:9" x14ac:dyDescent="0.2">
      <c r="A917" s="102" t="s">
        <v>422</v>
      </c>
      <c r="B917" s="102" t="s">
        <v>417</v>
      </c>
      <c r="C917" s="102"/>
      <c r="D917" s="102" t="s">
        <v>417</v>
      </c>
      <c r="E917" s="102"/>
      <c r="F917" s="102">
        <v>2023</v>
      </c>
      <c r="G917" s="102">
        <v>0</v>
      </c>
      <c r="H917" s="102">
        <v>0</v>
      </c>
      <c r="I917" s="102">
        <v>-1</v>
      </c>
    </row>
    <row r="918" spans="1:9" x14ac:dyDescent="0.2">
      <c r="A918" s="102" t="s">
        <v>422</v>
      </c>
      <c r="B918" s="102" t="s">
        <v>417</v>
      </c>
      <c r="C918" s="102"/>
      <c r="D918" s="102" t="s">
        <v>417</v>
      </c>
      <c r="E918" s="102"/>
      <c r="F918" s="102">
        <v>2024</v>
      </c>
      <c r="G918" s="102">
        <v>0</v>
      </c>
      <c r="H918" s="102">
        <v>0</v>
      </c>
      <c r="I918" s="102">
        <v>-1</v>
      </c>
    </row>
    <row r="919" spans="1:9" x14ac:dyDescent="0.2">
      <c r="A919" s="102" t="s">
        <v>422</v>
      </c>
      <c r="B919" s="102" t="s">
        <v>417</v>
      </c>
      <c r="C919" s="102"/>
      <c r="D919" s="102" t="s">
        <v>417</v>
      </c>
      <c r="E919" s="102"/>
      <c r="F919" s="102">
        <v>2025</v>
      </c>
      <c r="G919" s="102">
        <v>0</v>
      </c>
      <c r="H919" s="102">
        <v>0</v>
      </c>
      <c r="I919" s="102">
        <v>-1</v>
      </c>
    </row>
    <row r="920" spans="1:9" x14ac:dyDescent="0.2">
      <c r="A920" s="102" t="s">
        <v>422</v>
      </c>
      <c r="B920" s="102" t="s">
        <v>417</v>
      </c>
      <c r="C920" s="102"/>
      <c r="D920" s="102" t="s">
        <v>417</v>
      </c>
      <c r="E920" s="102"/>
      <c r="F920" s="102">
        <v>2026</v>
      </c>
      <c r="G920" s="102">
        <v>0</v>
      </c>
      <c r="H920" s="102">
        <v>0</v>
      </c>
      <c r="I920" s="102">
        <v>-1</v>
      </c>
    </row>
    <row r="921" spans="1:9" x14ac:dyDescent="0.2">
      <c r="A921" s="102" t="s">
        <v>422</v>
      </c>
      <c r="B921" s="102" t="s">
        <v>417</v>
      </c>
      <c r="C921" s="102"/>
      <c r="D921" s="102" t="s">
        <v>417</v>
      </c>
      <c r="E921" s="102"/>
      <c r="F921" s="102">
        <v>2027</v>
      </c>
      <c r="G921" s="102">
        <v>0</v>
      </c>
      <c r="H921" s="102">
        <v>0</v>
      </c>
      <c r="I921" s="102">
        <v>-1</v>
      </c>
    </row>
    <row r="922" spans="1:9" x14ac:dyDescent="0.2">
      <c r="A922" s="102" t="s">
        <v>422</v>
      </c>
      <c r="B922" s="102" t="s">
        <v>417</v>
      </c>
      <c r="C922" s="102"/>
      <c r="D922" s="102" t="s">
        <v>417</v>
      </c>
      <c r="E922" s="102"/>
      <c r="F922" s="102">
        <v>2028</v>
      </c>
      <c r="G922" s="102">
        <v>0</v>
      </c>
      <c r="H922" s="102">
        <v>0</v>
      </c>
      <c r="I922" s="102">
        <v>-1</v>
      </c>
    </row>
    <row r="923" spans="1:9" x14ac:dyDescent="0.2">
      <c r="A923" s="102" t="s">
        <v>422</v>
      </c>
      <c r="B923" s="102" t="s">
        <v>417</v>
      </c>
      <c r="C923" s="102"/>
      <c r="D923" s="102" t="s">
        <v>417</v>
      </c>
      <c r="E923" s="102"/>
      <c r="F923" s="102">
        <v>2029</v>
      </c>
      <c r="G923" s="102">
        <v>0</v>
      </c>
      <c r="H923" s="102">
        <v>0</v>
      </c>
      <c r="I923" s="102">
        <v>-1</v>
      </c>
    </row>
    <row r="924" spans="1:9" x14ac:dyDescent="0.2">
      <c r="A924" s="102" t="s">
        <v>422</v>
      </c>
      <c r="B924" s="102" t="s">
        <v>417</v>
      </c>
      <c r="C924" s="102"/>
      <c r="D924" s="102" t="s">
        <v>417</v>
      </c>
      <c r="E924" s="102"/>
      <c r="F924" s="102">
        <v>2030</v>
      </c>
      <c r="G924" s="102">
        <v>0</v>
      </c>
      <c r="H924" s="102">
        <v>0</v>
      </c>
      <c r="I924" s="102">
        <v>-1</v>
      </c>
    </row>
    <row r="925" spans="1:9" x14ac:dyDescent="0.2">
      <c r="A925" s="102" t="s">
        <v>422</v>
      </c>
      <c r="B925" s="102" t="s">
        <v>417</v>
      </c>
      <c r="C925" s="102"/>
      <c r="D925" s="102" t="s">
        <v>417</v>
      </c>
      <c r="E925" s="102"/>
      <c r="F925" s="102">
        <v>2031</v>
      </c>
      <c r="G925" s="102">
        <v>0</v>
      </c>
      <c r="H925" s="102">
        <v>0</v>
      </c>
      <c r="I925" s="102">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925"/>
  <sheetViews>
    <sheetView zoomScaleNormal="100" workbookViewId="0"/>
  </sheetViews>
  <sheetFormatPr defaultRowHeight="12.75" x14ac:dyDescent="0.2"/>
  <cols>
    <col min="1" max="1" width="16" bestFit="1" customWidth="1"/>
    <col min="2" max="2" width="22.140625" bestFit="1" customWidth="1"/>
    <col min="3" max="3" width="21.140625" bestFit="1" customWidth="1"/>
    <col min="4" max="4" width="23" bestFit="1" customWidth="1"/>
    <col min="5" max="5" width="22" bestFit="1" customWidth="1"/>
    <col min="6" max="6" width="7.42578125" bestFit="1" customWidth="1"/>
    <col min="7" max="7" width="13.28515625" bestFit="1" customWidth="1"/>
    <col min="8" max="8" width="13.42578125" bestFit="1" customWidth="1"/>
    <col min="9" max="9" width="13.28515625" customWidth="1"/>
    <col min="10" max="12" width="11.28515625" bestFit="1" customWidth="1"/>
  </cols>
  <sheetData>
    <row r="1" spans="1:12" x14ac:dyDescent="0.2">
      <c r="A1" s="102" t="s">
        <v>414</v>
      </c>
      <c r="B1" s="102" t="s">
        <v>428</v>
      </c>
      <c r="C1" s="102" t="s">
        <v>429</v>
      </c>
      <c r="D1" s="102" t="s">
        <v>430</v>
      </c>
      <c r="E1" s="102" t="s">
        <v>431</v>
      </c>
      <c r="F1" s="102" t="s">
        <v>400</v>
      </c>
      <c r="G1" s="102" t="s">
        <v>273</v>
      </c>
      <c r="H1" s="102" t="s">
        <v>272</v>
      </c>
      <c r="I1" s="102" t="s">
        <v>274</v>
      </c>
      <c r="J1" s="102"/>
      <c r="K1" s="102"/>
      <c r="L1" s="102"/>
    </row>
    <row r="2" spans="1:12" x14ac:dyDescent="0.2">
      <c r="A2" s="102" t="s">
        <v>427</v>
      </c>
      <c r="B2" s="102" t="s">
        <v>417</v>
      </c>
      <c r="C2" s="102" t="s">
        <v>11</v>
      </c>
      <c r="D2" s="102" t="s">
        <v>417</v>
      </c>
      <c r="E2" s="102" t="s">
        <v>11</v>
      </c>
      <c r="F2" s="102">
        <v>2021</v>
      </c>
      <c r="G2" s="102">
        <v>797.2</v>
      </c>
      <c r="H2" s="102">
        <v>2E-3</v>
      </c>
      <c r="I2" s="102">
        <v>-1</v>
      </c>
      <c r="J2" s="102"/>
      <c r="K2" s="102"/>
      <c r="L2" s="102"/>
    </row>
    <row r="3" spans="1:12" x14ac:dyDescent="0.2">
      <c r="A3" s="102" t="s">
        <v>427</v>
      </c>
      <c r="B3" s="102" t="s">
        <v>417</v>
      </c>
      <c r="C3" s="102" t="s">
        <v>11</v>
      </c>
      <c r="D3" s="102" t="s">
        <v>417</v>
      </c>
      <c r="E3" s="102" t="s">
        <v>11</v>
      </c>
      <c r="F3" s="102">
        <v>2022</v>
      </c>
      <c r="G3" s="102">
        <v>797.2</v>
      </c>
      <c r="H3" s="102">
        <v>2E-3</v>
      </c>
      <c r="I3" s="102">
        <v>-1</v>
      </c>
      <c r="J3" s="102"/>
      <c r="K3" s="102"/>
      <c r="L3" s="102"/>
    </row>
    <row r="4" spans="1:12" x14ac:dyDescent="0.2">
      <c r="A4" s="102" t="s">
        <v>427</v>
      </c>
      <c r="B4" s="102" t="s">
        <v>417</v>
      </c>
      <c r="C4" s="102" t="s">
        <v>11</v>
      </c>
      <c r="D4" s="102" t="s">
        <v>417</v>
      </c>
      <c r="E4" s="102" t="s">
        <v>11</v>
      </c>
      <c r="F4" s="102">
        <v>2023</v>
      </c>
      <c r="G4" s="102">
        <v>797.2</v>
      </c>
      <c r="H4" s="102">
        <v>2E-3</v>
      </c>
      <c r="I4" s="102">
        <v>-1</v>
      </c>
      <c r="J4" s="102"/>
      <c r="K4" s="102"/>
      <c r="L4" s="102"/>
    </row>
    <row r="5" spans="1:12" x14ac:dyDescent="0.2">
      <c r="A5" s="102" t="s">
        <v>427</v>
      </c>
      <c r="B5" s="102" t="s">
        <v>417</v>
      </c>
      <c r="C5" s="102" t="s">
        <v>11</v>
      </c>
      <c r="D5" s="102" t="s">
        <v>417</v>
      </c>
      <c r="E5" s="102" t="s">
        <v>11</v>
      </c>
      <c r="F5" s="102">
        <v>2024</v>
      </c>
      <c r="G5" s="102">
        <v>797.2</v>
      </c>
      <c r="H5" s="102">
        <v>2E-3</v>
      </c>
      <c r="I5" s="102">
        <v>-1</v>
      </c>
      <c r="J5" s="102"/>
      <c r="K5" s="102"/>
      <c r="L5" s="102"/>
    </row>
    <row r="6" spans="1:12" x14ac:dyDescent="0.2">
      <c r="A6" s="102" t="s">
        <v>427</v>
      </c>
      <c r="B6" s="102" t="s">
        <v>417</v>
      </c>
      <c r="C6" s="102" t="s">
        <v>11</v>
      </c>
      <c r="D6" s="102" t="s">
        <v>417</v>
      </c>
      <c r="E6" s="102" t="s">
        <v>11</v>
      </c>
      <c r="F6" s="102">
        <v>2025</v>
      </c>
      <c r="G6" s="102">
        <v>797.2</v>
      </c>
      <c r="H6" s="102">
        <v>2E-3</v>
      </c>
      <c r="I6" s="102">
        <v>-1</v>
      </c>
      <c r="J6" s="102"/>
      <c r="K6" s="102"/>
      <c r="L6" s="102"/>
    </row>
    <row r="7" spans="1:12" x14ac:dyDescent="0.2">
      <c r="A7" s="102" t="s">
        <v>427</v>
      </c>
      <c r="B7" s="102" t="s">
        <v>417</v>
      </c>
      <c r="C7" s="102" t="s">
        <v>11</v>
      </c>
      <c r="D7" s="102" t="s">
        <v>417</v>
      </c>
      <c r="E7" s="102" t="s">
        <v>11</v>
      </c>
      <c r="F7" s="102">
        <v>2026</v>
      </c>
      <c r="G7" s="102">
        <v>797.2</v>
      </c>
      <c r="H7" s="102">
        <v>2E-3</v>
      </c>
      <c r="I7" s="102">
        <v>-1</v>
      </c>
      <c r="J7" s="102"/>
      <c r="K7" s="102"/>
      <c r="L7" s="102"/>
    </row>
    <row r="8" spans="1:12" x14ac:dyDescent="0.2">
      <c r="A8" s="102" t="s">
        <v>427</v>
      </c>
      <c r="B8" s="102" t="s">
        <v>417</v>
      </c>
      <c r="C8" s="102" t="s">
        <v>11</v>
      </c>
      <c r="D8" s="102" t="s">
        <v>417</v>
      </c>
      <c r="E8" s="102" t="s">
        <v>11</v>
      </c>
      <c r="F8" s="102">
        <v>2027</v>
      </c>
      <c r="G8" s="102">
        <v>797.2</v>
      </c>
      <c r="H8" s="102">
        <v>2E-3</v>
      </c>
      <c r="I8" s="102">
        <v>-1</v>
      </c>
      <c r="J8" s="102"/>
      <c r="K8" s="102"/>
      <c r="L8" s="102"/>
    </row>
    <row r="9" spans="1:12" x14ac:dyDescent="0.2">
      <c r="A9" s="102" t="s">
        <v>427</v>
      </c>
      <c r="B9" s="102" t="s">
        <v>417</v>
      </c>
      <c r="C9" s="102" t="s">
        <v>11</v>
      </c>
      <c r="D9" s="102" t="s">
        <v>417</v>
      </c>
      <c r="E9" s="102" t="s">
        <v>11</v>
      </c>
      <c r="F9" s="102">
        <v>2028</v>
      </c>
      <c r="G9" s="102">
        <v>797.2</v>
      </c>
      <c r="H9" s="102">
        <v>2E-3</v>
      </c>
      <c r="I9" s="102">
        <v>-1</v>
      </c>
      <c r="J9" s="102"/>
      <c r="K9" s="102"/>
      <c r="L9" s="102"/>
    </row>
    <row r="10" spans="1:12" x14ac:dyDescent="0.2">
      <c r="A10" s="102" t="s">
        <v>427</v>
      </c>
      <c r="B10" s="102" t="s">
        <v>417</v>
      </c>
      <c r="C10" s="102" t="s">
        <v>11</v>
      </c>
      <c r="D10" s="102" t="s">
        <v>417</v>
      </c>
      <c r="E10" s="102" t="s">
        <v>11</v>
      </c>
      <c r="F10" s="102">
        <v>2029</v>
      </c>
      <c r="G10" s="102">
        <v>797.2</v>
      </c>
      <c r="H10" s="102">
        <v>2E-3</v>
      </c>
      <c r="I10" s="102">
        <v>-1</v>
      </c>
      <c r="J10" s="102"/>
      <c r="K10" s="102"/>
      <c r="L10" s="102"/>
    </row>
    <row r="11" spans="1:12" x14ac:dyDescent="0.2">
      <c r="A11" s="102" t="s">
        <v>427</v>
      </c>
      <c r="B11" s="102" t="s">
        <v>417</v>
      </c>
      <c r="C11" s="102" t="s">
        <v>11</v>
      </c>
      <c r="D11" s="102" t="s">
        <v>417</v>
      </c>
      <c r="E11" s="102" t="s">
        <v>11</v>
      </c>
      <c r="F11" s="102">
        <v>2030</v>
      </c>
      <c r="G11" s="102">
        <v>797.2</v>
      </c>
      <c r="H11" s="102">
        <v>2E-3</v>
      </c>
      <c r="I11" s="102">
        <v>-1</v>
      </c>
      <c r="J11" s="102"/>
      <c r="K11" s="102"/>
      <c r="L11" s="102"/>
    </row>
    <row r="12" spans="1:12" x14ac:dyDescent="0.2">
      <c r="A12" s="102" t="s">
        <v>427</v>
      </c>
      <c r="B12" s="102" t="s">
        <v>417</v>
      </c>
      <c r="C12" s="102" t="s">
        <v>11</v>
      </c>
      <c r="D12" s="102" t="s">
        <v>417</v>
      </c>
      <c r="E12" s="102" t="s">
        <v>11</v>
      </c>
      <c r="F12" s="102">
        <v>2031</v>
      </c>
      <c r="G12" s="102">
        <v>797.2</v>
      </c>
      <c r="H12" s="102">
        <v>2E-3</v>
      </c>
      <c r="I12" s="102">
        <v>-1</v>
      </c>
      <c r="J12" s="102"/>
      <c r="K12" s="102"/>
      <c r="L12" s="102"/>
    </row>
    <row r="13" spans="1:12" x14ac:dyDescent="0.2">
      <c r="A13" s="102" t="s">
        <v>427</v>
      </c>
      <c r="B13" s="102" t="s">
        <v>417</v>
      </c>
      <c r="C13" s="102" t="s">
        <v>11</v>
      </c>
      <c r="D13" s="102" t="s">
        <v>417</v>
      </c>
      <c r="E13" s="102" t="s">
        <v>18</v>
      </c>
      <c r="F13" s="102">
        <v>2021</v>
      </c>
      <c r="G13" s="102">
        <v>2399.6</v>
      </c>
      <c r="H13" s="102">
        <v>8.0000000000000002E-3</v>
      </c>
      <c r="I13" s="102">
        <v>-1</v>
      </c>
      <c r="J13" s="102"/>
      <c r="K13" s="102"/>
      <c r="L13" s="102"/>
    </row>
    <row r="14" spans="1:12" x14ac:dyDescent="0.2">
      <c r="A14" s="102" t="s">
        <v>427</v>
      </c>
      <c r="B14" s="102" t="s">
        <v>417</v>
      </c>
      <c r="C14" s="102" t="s">
        <v>11</v>
      </c>
      <c r="D14" s="102" t="s">
        <v>417</v>
      </c>
      <c r="E14" s="102" t="s">
        <v>18</v>
      </c>
      <c r="F14" s="102">
        <v>2022</v>
      </c>
      <c r="G14" s="102">
        <v>2399.6</v>
      </c>
      <c r="H14" s="102">
        <v>8.0000000000000002E-3</v>
      </c>
      <c r="I14" s="102">
        <v>-1</v>
      </c>
      <c r="J14" s="102"/>
      <c r="K14" s="102"/>
      <c r="L14" s="102"/>
    </row>
    <row r="15" spans="1:12" x14ac:dyDescent="0.2">
      <c r="A15" s="102" t="s">
        <v>427</v>
      </c>
      <c r="B15" s="102" t="s">
        <v>417</v>
      </c>
      <c r="C15" s="102" t="s">
        <v>11</v>
      </c>
      <c r="D15" s="102" t="s">
        <v>417</v>
      </c>
      <c r="E15" s="102" t="s">
        <v>18</v>
      </c>
      <c r="F15" s="102">
        <v>2023</v>
      </c>
      <c r="G15" s="102">
        <v>2399.6</v>
      </c>
      <c r="H15" s="102">
        <v>8.0000000000000002E-3</v>
      </c>
      <c r="I15" s="102">
        <v>-1</v>
      </c>
      <c r="J15" s="102"/>
      <c r="K15" s="102"/>
      <c r="L15" s="102"/>
    </row>
    <row r="16" spans="1:12" x14ac:dyDescent="0.2">
      <c r="A16" s="102" t="s">
        <v>427</v>
      </c>
      <c r="B16" s="102" t="s">
        <v>417</v>
      </c>
      <c r="C16" s="102" t="s">
        <v>11</v>
      </c>
      <c r="D16" s="102" t="s">
        <v>417</v>
      </c>
      <c r="E16" s="102" t="s">
        <v>18</v>
      </c>
      <c r="F16" s="102">
        <v>2024</v>
      </c>
      <c r="G16" s="102">
        <v>2399.6</v>
      </c>
      <c r="H16" s="102">
        <v>8.0000000000000002E-3</v>
      </c>
      <c r="I16" s="102">
        <v>-1</v>
      </c>
      <c r="J16" s="102"/>
      <c r="K16" s="102"/>
      <c r="L16" s="102"/>
    </row>
    <row r="17" spans="1:12" x14ac:dyDescent="0.2">
      <c r="A17" s="102" t="s">
        <v>427</v>
      </c>
      <c r="B17" s="102" t="s">
        <v>417</v>
      </c>
      <c r="C17" s="102" t="s">
        <v>11</v>
      </c>
      <c r="D17" s="102" t="s">
        <v>417</v>
      </c>
      <c r="E17" s="102" t="s">
        <v>18</v>
      </c>
      <c r="F17" s="102">
        <v>2025</v>
      </c>
      <c r="G17" s="102">
        <v>2399.6</v>
      </c>
      <c r="H17" s="102">
        <v>8.0000000000000002E-3</v>
      </c>
      <c r="I17" s="102">
        <v>-1</v>
      </c>
      <c r="J17" s="102"/>
      <c r="K17" s="102"/>
      <c r="L17" s="102"/>
    </row>
    <row r="18" spans="1:12" x14ac:dyDescent="0.2">
      <c r="A18" s="102" t="s">
        <v>427</v>
      </c>
      <c r="B18" s="102" t="s">
        <v>417</v>
      </c>
      <c r="C18" s="102" t="s">
        <v>11</v>
      </c>
      <c r="D18" s="102" t="s">
        <v>417</v>
      </c>
      <c r="E18" s="102" t="s">
        <v>18</v>
      </c>
      <c r="F18" s="102">
        <v>2026</v>
      </c>
      <c r="G18" s="102">
        <v>2399.6</v>
      </c>
      <c r="H18" s="102">
        <v>8.0000000000000002E-3</v>
      </c>
      <c r="I18" s="102">
        <v>-1</v>
      </c>
      <c r="J18" s="102"/>
      <c r="K18" s="102"/>
      <c r="L18" s="102"/>
    </row>
    <row r="19" spans="1:12" x14ac:dyDescent="0.2">
      <c r="A19" s="102" t="s">
        <v>427</v>
      </c>
      <c r="B19" s="102" t="s">
        <v>417</v>
      </c>
      <c r="C19" s="102" t="s">
        <v>11</v>
      </c>
      <c r="D19" s="102" t="s">
        <v>417</v>
      </c>
      <c r="E19" s="102" t="s">
        <v>18</v>
      </c>
      <c r="F19" s="102">
        <v>2027</v>
      </c>
      <c r="G19" s="102">
        <v>2399.6</v>
      </c>
      <c r="H19" s="102">
        <v>8.0000000000000002E-3</v>
      </c>
      <c r="I19" s="102">
        <v>-1</v>
      </c>
      <c r="J19" s="102"/>
      <c r="K19" s="102"/>
      <c r="L19" s="102"/>
    </row>
    <row r="20" spans="1:12" x14ac:dyDescent="0.2">
      <c r="A20" s="102" t="s">
        <v>427</v>
      </c>
      <c r="B20" s="102" t="s">
        <v>417</v>
      </c>
      <c r="C20" s="102" t="s">
        <v>11</v>
      </c>
      <c r="D20" s="102" t="s">
        <v>417</v>
      </c>
      <c r="E20" s="102" t="s">
        <v>18</v>
      </c>
      <c r="F20" s="102">
        <v>2028</v>
      </c>
      <c r="G20" s="102">
        <v>2399.6</v>
      </c>
      <c r="H20" s="102">
        <v>8.0000000000000002E-3</v>
      </c>
      <c r="I20" s="102">
        <v>-1</v>
      </c>
      <c r="J20" s="102"/>
      <c r="K20" s="102"/>
      <c r="L20" s="102"/>
    </row>
    <row r="21" spans="1:12" x14ac:dyDescent="0.2">
      <c r="A21" s="102" t="s">
        <v>427</v>
      </c>
      <c r="B21" s="102" t="s">
        <v>417</v>
      </c>
      <c r="C21" s="102" t="s">
        <v>11</v>
      </c>
      <c r="D21" s="102" t="s">
        <v>417</v>
      </c>
      <c r="E21" s="102" t="s">
        <v>18</v>
      </c>
      <c r="F21" s="102">
        <v>2029</v>
      </c>
      <c r="G21" s="102">
        <v>2399.6</v>
      </c>
      <c r="H21" s="102">
        <v>8.0000000000000002E-3</v>
      </c>
      <c r="I21" s="102">
        <v>-1</v>
      </c>
      <c r="J21" s="102"/>
      <c r="K21" s="102"/>
      <c r="L21" s="102"/>
    </row>
    <row r="22" spans="1:12" x14ac:dyDescent="0.2">
      <c r="A22" s="102" t="s">
        <v>427</v>
      </c>
      <c r="B22" s="102" t="s">
        <v>417</v>
      </c>
      <c r="C22" s="102" t="s">
        <v>11</v>
      </c>
      <c r="D22" s="102" t="s">
        <v>417</v>
      </c>
      <c r="E22" s="102" t="s">
        <v>18</v>
      </c>
      <c r="F22" s="102">
        <v>2030</v>
      </c>
      <c r="G22" s="102">
        <v>2399.6</v>
      </c>
      <c r="H22" s="102">
        <v>8.0000000000000002E-3</v>
      </c>
      <c r="I22" s="102">
        <v>-1</v>
      </c>
      <c r="J22" s="102"/>
      <c r="K22" s="102"/>
      <c r="L22" s="102"/>
    </row>
    <row r="23" spans="1:12" x14ac:dyDescent="0.2">
      <c r="A23" s="102" t="s">
        <v>427</v>
      </c>
      <c r="B23" s="102" t="s">
        <v>417</v>
      </c>
      <c r="C23" s="102" t="s">
        <v>11</v>
      </c>
      <c r="D23" s="102" t="s">
        <v>417</v>
      </c>
      <c r="E23" s="102" t="s">
        <v>18</v>
      </c>
      <c r="F23" s="102">
        <v>2031</v>
      </c>
      <c r="G23" s="102">
        <v>2399.6</v>
      </c>
      <c r="H23" s="102">
        <v>8.0000000000000002E-3</v>
      </c>
      <c r="I23" s="102">
        <v>-1</v>
      </c>
      <c r="J23" s="102"/>
      <c r="K23" s="102"/>
      <c r="L23" s="102"/>
    </row>
    <row r="24" spans="1:12" x14ac:dyDescent="0.2">
      <c r="A24" s="102" t="s">
        <v>427</v>
      </c>
      <c r="B24" s="102" t="s">
        <v>417</v>
      </c>
      <c r="C24" s="102" t="s">
        <v>11</v>
      </c>
      <c r="D24" s="102" t="s">
        <v>417</v>
      </c>
      <c r="E24" s="102" t="s">
        <v>22</v>
      </c>
      <c r="F24" s="102">
        <v>2021</v>
      </c>
      <c r="G24" s="102">
        <v>2497.6</v>
      </c>
      <c r="H24" s="102">
        <v>8.0000000000000002E-3</v>
      </c>
      <c r="I24" s="102">
        <v>-1</v>
      </c>
      <c r="J24" s="102"/>
      <c r="K24" s="102"/>
      <c r="L24" s="102"/>
    </row>
    <row r="25" spans="1:12" x14ac:dyDescent="0.2">
      <c r="A25" s="102" t="s">
        <v>427</v>
      </c>
      <c r="B25" s="102" t="s">
        <v>417</v>
      </c>
      <c r="C25" s="102" t="s">
        <v>11</v>
      </c>
      <c r="D25" s="102" t="s">
        <v>417</v>
      </c>
      <c r="E25" s="102" t="s">
        <v>22</v>
      </c>
      <c r="F25" s="102">
        <v>2022</v>
      </c>
      <c r="G25" s="102">
        <v>2497.6</v>
      </c>
      <c r="H25" s="102">
        <v>8.0000000000000002E-3</v>
      </c>
      <c r="I25" s="102">
        <v>-1</v>
      </c>
      <c r="J25" s="102"/>
      <c r="K25" s="102"/>
      <c r="L25" s="102"/>
    </row>
    <row r="26" spans="1:12" x14ac:dyDescent="0.2">
      <c r="A26" s="102" t="s">
        <v>427</v>
      </c>
      <c r="B26" s="102" t="s">
        <v>417</v>
      </c>
      <c r="C26" s="102" t="s">
        <v>11</v>
      </c>
      <c r="D26" s="102" t="s">
        <v>417</v>
      </c>
      <c r="E26" s="102" t="s">
        <v>22</v>
      </c>
      <c r="F26" s="102">
        <v>2023</v>
      </c>
      <c r="G26" s="102">
        <v>2497.6</v>
      </c>
      <c r="H26" s="102">
        <v>8.0000000000000002E-3</v>
      </c>
      <c r="I26" s="102">
        <v>-1</v>
      </c>
      <c r="J26" s="102"/>
      <c r="K26" s="102"/>
      <c r="L26" s="102"/>
    </row>
    <row r="27" spans="1:12" x14ac:dyDescent="0.2">
      <c r="A27" s="102" t="s">
        <v>427</v>
      </c>
      <c r="B27" s="102" t="s">
        <v>417</v>
      </c>
      <c r="C27" s="102" t="s">
        <v>11</v>
      </c>
      <c r="D27" s="102" t="s">
        <v>417</v>
      </c>
      <c r="E27" s="102" t="s">
        <v>22</v>
      </c>
      <c r="F27" s="102">
        <v>2024</v>
      </c>
      <c r="G27" s="102">
        <v>2497.6</v>
      </c>
      <c r="H27" s="102">
        <v>8.0000000000000002E-3</v>
      </c>
      <c r="I27" s="102">
        <v>-1</v>
      </c>
      <c r="J27" s="102"/>
      <c r="K27" s="102"/>
      <c r="L27" s="102"/>
    </row>
    <row r="28" spans="1:12" x14ac:dyDescent="0.2">
      <c r="A28" s="102" t="s">
        <v>427</v>
      </c>
      <c r="B28" s="102" t="s">
        <v>417</v>
      </c>
      <c r="C28" s="102" t="s">
        <v>11</v>
      </c>
      <c r="D28" s="102" t="s">
        <v>417</v>
      </c>
      <c r="E28" s="102" t="s">
        <v>22</v>
      </c>
      <c r="F28" s="102">
        <v>2025</v>
      </c>
      <c r="G28" s="102">
        <v>2497.6</v>
      </c>
      <c r="H28" s="102">
        <v>8.0000000000000002E-3</v>
      </c>
      <c r="I28" s="102">
        <v>-1</v>
      </c>
      <c r="J28" s="102"/>
      <c r="K28" s="102"/>
      <c r="L28" s="102"/>
    </row>
    <row r="29" spans="1:12" x14ac:dyDescent="0.2">
      <c r="A29" s="102" t="s">
        <v>427</v>
      </c>
      <c r="B29" s="102" t="s">
        <v>417</v>
      </c>
      <c r="C29" s="102" t="s">
        <v>11</v>
      </c>
      <c r="D29" s="102" t="s">
        <v>417</v>
      </c>
      <c r="E29" s="102" t="s">
        <v>22</v>
      </c>
      <c r="F29" s="102">
        <v>2026</v>
      </c>
      <c r="G29" s="102">
        <v>2497.6</v>
      </c>
      <c r="H29" s="102">
        <v>8.0000000000000002E-3</v>
      </c>
      <c r="I29" s="102">
        <v>-1</v>
      </c>
      <c r="J29" s="102"/>
      <c r="K29" s="102"/>
      <c r="L29" s="102"/>
    </row>
    <row r="30" spans="1:12" x14ac:dyDescent="0.2">
      <c r="A30" s="102" t="s">
        <v>427</v>
      </c>
      <c r="B30" s="102" t="s">
        <v>417</v>
      </c>
      <c r="C30" s="102" t="s">
        <v>11</v>
      </c>
      <c r="D30" s="102" t="s">
        <v>417</v>
      </c>
      <c r="E30" s="102" t="s">
        <v>22</v>
      </c>
      <c r="F30" s="102">
        <v>2027</v>
      </c>
      <c r="G30" s="102">
        <v>2497.6</v>
      </c>
      <c r="H30" s="102">
        <v>8.0000000000000002E-3</v>
      </c>
      <c r="I30" s="102">
        <v>-1</v>
      </c>
      <c r="J30" s="102"/>
      <c r="K30" s="102"/>
      <c r="L30" s="102"/>
    </row>
    <row r="31" spans="1:12" x14ac:dyDescent="0.2">
      <c r="A31" s="102" t="s">
        <v>427</v>
      </c>
      <c r="B31" s="102" t="s">
        <v>417</v>
      </c>
      <c r="C31" s="102" t="s">
        <v>11</v>
      </c>
      <c r="D31" s="102" t="s">
        <v>417</v>
      </c>
      <c r="E31" s="102" t="s">
        <v>22</v>
      </c>
      <c r="F31" s="102">
        <v>2028</v>
      </c>
      <c r="G31" s="102">
        <v>2497.6</v>
      </c>
      <c r="H31" s="102">
        <v>8.0000000000000002E-3</v>
      </c>
      <c r="I31" s="102">
        <v>-1</v>
      </c>
      <c r="J31" s="102"/>
      <c r="K31" s="102"/>
      <c r="L31" s="102"/>
    </row>
    <row r="32" spans="1:12" x14ac:dyDescent="0.2">
      <c r="A32" s="102" t="s">
        <v>427</v>
      </c>
      <c r="B32" s="102" t="s">
        <v>417</v>
      </c>
      <c r="C32" s="102" t="s">
        <v>11</v>
      </c>
      <c r="D32" s="102" t="s">
        <v>417</v>
      </c>
      <c r="E32" s="102" t="s">
        <v>22</v>
      </c>
      <c r="F32" s="102">
        <v>2029</v>
      </c>
      <c r="G32" s="102">
        <v>2497.6</v>
      </c>
      <c r="H32" s="102">
        <v>8.0000000000000002E-3</v>
      </c>
      <c r="I32" s="102">
        <v>-1</v>
      </c>
      <c r="J32" s="102"/>
      <c r="K32" s="102"/>
      <c r="L32" s="102"/>
    </row>
    <row r="33" spans="1:12" x14ac:dyDescent="0.2">
      <c r="A33" s="102" t="s">
        <v>427</v>
      </c>
      <c r="B33" s="102" t="s">
        <v>417</v>
      </c>
      <c r="C33" s="102" t="s">
        <v>11</v>
      </c>
      <c r="D33" s="102" t="s">
        <v>417</v>
      </c>
      <c r="E33" s="102" t="s">
        <v>22</v>
      </c>
      <c r="F33" s="102">
        <v>2030</v>
      </c>
      <c r="G33" s="102">
        <v>2497.6</v>
      </c>
      <c r="H33" s="102">
        <v>8.0000000000000002E-3</v>
      </c>
      <c r="I33" s="102">
        <v>-1</v>
      </c>
      <c r="J33" s="102"/>
      <c r="K33" s="102"/>
      <c r="L33" s="102"/>
    </row>
    <row r="34" spans="1:12" x14ac:dyDescent="0.2">
      <c r="A34" s="102" t="s">
        <v>427</v>
      </c>
      <c r="B34" s="102" t="s">
        <v>417</v>
      </c>
      <c r="C34" s="102" t="s">
        <v>11</v>
      </c>
      <c r="D34" s="102" t="s">
        <v>417</v>
      </c>
      <c r="E34" s="102" t="s">
        <v>22</v>
      </c>
      <c r="F34" s="102">
        <v>2031</v>
      </c>
      <c r="G34" s="102">
        <v>2497.6</v>
      </c>
      <c r="H34" s="102">
        <v>8.0000000000000002E-3</v>
      </c>
      <c r="I34" s="102">
        <v>-1</v>
      </c>
      <c r="J34" s="102"/>
      <c r="K34" s="102"/>
      <c r="L34" s="102"/>
    </row>
    <row r="35" spans="1:12" x14ac:dyDescent="0.2">
      <c r="A35" s="102" t="s">
        <v>427</v>
      </c>
      <c r="B35" s="102" t="s">
        <v>417</v>
      </c>
      <c r="C35" s="102" t="s">
        <v>11</v>
      </c>
      <c r="D35" s="102" t="s">
        <v>417</v>
      </c>
      <c r="E35" s="102" t="s">
        <v>25</v>
      </c>
      <c r="F35" s="102">
        <v>2021</v>
      </c>
      <c r="G35" s="102">
        <v>2776.7</v>
      </c>
      <c r="H35" s="102">
        <v>8.0000000000000002E-3</v>
      </c>
      <c r="I35" s="102">
        <v>-1</v>
      </c>
      <c r="J35" s="102"/>
      <c r="K35" s="102"/>
      <c r="L35" s="102"/>
    </row>
    <row r="36" spans="1:12" x14ac:dyDescent="0.2">
      <c r="A36" s="102" t="s">
        <v>427</v>
      </c>
      <c r="B36" s="102" t="s">
        <v>417</v>
      </c>
      <c r="C36" s="102" t="s">
        <v>11</v>
      </c>
      <c r="D36" s="102" t="s">
        <v>417</v>
      </c>
      <c r="E36" s="102" t="s">
        <v>25</v>
      </c>
      <c r="F36" s="102">
        <v>2022</v>
      </c>
      <c r="G36" s="102">
        <v>2776.7</v>
      </c>
      <c r="H36" s="102">
        <v>8.0000000000000002E-3</v>
      </c>
      <c r="I36" s="102">
        <v>-1</v>
      </c>
      <c r="J36" s="102"/>
      <c r="K36" s="102"/>
      <c r="L36" s="102"/>
    </row>
    <row r="37" spans="1:12" x14ac:dyDescent="0.2">
      <c r="A37" s="102" t="s">
        <v>427</v>
      </c>
      <c r="B37" s="102" t="s">
        <v>417</v>
      </c>
      <c r="C37" s="102" t="s">
        <v>11</v>
      </c>
      <c r="D37" s="102" t="s">
        <v>417</v>
      </c>
      <c r="E37" s="102" t="s">
        <v>25</v>
      </c>
      <c r="F37" s="102">
        <v>2023</v>
      </c>
      <c r="G37" s="102">
        <v>2776.7</v>
      </c>
      <c r="H37" s="102">
        <v>8.0000000000000002E-3</v>
      </c>
      <c r="I37" s="102">
        <v>-1</v>
      </c>
      <c r="J37" s="102"/>
      <c r="K37" s="102"/>
      <c r="L37" s="102"/>
    </row>
    <row r="38" spans="1:12" x14ac:dyDescent="0.2">
      <c r="A38" s="102" t="s">
        <v>427</v>
      </c>
      <c r="B38" s="102" t="s">
        <v>417</v>
      </c>
      <c r="C38" s="102" t="s">
        <v>11</v>
      </c>
      <c r="D38" s="102" t="s">
        <v>417</v>
      </c>
      <c r="E38" s="102" t="s">
        <v>25</v>
      </c>
      <c r="F38" s="102">
        <v>2024</v>
      </c>
      <c r="G38" s="102">
        <v>2776.7</v>
      </c>
      <c r="H38" s="102">
        <v>8.0000000000000002E-3</v>
      </c>
      <c r="I38" s="102">
        <v>-1</v>
      </c>
      <c r="J38" s="102"/>
      <c r="K38" s="102"/>
      <c r="L38" s="102"/>
    </row>
    <row r="39" spans="1:12" x14ac:dyDescent="0.2">
      <c r="A39" s="102" t="s">
        <v>427</v>
      </c>
      <c r="B39" s="102" t="s">
        <v>417</v>
      </c>
      <c r="C39" s="102" t="s">
        <v>11</v>
      </c>
      <c r="D39" s="102" t="s">
        <v>417</v>
      </c>
      <c r="E39" s="102" t="s">
        <v>25</v>
      </c>
      <c r="F39" s="102">
        <v>2025</v>
      </c>
      <c r="G39" s="102">
        <v>2776.7</v>
      </c>
      <c r="H39" s="102">
        <v>8.0000000000000002E-3</v>
      </c>
      <c r="I39" s="102">
        <v>-1</v>
      </c>
      <c r="J39" s="102"/>
      <c r="K39" s="102"/>
      <c r="L39" s="102"/>
    </row>
    <row r="40" spans="1:12" x14ac:dyDescent="0.2">
      <c r="A40" s="102" t="s">
        <v>427</v>
      </c>
      <c r="B40" s="102" t="s">
        <v>417</v>
      </c>
      <c r="C40" s="102" t="s">
        <v>11</v>
      </c>
      <c r="D40" s="102" t="s">
        <v>417</v>
      </c>
      <c r="E40" s="102" t="s">
        <v>25</v>
      </c>
      <c r="F40" s="102">
        <v>2026</v>
      </c>
      <c r="G40" s="102">
        <v>2776.7</v>
      </c>
      <c r="H40" s="102">
        <v>8.0000000000000002E-3</v>
      </c>
      <c r="I40" s="102">
        <v>-1</v>
      </c>
      <c r="J40" s="102"/>
      <c r="K40" s="102"/>
      <c r="L40" s="102"/>
    </row>
    <row r="41" spans="1:12" x14ac:dyDescent="0.2">
      <c r="A41" s="102" t="s">
        <v>427</v>
      </c>
      <c r="B41" s="102" t="s">
        <v>417</v>
      </c>
      <c r="C41" s="102" t="s">
        <v>11</v>
      </c>
      <c r="D41" s="102" t="s">
        <v>417</v>
      </c>
      <c r="E41" s="102" t="s">
        <v>25</v>
      </c>
      <c r="F41" s="102">
        <v>2027</v>
      </c>
      <c r="G41" s="102">
        <v>2776.7</v>
      </c>
      <c r="H41" s="102">
        <v>8.0000000000000002E-3</v>
      </c>
      <c r="I41" s="102">
        <v>-1</v>
      </c>
      <c r="J41" s="102"/>
      <c r="K41" s="102"/>
      <c r="L41" s="102"/>
    </row>
    <row r="42" spans="1:12" x14ac:dyDescent="0.2">
      <c r="A42" s="102" t="s">
        <v>427</v>
      </c>
      <c r="B42" s="102" t="s">
        <v>417</v>
      </c>
      <c r="C42" s="102" t="s">
        <v>11</v>
      </c>
      <c r="D42" s="102" t="s">
        <v>417</v>
      </c>
      <c r="E42" s="102" t="s">
        <v>25</v>
      </c>
      <c r="F42" s="102">
        <v>2028</v>
      </c>
      <c r="G42" s="102">
        <v>2776.7</v>
      </c>
      <c r="H42" s="102">
        <v>8.0000000000000002E-3</v>
      </c>
      <c r="I42" s="102">
        <v>-1</v>
      </c>
      <c r="J42" s="102"/>
      <c r="K42" s="102"/>
      <c r="L42" s="102"/>
    </row>
    <row r="43" spans="1:12" x14ac:dyDescent="0.2">
      <c r="A43" s="102" t="s">
        <v>427</v>
      </c>
      <c r="B43" s="102" t="s">
        <v>417</v>
      </c>
      <c r="C43" s="102" t="s">
        <v>11</v>
      </c>
      <c r="D43" s="102" t="s">
        <v>417</v>
      </c>
      <c r="E43" s="102" t="s">
        <v>25</v>
      </c>
      <c r="F43" s="102">
        <v>2029</v>
      </c>
      <c r="G43" s="102">
        <v>2776.7</v>
      </c>
      <c r="H43" s="102">
        <v>8.0000000000000002E-3</v>
      </c>
      <c r="I43" s="102">
        <v>-1</v>
      </c>
      <c r="J43" s="102"/>
      <c r="K43" s="102"/>
      <c r="L43" s="102"/>
    </row>
    <row r="44" spans="1:12" x14ac:dyDescent="0.2">
      <c r="A44" s="102" t="s">
        <v>427</v>
      </c>
      <c r="B44" s="102" t="s">
        <v>417</v>
      </c>
      <c r="C44" s="102" t="s">
        <v>11</v>
      </c>
      <c r="D44" s="102" t="s">
        <v>417</v>
      </c>
      <c r="E44" s="102" t="s">
        <v>25</v>
      </c>
      <c r="F44" s="102">
        <v>2030</v>
      </c>
      <c r="G44" s="102">
        <v>2776.7</v>
      </c>
      <c r="H44" s="102">
        <v>8.0000000000000002E-3</v>
      </c>
      <c r="I44" s="102">
        <v>-1</v>
      </c>
      <c r="J44" s="102"/>
      <c r="K44" s="102"/>
      <c r="L44" s="102"/>
    </row>
    <row r="45" spans="1:12" x14ac:dyDescent="0.2">
      <c r="A45" s="102" t="s">
        <v>427</v>
      </c>
      <c r="B45" s="102" t="s">
        <v>417</v>
      </c>
      <c r="C45" s="102" t="s">
        <v>11</v>
      </c>
      <c r="D45" s="102" t="s">
        <v>417</v>
      </c>
      <c r="E45" s="102" t="s">
        <v>25</v>
      </c>
      <c r="F45" s="102">
        <v>2031</v>
      </c>
      <c r="G45" s="102">
        <v>2776.7</v>
      </c>
      <c r="H45" s="102">
        <v>8.0000000000000002E-3</v>
      </c>
      <c r="I45" s="102">
        <v>-1</v>
      </c>
      <c r="J45" s="102"/>
      <c r="K45" s="102"/>
      <c r="L45" s="102"/>
    </row>
    <row r="46" spans="1:12" x14ac:dyDescent="0.2">
      <c r="A46" s="102" t="s">
        <v>427</v>
      </c>
      <c r="B46" s="102" t="s">
        <v>417</v>
      </c>
      <c r="C46" s="102" t="s">
        <v>11</v>
      </c>
      <c r="D46" s="102" t="s">
        <v>417</v>
      </c>
      <c r="E46" s="102" t="s">
        <v>28</v>
      </c>
      <c r="F46" s="102">
        <v>2021</v>
      </c>
      <c r="G46" s="102">
        <v>2497.6</v>
      </c>
      <c r="H46" s="102">
        <v>8.0000000000000002E-3</v>
      </c>
      <c r="I46" s="102">
        <v>-1</v>
      </c>
      <c r="J46" s="102"/>
      <c r="K46" s="102"/>
      <c r="L46" s="102"/>
    </row>
    <row r="47" spans="1:12" x14ac:dyDescent="0.2">
      <c r="A47" s="102" t="s">
        <v>427</v>
      </c>
      <c r="B47" s="102" t="s">
        <v>417</v>
      </c>
      <c r="C47" s="102" t="s">
        <v>11</v>
      </c>
      <c r="D47" s="102" t="s">
        <v>417</v>
      </c>
      <c r="E47" s="102" t="s">
        <v>28</v>
      </c>
      <c r="F47" s="102">
        <v>2022</v>
      </c>
      <c r="G47" s="102">
        <v>2497.6</v>
      </c>
      <c r="H47" s="102">
        <v>8.0000000000000002E-3</v>
      </c>
      <c r="I47" s="102">
        <v>-1</v>
      </c>
      <c r="J47" s="102"/>
      <c r="K47" s="102"/>
      <c r="L47" s="102"/>
    </row>
    <row r="48" spans="1:12" x14ac:dyDescent="0.2">
      <c r="A48" s="102" t="s">
        <v>427</v>
      </c>
      <c r="B48" s="102" t="s">
        <v>417</v>
      </c>
      <c r="C48" s="102" t="s">
        <v>11</v>
      </c>
      <c r="D48" s="102" t="s">
        <v>417</v>
      </c>
      <c r="E48" s="102" t="s">
        <v>28</v>
      </c>
      <c r="F48" s="102">
        <v>2023</v>
      </c>
      <c r="G48" s="102">
        <v>2497.6</v>
      </c>
      <c r="H48" s="102">
        <v>8.0000000000000002E-3</v>
      </c>
      <c r="I48" s="102">
        <v>-1</v>
      </c>
      <c r="J48" s="102"/>
      <c r="K48" s="102"/>
      <c r="L48" s="102"/>
    </row>
    <row r="49" spans="1:12" x14ac:dyDescent="0.2">
      <c r="A49" s="102" t="s">
        <v>427</v>
      </c>
      <c r="B49" s="102" t="s">
        <v>417</v>
      </c>
      <c r="C49" s="102" t="s">
        <v>11</v>
      </c>
      <c r="D49" s="102" t="s">
        <v>417</v>
      </c>
      <c r="E49" s="102" t="s">
        <v>28</v>
      </c>
      <c r="F49" s="102">
        <v>2024</v>
      </c>
      <c r="G49" s="102">
        <v>2497.6</v>
      </c>
      <c r="H49" s="102">
        <v>8.0000000000000002E-3</v>
      </c>
      <c r="I49" s="102">
        <v>-1</v>
      </c>
      <c r="J49" s="102"/>
      <c r="K49" s="102"/>
      <c r="L49" s="102"/>
    </row>
    <row r="50" spans="1:12" x14ac:dyDescent="0.2">
      <c r="A50" s="102" t="s">
        <v>427</v>
      </c>
      <c r="B50" s="102" t="s">
        <v>417</v>
      </c>
      <c r="C50" s="102" t="s">
        <v>11</v>
      </c>
      <c r="D50" s="102" t="s">
        <v>417</v>
      </c>
      <c r="E50" s="102" t="s">
        <v>28</v>
      </c>
      <c r="F50" s="102">
        <v>2025</v>
      </c>
      <c r="G50" s="102">
        <v>2497.6</v>
      </c>
      <c r="H50" s="102">
        <v>8.0000000000000002E-3</v>
      </c>
      <c r="I50" s="102">
        <v>-1</v>
      </c>
      <c r="J50" s="102"/>
      <c r="K50" s="102"/>
      <c r="L50" s="102"/>
    </row>
    <row r="51" spans="1:12" x14ac:dyDescent="0.2">
      <c r="A51" s="102" t="s">
        <v>427</v>
      </c>
      <c r="B51" s="102" t="s">
        <v>417</v>
      </c>
      <c r="C51" s="102" t="s">
        <v>11</v>
      </c>
      <c r="D51" s="102" t="s">
        <v>417</v>
      </c>
      <c r="E51" s="102" t="s">
        <v>28</v>
      </c>
      <c r="F51" s="102">
        <v>2026</v>
      </c>
      <c r="G51" s="102">
        <v>2497.6</v>
      </c>
      <c r="H51" s="102">
        <v>8.0000000000000002E-3</v>
      </c>
      <c r="I51" s="102">
        <v>-1</v>
      </c>
      <c r="J51" s="102"/>
      <c r="K51" s="102"/>
      <c r="L51" s="102"/>
    </row>
    <row r="52" spans="1:12" x14ac:dyDescent="0.2">
      <c r="A52" s="102" t="s">
        <v>427</v>
      </c>
      <c r="B52" s="102" t="s">
        <v>417</v>
      </c>
      <c r="C52" s="102" t="s">
        <v>11</v>
      </c>
      <c r="D52" s="102" t="s">
        <v>417</v>
      </c>
      <c r="E52" s="102" t="s">
        <v>28</v>
      </c>
      <c r="F52" s="102">
        <v>2027</v>
      </c>
      <c r="G52" s="102">
        <v>2497.6</v>
      </c>
      <c r="H52" s="102">
        <v>8.0000000000000002E-3</v>
      </c>
      <c r="I52" s="102">
        <v>-1</v>
      </c>
      <c r="J52" s="102"/>
      <c r="K52" s="102"/>
      <c r="L52" s="102"/>
    </row>
    <row r="53" spans="1:12" x14ac:dyDescent="0.2">
      <c r="A53" s="102" t="s">
        <v>427</v>
      </c>
      <c r="B53" s="102" t="s">
        <v>417</v>
      </c>
      <c r="C53" s="102" t="s">
        <v>11</v>
      </c>
      <c r="D53" s="102" t="s">
        <v>417</v>
      </c>
      <c r="E53" s="102" t="s">
        <v>28</v>
      </c>
      <c r="F53" s="102">
        <v>2028</v>
      </c>
      <c r="G53" s="102">
        <v>2497.6</v>
      </c>
      <c r="H53" s="102">
        <v>8.0000000000000002E-3</v>
      </c>
      <c r="I53" s="102">
        <v>-1</v>
      </c>
      <c r="J53" s="102"/>
      <c r="K53" s="102"/>
      <c r="L53" s="102"/>
    </row>
    <row r="54" spans="1:12" x14ac:dyDescent="0.2">
      <c r="A54" s="102" t="s">
        <v>427</v>
      </c>
      <c r="B54" s="102" t="s">
        <v>417</v>
      </c>
      <c r="C54" s="102" t="s">
        <v>11</v>
      </c>
      <c r="D54" s="102" t="s">
        <v>417</v>
      </c>
      <c r="E54" s="102" t="s">
        <v>28</v>
      </c>
      <c r="F54" s="102">
        <v>2029</v>
      </c>
      <c r="G54" s="102">
        <v>2497.6</v>
      </c>
      <c r="H54" s="102">
        <v>8.0000000000000002E-3</v>
      </c>
      <c r="I54" s="102">
        <v>-1</v>
      </c>
      <c r="J54" s="102"/>
      <c r="K54" s="102"/>
      <c r="L54" s="102"/>
    </row>
    <row r="55" spans="1:12" x14ac:dyDescent="0.2">
      <c r="A55" s="102" t="s">
        <v>427</v>
      </c>
      <c r="B55" s="102" t="s">
        <v>417</v>
      </c>
      <c r="C55" s="102" t="s">
        <v>11</v>
      </c>
      <c r="D55" s="102" t="s">
        <v>417</v>
      </c>
      <c r="E55" s="102" t="s">
        <v>28</v>
      </c>
      <c r="F55" s="102">
        <v>2030</v>
      </c>
      <c r="G55" s="102">
        <v>2497.6</v>
      </c>
      <c r="H55" s="102">
        <v>8.0000000000000002E-3</v>
      </c>
      <c r="I55" s="102">
        <v>-1</v>
      </c>
      <c r="J55" s="102"/>
      <c r="K55" s="102"/>
      <c r="L55" s="102"/>
    </row>
    <row r="56" spans="1:12" x14ac:dyDescent="0.2">
      <c r="A56" s="102" t="s">
        <v>427</v>
      </c>
      <c r="B56" s="102" t="s">
        <v>417</v>
      </c>
      <c r="C56" s="102" t="s">
        <v>11</v>
      </c>
      <c r="D56" s="102" t="s">
        <v>417</v>
      </c>
      <c r="E56" s="102" t="s">
        <v>28</v>
      </c>
      <c r="F56" s="102">
        <v>2031</v>
      </c>
      <c r="G56" s="102">
        <v>2497.6</v>
      </c>
      <c r="H56" s="102">
        <v>8.0000000000000002E-3</v>
      </c>
      <c r="I56" s="102">
        <v>-1</v>
      </c>
      <c r="J56" s="102"/>
      <c r="K56" s="102"/>
      <c r="L56" s="102"/>
    </row>
    <row r="57" spans="1:12" x14ac:dyDescent="0.2">
      <c r="A57" s="102" t="s">
        <v>427</v>
      </c>
      <c r="B57" s="102" t="s">
        <v>417</v>
      </c>
      <c r="C57" s="102" t="s">
        <v>18</v>
      </c>
      <c r="D57" s="102" t="s">
        <v>417</v>
      </c>
      <c r="E57" s="102" t="s">
        <v>11</v>
      </c>
      <c r="F57" s="102">
        <v>2021</v>
      </c>
      <c r="G57" s="102">
        <v>2399.6</v>
      </c>
      <c r="H57" s="102">
        <v>8.0000000000000002E-3</v>
      </c>
      <c r="I57" s="102">
        <v>-1</v>
      </c>
      <c r="J57" s="102"/>
      <c r="K57" s="102"/>
      <c r="L57" s="102"/>
    </row>
    <row r="58" spans="1:12" x14ac:dyDescent="0.2">
      <c r="A58" s="102" t="s">
        <v>427</v>
      </c>
      <c r="B58" s="102" t="s">
        <v>417</v>
      </c>
      <c r="C58" s="102" t="s">
        <v>18</v>
      </c>
      <c r="D58" s="102" t="s">
        <v>417</v>
      </c>
      <c r="E58" s="102" t="s">
        <v>11</v>
      </c>
      <c r="F58" s="102">
        <v>2022</v>
      </c>
      <c r="G58" s="102">
        <v>2399.6</v>
      </c>
      <c r="H58" s="102">
        <v>8.0000000000000002E-3</v>
      </c>
      <c r="I58" s="102">
        <v>-1</v>
      </c>
      <c r="J58" s="102"/>
      <c r="K58" s="102"/>
      <c r="L58" s="102"/>
    </row>
    <row r="59" spans="1:12" x14ac:dyDescent="0.2">
      <c r="A59" s="102" t="s">
        <v>427</v>
      </c>
      <c r="B59" s="102" t="s">
        <v>417</v>
      </c>
      <c r="C59" s="102" t="s">
        <v>18</v>
      </c>
      <c r="D59" s="102" t="s">
        <v>417</v>
      </c>
      <c r="E59" s="102" t="s">
        <v>11</v>
      </c>
      <c r="F59" s="102">
        <v>2023</v>
      </c>
      <c r="G59" s="102">
        <v>2399.6</v>
      </c>
      <c r="H59" s="102">
        <v>8.0000000000000002E-3</v>
      </c>
      <c r="I59" s="102">
        <v>-1</v>
      </c>
      <c r="J59" s="102"/>
      <c r="K59" s="102"/>
      <c r="L59" s="102"/>
    </row>
    <row r="60" spans="1:12" x14ac:dyDescent="0.2">
      <c r="A60" s="102" t="s">
        <v>427</v>
      </c>
      <c r="B60" s="102" t="s">
        <v>417</v>
      </c>
      <c r="C60" s="102" t="s">
        <v>18</v>
      </c>
      <c r="D60" s="102" t="s">
        <v>417</v>
      </c>
      <c r="E60" s="102" t="s">
        <v>11</v>
      </c>
      <c r="F60" s="102">
        <v>2024</v>
      </c>
      <c r="G60" s="102">
        <v>2399.6</v>
      </c>
      <c r="H60" s="102">
        <v>8.0000000000000002E-3</v>
      </c>
      <c r="I60" s="102">
        <v>-1</v>
      </c>
      <c r="J60" s="102"/>
      <c r="K60" s="102"/>
      <c r="L60" s="102"/>
    </row>
    <row r="61" spans="1:12" x14ac:dyDescent="0.2">
      <c r="A61" s="102" t="s">
        <v>427</v>
      </c>
      <c r="B61" s="102" t="s">
        <v>417</v>
      </c>
      <c r="C61" s="102" t="s">
        <v>18</v>
      </c>
      <c r="D61" s="102" t="s">
        <v>417</v>
      </c>
      <c r="E61" s="102" t="s">
        <v>11</v>
      </c>
      <c r="F61" s="102">
        <v>2025</v>
      </c>
      <c r="G61" s="102">
        <v>2399.6</v>
      </c>
      <c r="H61" s="102">
        <v>8.0000000000000002E-3</v>
      </c>
      <c r="I61" s="102">
        <v>-1</v>
      </c>
      <c r="J61" s="102"/>
      <c r="K61" s="102"/>
      <c r="L61" s="102"/>
    </row>
    <row r="62" spans="1:12" x14ac:dyDescent="0.2">
      <c r="A62" s="102" t="s">
        <v>427</v>
      </c>
      <c r="B62" s="102" t="s">
        <v>417</v>
      </c>
      <c r="C62" s="102" t="s">
        <v>18</v>
      </c>
      <c r="D62" s="102" t="s">
        <v>417</v>
      </c>
      <c r="E62" s="102" t="s">
        <v>11</v>
      </c>
      <c r="F62" s="102">
        <v>2026</v>
      </c>
      <c r="G62" s="102">
        <v>2399.6</v>
      </c>
      <c r="H62" s="102">
        <v>8.0000000000000002E-3</v>
      </c>
      <c r="I62" s="102">
        <v>-1</v>
      </c>
      <c r="J62" s="102"/>
      <c r="K62" s="102"/>
      <c r="L62" s="102"/>
    </row>
    <row r="63" spans="1:12" x14ac:dyDescent="0.2">
      <c r="A63" s="102" t="s">
        <v>427</v>
      </c>
      <c r="B63" s="102" t="s">
        <v>417</v>
      </c>
      <c r="C63" s="102" t="s">
        <v>18</v>
      </c>
      <c r="D63" s="102" t="s">
        <v>417</v>
      </c>
      <c r="E63" s="102" t="s">
        <v>11</v>
      </c>
      <c r="F63" s="102">
        <v>2027</v>
      </c>
      <c r="G63" s="102">
        <v>2399.6</v>
      </c>
      <c r="H63" s="102">
        <v>8.0000000000000002E-3</v>
      </c>
      <c r="I63" s="102">
        <v>-1</v>
      </c>
      <c r="J63" s="102"/>
      <c r="K63" s="102"/>
      <c r="L63" s="102"/>
    </row>
    <row r="64" spans="1:12" x14ac:dyDescent="0.2">
      <c r="A64" s="102" t="s">
        <v>427</v>
      </c>
      <c r="B64" s="102" t="s">
        <v>417</v>
      </c>
      <c r="C64" s="102" t="s">
        <v>18</v>
      </c>
      <c r="D64" s="102" t="s">
        <v>417</v>
      </c>
      <c r="E64" s="102" t="s">
        <v>11</v>
      </c>
      <c r="F64" s="102">
        <v>2028</v>
      </c>
      <c r="G64" s="102">
        <v>2399.6</v>
      </c>
      <c r="H64" s="102">
        <v>8.0000000000000002E-3</v>
      </c>
      <c r="I64" s="102">
        <v>-1</v>
      </c>
      <c r="J64" s="102"/>
      <c r="K64" s="102"/>
      <c r="L64" s="102"/>
    </row>
    <row r="65" spans="1:12" x14ac:dyDescent="0.2">
      <c r="A65" s="102" t="s">
        <v>427</v>
      </c>
      <c r="B65" s="102" t="s">
        <v>417</v>
      </c>
      <c r="C65" s="102" t="s">
        <v>18</v>
      </c>
      <c r="D65" s="102" t="s">
        <v>417</v>
      </c>
      <c r="E65" s="102" t="s">
        <v>11</v>
      </c>
      <c r="F65" s="102">
        <v>2029</v>
      </c>
      <c r="G65" s="102">
        <v>2399.6</v>
      </c>
      <c r="H65" s="102">
        <v>8.0000000000000002E-3</v>
      </c>
      <c r="I65" s="102">
        <v>-1</v>
      </c>
      <c r="J65" s="102"/>
      <c r="K65" s="102"/>
      <c r="L65" s="102"/>
    </row>
    <row r="66" spans="1:12" x14ac:dyDescent="0.2">
      <c r="A66" s="102" t="s">
        <v>427</v>
      </c>
      <c r="B66" s="102" t="s">
        <v>417</v>
      </c>
      <c r="C66" s="102" t="s">
        <v>18</v>
      </c>
      <c r="D66" s="102" t="s">
        <v>417</v>
      </c>
      <c r="E66" s="102" t="s">
        <v>11</v>
      </c>
      <c r="F66" s="102">
        <v>2030</v>
      </c>
      <c r="G66" s="102">
        <v>2399.6</v>
      </c>
      <c r="H66" s="102">
        <v>8.0000000000000002E-3</v>
      </c>
      <c r="I66" s="102">
        <v>-1</v>
      </c>
      <c r="J66" s="102"/>
      <c r="K66" s="102"/>
      <c r="L66" s="102"/>
    </row>
    <row r="67" spans="1:12" x14ac:dyDescent="0.2">
      <c r="A67" s="102" t="s">
        <v>427</v>
      </c>
      <c r="B67" s="102" t="s">
        <v>417</v>
      </c>
      <c r="C67" s="102" t="s">
        <v>18</v>
      </c>
      <c r="D67" s="102" t="s">
        <v>417</v>
      </c>
      <c r="E67" s="102" t="s">
        <v>11</v>
      </c>
      <c r="F67" s="102">
        <v>2031</v>
      </c>
      <c r="G67" s="102">
        <v>2399.6</v>
      </c>
      <c r="H67" s="102">
        <v>8.0000000000000002E-3</v>
      </c>
      <c r="I67" s="102">
        <v>-1</v>
      </c>
      <c r="J67" s="102"/>
      <c r="K67" s="102"/>
      <c r="L67" s="102"/>
    </row>
    <row r="68" spans="1:12" x14ac:dyDescent="0.2">
      <c r="A68" s="102" t="s">
        <v>427</v>
      </c>
      <c r="B68" s="102" t="s">
        <v>417</v>
      </c>
      <c r="C68" s="102" t="s">
        <v>18</v>
      </c>
      <c r="D68" s="102" t="s">
        <v>417</v>
      </c>
      <c r="E68" s="102" t="s">
        <v>18</v>
      </c>
      <c r="F68" s="102">
        <v>2021</v>
      </c>
      <c r="G68" s="102">
        <v>1054.7</v>
      </c>
      <c r="H68" s="102">
        <v>2E-3</v>
      </c>
      <c r="I68" s="102">
        <v>-1</v>
      </c>
      <c r="J68" s="102"/>
      <c r="K68" s="102"/>
      <c r="L68" s="102"/>
    </row>
    <row r="69" spans="1:12" x14ac:dyDescent="0.2">
      <c r="A69" s="102" t="s">
        <v>427</v>
      </c>
      <c r="B69" s="102" t="s">
        <v>417</v>
      </c>
      <c r="C69" s="102" t="s">
        <v>18</v>
      </c>
      <c r="D69" s="102" t="s">
        <v>417</v>
      </c>
      <c r="E69" s="102" t="s">
        <v>18</v>
      </c>
      <c r="F69" s="102">
        <v>2022</v>
      </c>
      <c r="G69" s="102">
        <v>1054.7</v>
      </c>
      <c r="H69" s="102">
        <v>2E-3</v>
      </c>
      <c r="I69" s="102">
        <v>-1</v>
      </c>
      <c r="J69" s="102"/>
      <c r="K69" s="102"/>
      <c r="L69" s="102"/>
    </row>
    <row r="70" spans="1:12" x14ac:dyDescent="0.2">
      <c r="A70" s="102" t="s">
        <v>427</v>
      </c>
      <c r="B70" s="102" t="s">
        <v>417</v>
      </c>
      <c r="C70" s="102" t="s">
        <v>18</v>
      </c>
      <c r="D70" s="102" t="s">
        <v>417</v>
      </c>
      <c r="E70" s="102" t="s">
        <v>18</v>
      </c>
      <c r="F70" s="102">
        <v>2023</v>
      </c>
      <c r="G70" s="102">
        <v>1054.7</v>
      </c>
      <c r="H70" s="102">
        <v>2E-3</v>
      </c>
      <c r="I70" s="102">
        <v>-1</v>
      </c>
      <c r="J70" s="102"/>
      <c r="K70" s="102"/>
      <c r="L70" s="102"/>
    </row>
    <row r="71" spans="1:12" x14ac:dyDescent="0.2">
      <c r="A71" s="102" t="s">
        <v>427</v>
      </c>
      <c r="B71" s="102" t="s">
        <v>417</v>
      </c>
      <c r="C71" s="102" t="s">
        <v>18</v>
      </c>
      <c r="D71" s="102" t="s">
        <v>417</v>
      </c>
      <c r="E71" s="102" t="s">
        <v>18</v>
      </c>
      <c r="F71" s="102">
        <v>2024</v>
      </c>
      <c r="G71" s="102">
        <v>1054.7</v>
      </c>
      <c r="H71" s="102">
        <v>2E-3</v>
      </c>
      <c r="I71" s="102">
        <v>-1</v>
      </c>
      <c r="J71" s="102"/>
      <c r="K71" s="102"/>
      <c r="L71" s="102"/>
    </row>
    <row r="72" spans="1:12" x14ac:dyDescent="0.2">
      <c r="A72" s="102" t="s">
        <v>427</v>
      </c>
      <c r="B72" s="102" t="s">
        <v>417</v>
      </c>
      <c r="C72" s="102" t="s">
        <v>18</v>
      </c>
      <c r="D72" s="102" t="s">
        <v>417</v>
      </c>
      <c r="E72" s="102" t="s">
        <v>18</v>
      </c>
      <c r="F72" s="102">
        <v>2025</v>
      </c>
      <c r="G72" s="102">
        <v>1054.7</v>
      </c>
      <c r="H72" s="102">
        <v>2E-3</v>
      </c>
      <c r="I72" s="102">
        <v>-1</v>
      </c>
      <c r="J72" s="102"/>
      <c r="K72" s="102"/>
      <c r="L72" s="102"/>
    </row>
    <row r="73" spans="1:12" x14ac:dyDescent="0.2">
      <c r="A73" s="102" t="s">
        <v>427</v>
      </c>
      <c r="B73" s="102" t="s">
        <v>417</v>
      </c>
      <c r="C73" s="102" t="s">
        <v>18</v>
      </c>
      <c r="D73" s="102" t="s">
        <v>417</v>
      </c>
      <c r="E73" s="102" t="s">
        <v>18</v>
      </c>
      <c r="F73" s="102">
        <v>2026</v>
      </c>
      <c r="G73" s="102">
        <v>1054.7</v>
      </c>
      <c r="H73" s="102">
        <v>2E-3</v>
      </c>
      <c r="I73" s="102">
        <v>-1</v>
      </c>
      <c r="J73" s="102"/>
      <c r="K73" s="102"/>
      <c r="L73" s="102"/>
    </row>
    <row r="74" spans="1:12" x14ac:dyDescent="0.2">
      <c r="A74" s="102" t="s">
        <v>427</v>
      </c>
      <c r="B74" s="102" t="s">
        <v>417</v>
      </c>
      <c r="C74" s="102" t="s">
        <v>18</v>
      </c>
      <c r="D74" s="102" t="s">
        <v>417</v>
      </c>
      <c r="E74" s="102" t="s">
        <v>18</v>
      </c>
      <c r="F74" s="102">
        <v>2027</v>
      </c>
      <c r="G74" s="102">
        <v>1054.7</v>
      </c>
      <c r="H74" s="102">
        <v>2E-3</v>
      </c>
      <c r="I74" s="102">
        <v>-1</v>
      </c>
      <c r="J74" s="102"/>
      <c r="K74" s="102"/>
      <c r="L74" s="102"/>
    </row>
    <row r="75" spans="1:12" x14ac:dyDescent="0.2">
      <c r="A75" s="102" t="s">
        <v>427</v>
      </c>
      <c r="B75" s="102" t="s">
        <v>417</v>
      </c>
      <c r="C75" s="102" t="s">
        <v>18</v>
      </c>
      <c r="D75" s="102" t="s">
        <v>417</v>
      </c>
      <c r="E75" s="102" t="s">
        <v>18</v>
      </c>
      <c r="F75" s="102">
        <v>2028</v>
      </c>
      <c r="G75" s="102">
        <v>1054.7</v>
      </c>
      <c r="H75" s="102">
        <v>2E-3</v>
      </c>
      <c r="I75" s="102">
        <v>-1</v>
      </c>
      <c r="J75" s="102"/>
      <c r="K75" s="102"/>
      <c r="L75" s="102"/>
    </row>
    <row r="76" spans="1:12" x14ac:dyDescent="0.2">
      <c r="A76" s="102" t="s">
        <v>427</v>
      </c>
      <c r="B76" s="102" t="s">
        <v>417</v>
      </c>
      <c r="C76" s="102" t="s">
        <v>18</v>
      </c>
      <c r="D76" s="102" t="s">
        <v>417</v>
      </c>
      <c r="E76" s="102" t="s">
        <v>18</v>
      </c>
      <c r="F76" s="102">
        <v>2029</v>
      </c>
      <c r="G76" s="102">
        <v>1054.7</v>
      </c>
      <c r="H76" s="102">
        <v>2E-3</v>
      </c>
      <c r="I76" s="102">
        <v>-1</v>
      </c>
      <c r="J76" s="102"/>
      <c r="K76" s="102"/>
      <c r="L76" s="102"/>
    </row>
    <row r="77" spans="1:12" x14ac:dyDescent="0.2">
      <c r="A77" s="102" t="s">
        <v>427</v>
      </c>
      <c r="B77" s="102" t="s">
        <v>417</v>
      </c>
      <c r="C77" s="102" t="s">
        <v>18</v>
      </c>
      <c r="D77" s="102" t="s">
        <v>417</v>
      </c>
      <c r="E77" s="102" t="s">
        <v>18</v>
      </c>
      <c r="F77" s="102">
        <v>2030</v>
      </c>
      <c r="G77" s="102">
        <v>1054.7</v>
      </c>
      <c r="H77" s="102">
        <v>2E-3</v>
      </c>
      <c r="I77" s="102">
        <v>-1</v>
      </c>
      <c r="J77" s="102"/>
      <c r="K77" s="102"/>
      <c r="L77" s="102"/>
    </row>
    <row r="78" spans="1:12" x14ac:dyDescent="0.2">
      <c r="A78" s="102" t="s">
        <v>427</v>
      </c>
      <c r="B78" s="102" t="s">
        <v>417</v>
      </c>
      <c r="C78" s="102" t="s">
        <v>18</v>
      </c>
      <c r="D78" s="102" t="s">
        <v>417</v>
      </c>
      <c r="E78" s="102" t="s">
        <v>18</v>
      </c>
      <c r="F78" s="102">
        <v>2031</v>
      </c>
      <c r="G78" s="102">
        <v>1054.7</v>
      </c>
      <c r="H78" s="102">
        <v>2E-3</v>
      </c>
      <c r="I78" s="102">
        <v>-1</v>
      </c>
      <c r="J78" s="102"/>
      <c r="K78" s="102"/>
      <c r="L78" s="102"/>
    </row>
    <row r="79" spans="1:12" x14ac:dyDescent="0.2">
      <c r="A79" s="102" t="s">
        <v>427</v>
      </c>
      <c r="B79" s="102" t="s">
        <v>417</v>
      </c>
      <c r="C79" s="102" t="s">
        <v>18</v>
      </c>
      <c r="D79" s="102" t="s">
        <v>417</v>
      </c>
      <c r="E79" s="102" t="s">
        <v>22</v>
      </c>
      <c r="F79" s="102">
        <v>2021</v>
      </c>
      <c r="G79" s="102">
        <v>1838.6</v>
      </c>
      <c r="H79" s="102">
        <v>8.0000000000000002E-3</v>
      </c>
      <c r="I79" s="102">
        <v>-1</v>
      </c>
      <c r="J79" s="102"/>
      <c r="K79" s="102"/>
      <c r="L79" s="102"/>
    </row>
    <row r="80" spans="1:12" x14ac:dyDescent="0.2">
      <c r="A80" s="102" t="s">
        <v>427</v>
      </c>
      <c r="B80" s="102" t="s">
        <v>417</v>
      </c>
      <c r="C80" s="102" t="s">
        <v>18</v>
      </c>
      <c r="D80" s="102" t="s">
        <v>417</v>
      </c>
      <c r="E80" s="102" t="s">
        <v>22</v>
      </c>
      <c r="F80" s="102">
        <v>2022</v>
      </c>
      <c r="G80" s="102">
        <v>1838.6</v>
      </c>
      <c r="H80" s="102">
        <v>8.0000000000000002E-3</v>
      </c>
      <c r="I80" s="102">
        <v>-1</v>
      </c>
      <c r="J80" s="102"/>
      <c r="K80" s="102"/>
      <c r="L80" s="102"/>
    </row>
    <row r="81" spans="1:12" x14ac:dyDescent="0.2">
      <c r="A81" s="102" t="s">
        <v>427</v>
      </c>
      <c r="B81" s="102" t="s">
        <v>417</v>
      </c>
      <c r="C81" s="102" t="s">
        <v>18</v>
      </c>
      <c r="D81" s="102" t="s">
        <v>417</v>
      </c>
      <c r="E81" s="102" t="s">
        <v>22</v>
      </c>
      <c r="F81" s="102">
        <v>2023</v>
      </c>
      <c r="G81" s="102">
        <v>1838.6</v>
      </c>
      <c r="H81" s="102">
        <v>8.0000000000000002E-3</v>
      </c>
      <c r="I81" s="102">
        <v>-1</v>
      </c>
      <c r="J81" s="102"/>
      <c r="K81" s="102"/>
      <c r="L81" s="102"/>
    </row>
    <row r="82" spans="1:12" x14ac:dyDescent="0.2">
      <c r="A82" s="102" t="s">
        <v>427</v>
      </c>
      <c r="B82" s="102" t="s">
        <v>417</v>
      </c>
      <c r="C82" s="102" t="s">
        <v>18</v>
      </c>
      <c r="D82" s="102" t="s">
        <v>417</v>
      </c>
      <c r="E82" s="102" t="s">
        <v>22</v>
      </c>
      <c r="F82" s="102">
        <v>2024</v>
      </c>
      <c r="G82" s="102">
        <v>1838.6</v>
      </c>
      <c r="H82" s="102">
        <v>8.0000000000000002E-3</v>
      </c>
      <c r="I82" s="102">
        <v>-1</v>
      </c>
      <c r="J82" s="102"/>
      <c r="K82" s="102"/>
      <c r="L82" s="102"/>
    </row>
    <row r="83" spans="1:12" x14ac:dyDescent="0.2">
      <c r="A83" s="102" t="s">
        <v>427</v>
      </c>
      <c r="B83" s="102" t="s">
        <v>417</v>
      </c>
      <c r="C83" s="102" t="s">
        <v>18</v>
      </c>
      <c r="D83" s="102" t="s">
        <v>417</v>
      </c>
      <c r="E83" s="102" t="s">
        <v>22</v>
      </c>
      <c r="F83" s="102">
        <v>2025</v>
      </c>
      <c r="G83" s="102">
        <v>1838.6</v>
      </c>
      <c r="H83" s="102">
        <v>8.0000000000000002E-3</v>
      </c>
      <c r="I83" s="102">
        <v>-1</v>
      </c>
      <c r="J83" s="102"/>
      <c r="K83" s="102"/>
      <c r="L83" s="102"/>
    </row>
    <row r="84" spans="1:12" x14ac:dyDescent="0.2">
      <c r="A84" s="102" t="s">
        <v>427</v>
      </c>
      <c r="B84" s="102" t="s">
        <v>417</v>
      </c>
      <c r="C84" s="102" t="s">
        <v>18</v>
      </c>
      <c r="D84" s="102" t="s">
        <v>417</v>
      </c>
      <c r="E84" s="102" t="s">
        <v>22</v>
      </c>
      <c r="F84" s="102">
        <v>2026</v>
      </c>
      <c r="G84" s="102">
        <v>1838.6</v>
      </c>
      <c r="H84" s="102">
        <v>8.0000000000000002E-3</v>
      </c>
      <c r="I84" s="102">
        <v>-1</v>
      </c>
      <c r="J84" s="102"/>
      <c r="K84" s="102"/>
      <c r="L84" s="102"/>
    </row>
    <row r="85" spans="1:12" x14ac:dyDescent="0.2">
      <c r="A85" s="102" t="s">
        <v>427</v>
      </c>
      <c r="B85" s="102" t="s">
        <v>417</v>
      </c>
      <c r="C85" s="102" t="s">
        <v>18</v>
      </c>
      <c r="D85" s="102" t="s">
        <v>417</v>
      </c>
      <c r="E85" s="102" t="s">
        <v>22</v>
      </c>
      <c r="F85" s="102">
        <v>2027</v>
      </c>
      <c r="G85" s="102">
        <v>1838.6</v>
      </c>
      <c r="H85" s="102">
        <v>8.0000000000000002E-3</v>
      </c>
      <c r="I85" s="102">
        <v>-1</v>
      </c>
      <c r="J85" s="102"/>
      <c r="K85" s="102"/>
      <c r="L85" s="102"/>
    </row>
    <row r="86" spans="1:12" x14ac:dyDescent="0.2">
      <c r="A86" s="102" t="s">
        <v>427</v>
      </c>
      <c r="B86" s="102" t="s">
        <v>417</v>
      </c>
      <c r="C86" s="102" t="s">
        <v>18</v>
      </c>
      <c r="D86" s="102" t="s">
        <v>417</v>
      </c>
      <c r="E86" s="102" t="s">
        <v>22</v>
      </c>
      <c r="F86" s="102">
        <v>2028</v>
      </c>
      <c r="G86" s="102">
        <v>1838.6</v>
      </c>
      <c r="H86" s="102">
        <v>8.0000000000000002E-3</v>
      </c>
      <c r="I86" s="102">
        <v>-1</v>
      </c>
      <c r="J86" s="102"/>
      <c r="K86" s="102"/>
      <c r="L86" s="102"/>
    </row>
    <row r="87" spans="1:12" x14ac:dyDescent="0.2">
      <c r="A87" s="102" t="s">
        <v>427</v>
      </c>
      <c r="B87" s="102" t="s">
        <v>417</v>
      </c>
      <c r="C87" s="102" t="s">
        <v>18</v>
      </c>
      <c r="D87" s="102" t="s">
        <v>417</v>
      </c>
      <c r="E87" s="102" t="s">
        <v>22</v>
      </c>
      <c r="F87" s="102">
        <v>2029</v>
      </c>
      <c r="G87" s="102">
        <v>1838.6</v>
      </c>
      <c r="H87" s="102">
        <v>8.0000000000000002E-3</v>
      </c>
      <c r="I87" s="102">
        <v>-1</v>
      </c>
      <c r="J87" s="102"/>
      <c r="K87" s="102"/>
      <c r="L87" s="102"/>
    </row>
    <row r="88" spans="1:12" x14ac:dyDescent="0.2">
      <c r="A88" s="102" t="s">
        <v>427</v>
      </c>
      <c r="B88" s="102" t="s">
        <v>417</v>
      </c>
      <c r="C88" s="102" t="s">
        <v>18</v>
      </c>
      <c r="D88" s="102" t="s">
        <v>417</v>
      </c>
      <c r="E88" s="102" t="s">
        <v>22</v>
      </c>
      <c r="F88" s="102">
        <v>2030</v>
      </c>
      <c r="G88" s="102">
        <v>1838.6</v>
      </c>
      <c r="H88" s="102">
        <v>8.0000000000000002E-3</v>
      </c>
      <c r="I88" s="102">
        <v>-1</v>
      </c>
      <c r="J88" s="102"/>
      <c r="K88" s="102"/>
      <c r="L88" s="102"/>
    </row>
    <row r="89" spans="1:12" x14ac:dyDescent="0.2">
      <c r="A89" s="102" t="s">
        <v>427</v>
      </c>
      <c r="B89" s="102" t="s">
        <v>417</v>
      </c>
      <c r="C89" s="102" t="s">
        <v>18</v>
      </c>
      <c r="D89" s="102" t="s">
        <v>417</v>
      </c>
      <c r="E89" s="102" t="s">
        <v>22</v>
      </c>
      <c r="F89" s="102">
        <v>2031</v>
      </c>
      <c r="G89" s="102">
        <v>1838.6</v>
      </c>
      <c r="H89" s="102">
        <v>8.0000000000000002E-3</v>
      </c>
      <c r="I89" s="102">
        <v>-1</v>
      </c>
      <c r="J89" s="102"/>
      <c r="K89" s="102"/>
      <c r="L89" s="102"/>
    </row>
    <row r="90" spans="1:12" x14ac:dyDescent="0.2">
      <c r="A90" s="102" t="s">
        <v>427</v>
      </c>
      <c r="B90" s="102" t="s">
        <v>417</v>
      </c>
      <c r="C90" s="102" t="s">
        <v>18</v>
      </c>
      <c r="D90" s="102" t="s">
        <v>417</v>
      </c>
      <c r="E90" s="102" t="s">
        <v>25</v>
      </c>
      <c r="F90" s="102">
        <v>2021</v>
      </c>
      <c r="G90" s="102">
        <v>2160.3000000000002</v>
      </c>
      <c r="H90" s="102">
        <v>8.0000000000000002E-3</v>
      </c>
      <c r="I90" s="102">
        <v>-1</v>
      </c>
      <c r="J90" s="102"/>
      <c r="K90" s="102"/>
      <c r="L90" s="102"/>
    </row>
    <row r="91" spans="1:12" x14ac:dyDescent="0.2">
      <c r="A91" s="102" t="s">
        <v>427</v>
      </c>
      <c r="B91" s="102" t="s">
        <v>417</v>
      </c>
      <c r="C91" s="102" t="s">
        <v>18</v>
      </c>
      <c r="D91" s="102" t="s">
        <v>417</v>
      </c>
      <c r="E91" s="102" t="s">
        <v>25</v>
      </c>
      <c r="F91" s="102">
        <v>2022</v>
      </c>
      <c r="G91" s="102">
        <v>2160.3000000000002</v>
      </c>
      <c r="H91" s="102">
        <v>8.0000000000000002E-3</v>
      </c>
      <c r="I91" s="102">
        <v>-1</v>
      </c>
      <c r="J91" s="102"/>
      <c r="K91" s="102"/>
      <c r="L91" s="102"/>
    </row>
    <row r="92" spans="1:12" x14ac:dyDescent="0.2">
      <c r="A92" s="102" t="s">
        <v>427</v>
      </c>
      <c r="B92" s="102" t="s">
        <v>417</v>
      </c>
      <c r="C92" s="102" t="s">
        <v>18</v>
      </c>
      <c r="D92" s="102" t="s">
        <v>417</v>
      </c>
      <c r="E92" s="102" t="s">
        <v>25</v>
      </c>
      <c r="F92" s="102">
        <v>2023</v>
      </c>
      <c r="G92" s="102">
        <v>2160.3000000000002</v>
      </c>
      <c r="H92" s="102">
        <v>8.0000000000000002E-3</v>
      </c>
      <c r="I92" s="102">
        <v>-1</v>
      </c>
      <c r="J92" s="102"/>
      <c r="K92" s="102"/>
      <c r="L92" s="102"/>
    </row>
    <row r="93" spans="1:12" x14ac:dyDescent="0.2">
      <c r="A93" s="102" t="s">
        <v>427</v>
      </c>
      <c r="B93" s="102" t="s">
        <v>417</v>
      </c>
      <c r="C93" s="102" t="s">
        <v>18</v>
      </c>
      <c r="D93" s="102" t="s">
        <v>417</v>
      </c>
      <c r="E93" s="102" t="s">
        <v>25</v>
      </c>
      <c r="F93" s="102">
        <v>2024</v>
      </c>
      <c r="G93" s="102">
        <v>2160.3000000000002</v>
      </c>
      <c r="H93" s="102">
        <v>8.0000000000000002E-3</v>
      </c>
      <c r="I93" s="102">
        <v>-1</v>
      </c>
      <c r="J93" s="102"/>
      <c r="K93" s="102"/>
      <c r="L93" s="102"/>
    </row>
    <row r="94" spans="1:12" x14ac:dyDescent="0.2">
      <c r="A94" s="102" t="s">
        <v>427</v>
      </c>
      <c r="B94" s="102" t="s">
        <v>417</v>
      </c>
      <c r="C94" s="102" t="s">
        <v>18</v>
      </c>
      <c r="D94" s="102" t="s">
        <v>417</v>
      </c>
      <c r="E94" s="102" t="s">
        <v>25</v>
      </c>
      <c r="F94" s="102">
        <v>2025</v>
      </c>
      <c r="G94" s="102">
        <v>2160.3000000000002</v>
      </c>
      <c r="H94" s="102">
        <v>8.0000000000000002E-3</v>
      </c>
      <c r="I94" s="102">
        <v>-1</v>
      </c>
      <c r="J94" s="102"/>
      <c r="K94" s="102"/>
      <c r="L94" s="102"/>
    </row>
    <row r="95" spans="1:12" x14ac:dyDescent="0.2">
      <c r="A95" s="102" t="s">
        <v>427</v>
      </c>
      <c r="B95" s="102" t="s">
        <v>417</v>
      </c>
      <c r="C95" s="102" t="s">
        <v>18</v>
      </c>
      <c r="D95" s="102" t="s">
        <v>417</v>
      </c>
      <c r="E95" s="102" t="s">
        <v>25</v>
      </c>
      <c r="F95" s="102">
        <v>2026</v>
      </c>
      <c r="G95" s="102">
        <v>2160.3000000000002</v>
      </c>
      <c r="H95" s="102">
        <v>8.0000000000000002E-3</v>
      </c>
      <c r="I95" s="102">
        <v>-1</v>
      </c>
      <c r="J95" s="102"/>
      <c r="K95" s="102"/>
      <c r="L95" s="102"/>
    </row>
    <row r="96" spans="1:12" x14ac:dyDescent="0.2">
      <c r="A96" s="102" t="s">
        <v>427</v>
      </c>
      <c r="B96" s="102" t="s">
        <v>417</v>
      </c>
      <c r="C96" s="102" t="s">
        <v>18</v>
      </c>
      <c r="D96" s="102" t="s">
        <v>417</v>
      </c>
      <c r="E96" s="102" t="s">
        <v>25</v>
      </c>
      <c r="F96" s="102">
        <v>2027</v>
      </c>
      <c r="G96" s="102">
        <v>2160.3000000000002</v>
      </c>
      <c r="H96" s="102">
        <v>8.0000000000000002E-3</v>
      </c>
      <c r="I96" s="102">
        <v>-1</v>
      </c>
      <c r="J96" s="102"/>
      <c r="K96" s="102"/>
      <c r="L96" s="102"/>
    </row>
    <row r="97" spans="1:12" x14ac:dyDescent="0.2">
      <c r="A97" s="102" t="s">
        <v>427</v>
      </c>
      <c r="B97" s="102" t="s">
        <v>417</v>
      </c>
      <c r="C97" s="102" t="s">
        <v>18</v>
      </c>
      <c r="D97" s="102" t="s">
        <v>417</v>
      </c>
      <c r="E97" s="102" t="s">
        <v>25</v>
      </c>
      <c r="F97" s="102">
        <v>2028</v>
      </c>
      <c r="G97" s="102">
        <v>2160.3000000000002</v>
      </c>
      <c r="H97" s="102">
        <v>8.0000000000000002E-3</v>
      </c>
      <c r="I97" s="102">
        <v>-1</v>
      </c>
      <c r="J97" s="102"/>
      <c r="K97" s="102"/>
      <c r="L97" s="102"/>
    </row>
    <row r="98" spans="1:12" x14ac:dyDescent="0.2">
      <c r="A98" s="102" t="s">
        <v>427</v>
      </c>
      <c r="B98" s="102" t="s">
        <v>417</v>
      </c>
      <c r="C98" s="102" t="s">
        <v>18</v>
      </c>
      <c r="D98" s="102" t="s">
        <v>417</v>
      </c>
      <c r="E98" s="102" t="s">
        <v>25</v>
      </c>
      <c r="F98" s="102">
        <v>2029</v>
      </c>
      <c r="G98" s="102">
        <v>2160.3000000000002</v>
      </c>
      <c r="H98" s="102">
        <v>8.0000000000000002E-3</v>
      </c>
      <c r="I98" s="102">
        <v>-1</v>
      </c>
      <c r="J98" s="102"/>
      <c r="K98" s="102"/>
      <c r="L98" s="102"/>
    </row>
    <row r="99" spans="1:12" x14ac:dyDescent="0.2">
      <c r="A99" s="102" t="s">
        <v>427</v>
      </c>
      <c r="B99" s="102" t="s">
        <v>417</v>
      </c>
      <c r="C99" s="102" t="s">
        <v>18</v>
      </c>
      <c r="D99" s="102" t="s">
        <v>417</v>
      </c>
      <c r="E99" s="102" t="s">
        <v>25</v>
      </c>
      <c r="F99" s="102">
        <v>2030</v>
      </c>
      <c r="G99" s="102">
        <v>2160.3000000000002</v>
      </c>
      <c r="H99" s="102">
        <v>8.0000000000000002E-3</v>
      </c>
      <c r="I99" s="102">
        <v>-1</v>
      </c>
      <c r="J99" s="102"/>
      <c r="K99" s="102"/>
      <c r="L99" s="102"/>
    </row>
    <row r="100" spans="1:12" x14ac:dyDescent="0.2">
      <c r="A100" s="102" t="s">
        <v>427</v>
      </c>
      <c r="B100" s="102" t="s">
        <v>417</v>
      </c>
      <c r="C100" s="102" t="s">
        <v>18</v>
      </c>
      <c r="D100" s="102" t="s">
        <v>417</v>
      </c>
      <c r="E100" s="102" t="s">
        <v>25</v>
      </c>
      <c r="F100" s="102">
        <v>2031</v>
      </c>
      <c r="G100" s="102">
        <v>2160.3000000000002</v>
      </c>
      <c r="H100" s="102">
        <v>8.0000000000000002E-3</v>
      </c>
      <c r="I100" s="102">
        <v>-1</v>
      </c>
      <c r="J100" s="102"/>
      <c r="K100" s="102"/>
      <c r="L100" s="102"/>
    </row>
    <row r="101" spans="1:12" x14ac:dyDescent="0.2">
      <c r="A101" s="102" t="s">
        <v>427</v>
      </c>
      <c r="B101" s="102" t="s">
        <v>417</v>
      </c>
      <c r="C101" s="102" t="s">
        <v>18</v>
      </c>
      <c r="D101" s="102" t="s">
        <v>417</v>
      </c>
      <c r="E101" s="102" t="s">
        <v>28</v>
      </c>
      <c r="F101" s="102">
        <v>2021</v>
      </c>
      <c r="G101" s="102">
        <v>3354.5</v>
      </c>
      <c r="H101" s="102">
        <v>8.0000000000000002E-3</v>
      </c>
      <c r="I101" s="102">
        <v>-1</v>
      </c>
      <c r="J101" s="102"/>
      <c r="K101" s="102"/>
      <c r="L101" s="102"/>
    </row>
    <row r="102" spans="1:12" x14ac:dyDescent="0.2">
      <c r="A102" s="102" t="s">
        <v>427</v>
      </c>
      <c r="B102" s="102" t="s">
        <v>417</v>
      </c>
      <c r="C102" s="102" t="s">
        <v>18</v>
      </c>
      <c r="D102" s="102" t="s">
        <v>417</v>
      </c>
      <c r="E102" s="102" t="s">
        <v>28</v>
      </c>
      <c r="F102" s="102">
        <v>2022</v>
      </c>
      <c r="G102" s="102">
        <v>3354.5</v>
      </c>
      <c r="H102" s="102">
        <v>8.0000000000000002E-3</v>
      </c>
      <c r="I102" s="102">
        <v>-1</v>
      </c>
      <c r="J102" s="102"/>
      <c r="K102" s="102"/>
      <c r="L102" s="102"/>
    </row>
    <row r="103" spans="1:12" x14ac:dyDescent="0.2">
      <c r="A103" s="102" t="s">
        <v>427</v>
      </c>
      <c r="B103" s="102" t="s">
        <v>417</v>
      </c>
      <c r="C103" s="102" t="s">
        <v>18</v>
      </c>
      <c r="D103" s="102" t="s">
        <v>417</v>
      </c>
      <c r="E103" s="102" t="s">
        <v>28</v>
      </c>
      <c r="F103" s="102">
        <v>2023</v>
      </c>
      <c r="G103" s="102">
        <v>3354.5</v>
      </c>
      <c r="H103" s="102">
        <v>8.0000000000000002E-3</v>
      </c>
      <c r="I103" s="102">
        <v>-1</v>
      </c>
      <c r="J103" s="102"/>
      <c r="K103" s="102"/>
      <c r="L103" s="102"/>
    </row>
    <row r="104" spans="1:12" x14ac:dyDescent="0.2">
      <c r="A104" s="102" t="s">
        <v>427</v>
      </c>
      <c r="B104" s="102" t="s">
        <v>417</v>
      </c>
      <c r="C104" s="102" t="s">
        <v>18</v>
      </c>
      <c r="D104" s="102" t="s">
        <v>417</v>
      </c>
      <c r="E104" s="102" t="s">
        <v>28</v>
      </c>
      <c r="F104" s="102">
        <v>2024</v>
      </c>
      <c r="G104" s="102">
        <v>3354.5</v>
      </c>
      <c r="H104" s="102">
        <v>8.0000000000000002E-3</v>
      </c>
      <c r="I104" s="102">
        <v>-1</v>
      </c>
      <c r="J104" s="102"/>
      <c r="K104" s="102"/>
      <c r="L104" s="102"/>
    </row>
    <row r="105" spans="1:12" x14ac:dyDescent="0.2">
      <c r="A105" s="102" t="s">
        <v>427</v>
      </c>
      <c r="B105" s="102" t="s">
        <v>417</v>
      </c>
      <c r="C105" s="102" t="s">
        <v>18</v>
      </c>
      <c r="D105" s="102" t="s">
        <v>417</v>
      </c>
      <c r="E105" s="102" t="s">
        <v>28</v>
      </c>
      <c r="F105" s="102">
        <v>2025</v>
      </c>
      <c r="G105" s="102">
        <v>3354.5</v>
      </c>
      <c r="H105" s="102">
        <v>8.0000000000000002E-3</v>
      </c>
      <c r="I105" s="102">
        <v>-1</v>
      </c>
      <c r="J105" s="102"/>
      <c r="K105" s="102"/>
      <c r="L105" s="102"/>
    </row>
    <row r="106" spans="1:12" x14ac:dyDescent="0.2">
      <c r="A106" s="102" t="s">
        <v>427</v>
      </c>
      <c r="B106" s="102" t="s">
        <v>417</v>
      </c>
      <c r="C106" s="102" t="s">
        <v>18</v>
      </c>
      <c r="D106" s="102" t="s">
        <v>417</v>
      </c>
      <c r="E106" s="102" t="s">
        <v>28</v>
      </c>
      <c r="F106" s="102">
        <v>2026</v>
      </c>
      <c r="G106" s="102">
        <v>3354.5</v>
      </c>
      <c r="H106" s="102">
        <v>8.0000000000000002E-3</v>
      </c>
      <c r="I106" s="102">
        <v>-1</v>
      </c>
      <c r="J106" s="102"/>
      <c r="K106" s="102"/>
      <c r="L106" s="102"/>
    </row>
    <row r="107" spans="1:12" x14ac:dyDescent="0.2">
      <c r="A107" s="102" t="s">
        <v>427</v>
      </c>
      <c r="B107" s="102" t="s">
        <v>417</v>
      </c>
      <c r="C107" s="102" t="s">
        <v>18</v>
      </c>
      <c r="D107" s="102" t="s">
        <v>417</v>
      </c>
      <c r="E107" s="102" t="s">
        <v>28</v>
      </c>
      <c r="F107" s="102">
        <v>2027</v>
      </c>
      <c r="G107" s="102">
        <v>3354.5</v>
      </c>
      <c r="H107" s="102">
        <v>8.0000000000000002E-3</v>
      </c>
      <c r="I107" s="102">
        <v>-1</v>
      </c>
      <c r="J107" s="102"/>
      <c r="K107" s="102"/>
      <c r="L107" s="102"/>
    </row>
    <row r="108" spans="1:12" x14ac:dyDescent="0.2">
      <c r="A108" s="102" t="s">
        <v>427</v>
      </c>
      <c r="B108" s="102" t="s">
        <v>417</v>
      </c>
      <c r="C108" s="102" t="s">
        <v>18</v>
      </c>
      <c r="D108" s="102" t="s">
        <v>417</v>
      </c>
      <c r="E108" s="102" t="s">
        <v>28</v>
      </c>
      <c r="F108" s="102">
        <v>2028</v>
      </c>
      <c r="G108" s="102">
        <v>3354.5</v>
      </c>
      <c r="H108" s="102">
        <v>8.0000000000000002E-3</v>
      </c>
      <c r="I108" s="102">
        <v>-1</v>
      </c>
      <c r="J108" s="102"/>
      <c r="K108" s="102"/>
      <c r="L108" s="102"/>
    </row>
    <row r="109" spans="1:12" x14ac:dyDescent="0.2">
      <c r="A109" s="102" t="s">
        <v>427</v>
      </c>
      <c r="B109" s="102" t="s">
        <v>417</v>
      </c>
      <c r="C109" s="102" t="s">
        <v>18</v>
      </c>
      <c r="D109" s="102" t="s">
        <v>417</v>
      </c>
      <c r="E109" s="102" t="s">
        <v>28</v>
      </c>
      <c r="F109" s="102">
        <v>2029</v>
      </c>
      <c r="G109" s="102">
        <v>3354.5</v>
      </c>
      <c r="H109" s="102">
        <v>8.0000000000000002E-3</v>
      </c>
      <c r="I109" s="102">
        <v>-1</v>
      </c>
      <c r="J109" s="102"/>
      <c r="K109" s="102"/>
      <c r="L109" s="102"/>
    </row>
    <row r="110" spans="1:12" x14ac:dyDescent="0.2">
      <c r="A110" s="102" t="s">
        <v>427</v>
      </c>
      <c r="B110" s="102" t="s">
        <v>417</v>
      </c>
      <c r="C110" s="102" t="s">
        <v>18</v>
      </c>
      <c r="D110" s="102" t="s">
        <v>417</v>
      </c>
      <c r="E110" s="102" t="s">
        <v>28</v>
      </c>
      <c r="F110" s="102">
        <v>2030</v>
      </c>
      <c r="G110" s="102">
        <v>3354.5</v>
      </c>
      <c r="H110" s="102">
        <v>8.0000000000000002E-3</v>
      </c>
      <c r="I110" s="102">
        <v>-1</v>
      </c>
      <c r="J110" s="102"/>
      <c r="K110" s="102"/>
      <c r="L110" s="102"/>
    </row>
    <row r="111" spans="1:12" x14ac:dyDescent="0.2">
      <c r="A111" s="102" t="s">
        <v>427</v>
      </c>
      <c r="B111" s="102" t="s">
        <v>417</v>
      </c>
      <c r="C111" s="102" t="s">
        <v>18</v>
      </c>
      <c r="D111" s="102" t="s">
        <v>417</v>
      </c>
      <c r="E111" s="102" t="s">
        <v>28</v>
      </c>
      <c r="F111" s="102">
        <v>2031</v>
      </c>
      <c r="G111" s="102">
        <v>3354.5</v>
      </c>
      <c r="H111" s="102">
        <v>8.0000000000000002E-3</v>
      </c>
      <c r="I111" s="102">
        <v>-1</v>
      </c>
      <c r="J111" s="102"/>
      <c r="K111" s="102"/>
      <c r="L111" s="102"/>
    </row>
    <row r="112" spans="1:12" x14ac:dyDescent="0.2">
      <c r="A112" s="102" t="s">
        <v>427</v>
      </c>
      <c r="B112" s="102" t="s">
        <v>417</v>
      </c>
      <c r="C112" s="102" t="s">
        <v>22</v>
      </c>
      <c r="D112" s="102" t="s">
        <v>417</v>
      </c>
      <c r="E112" s="102" t="s">
        <v>11</v>
      </c>
      <c r="F112" s="102">
        <v>2021</v>
      </c>
      <c r="G112" s="102">
        <v>2497.6</v>
      </c>
      <c r="H112" s="102">
        <v>8.0000000000000002E-3</v>
      </c>
      <c r="I112" s="102">
        <v>-1</v>
      </c>
      <c r="J112" s="102"/>
      <c r="K112" s="102"/>
      <c r="L112" s="102"/>
    </row>
    <row r="113" spans="1:12" x14ac:dyDescent="0.2">
      <c r="A113" s="102" t="s">
        <v>427</v>
      </c>
      <c r="B113" s="102" t="s">
        <v>417</v>
      </c>
      <c r="C113" s="102" t="s">
        <v>22</v>
      </c>
      <c r="D113" s="102" t="s">
        <v>417</v>
      </c>
      <c r="E113" s="102" t="s">
        <v>11</v>
      </c>
      <c r="F113" s="102">
        <v>2022</v>
      </c>
      <c r="G113" s="102">
        <v>2497.6</v>
      </c>
      <c r="H113" s="102">
        <v>8.0000000000000002E-3</v>
      </c>
      <c r="I113" s="102">
        <v>-1</v>
      </c>
      <c r="J113" s="102"/>
      <c r="K113" s="102"/>
      <c r="L113" s="102"/>
    </row>
    <row r="114" spans="1:12" x14ac:dyDescent="0.2">
      <c r="A114" s="102" t="s">
        <v>427</v>
      </c>
      <c r="B114" s="102" t="s">
        <v>417</v>
      </c>
      <c r="C114" s="102" t="s">
        <v>22</v>
      </c>
      <c r="D114" s="102" t="s">
        <v>417</v>
      </c>
      <c r="E114" s="102" t="s">
        <v>11</v>
      </c>
      <c r="F114" s="102">
        <v>2023</v>
      </c>
      <c r="G114" s="102">
        <v>2497.6</v>
      </c>
      <c r="H114" s="102">
        <v>8.0000000000000002E-3</v>
      </c>
      <c r="I114" s="102">
        <v>-1</v>
      </c>
      <c r="J114" s="102"/>
      <c r="K114" s="102"/>
      <c r="L114" s="102"/>
    </row>
    <row r="115" spans="1:12" x14ac:dyDescent="0.2">
      <c r="A115" s="102" t="s">
        <v>427</v>
      </c>
      <c r="B115" s="102" t="s">
        <v>417</v>
      </c>
      <c r="C115" s="102" t="s">
        <v>22</v>
      </c>
      <c r="D115" s="102" t="s">
        <v>417</v>
      </c>
      <c r="E115" s="102" t="s">
        <v>11</v>
      </c>
      <c r="F115" s="102">
        <v>2024</v>
      </c>
      <c r="G115" s="102">
        <v>2497.6</v>
      </c>
      <c r="H115" s="102">
        <v>8.0000000000000002E-3</v>
      </c>
      <c r="I115" s="102">
        <v>-1</v>
      </c>
      <c r="J115" s="102"/>
      <c r="K115" s="102"/>
      <c r="L115" s="102"/>
    </row>
    <row r="116" spans="1:12" x14ac:dyDescent="0.2">
      <c r="A116" s="102" t="s">
        <v>427</v>
      </c>
      <c r="B116" s="102" t="s">
        <v>417</v>
      </c>
      <c r="C116" s="102" t="s">
        <v>22</v>
      </c>
      <c r="D116" s="102" t="s">
        <v>417</v>
      </c>
      <c r="E116" s="102" t="s">
        <v>11</v>
      </c>
      <c r="F116" s="102">
        <v>2025</v>
      </c>
      <c r="G116" s="102">
        <v>2497.6</v>
      </c>
      <c r="H116" s="102">
        <v>8.0000000000000002E-3</v>
      </c>
      <c r="I116" s="102">
        <v>-1</v>
      </c>
      <c r="J116" s="102"/>
      <c r="K116" s="102"/>
      <c r="L116" s="102"/>
    </row>
    <row r="117" spans="1:12" x14ac:dyDescent="0.2">
      <c r="A117" s="102" t="s">
        <v>427</v>
      </c>
      <c r="B117" s="102" t="s">
        <v>417</v>
      </c>
      <c r="C117" s="102" t="s">
        <v>22</v>
      </c>
      <c r="D117" s="102" t="s">
        <v>417</v>
      </c>
      <c r="E117" s="102" t="s">
        <v>11</v>
      </c>
      <c r="F117" s="102">
        <v>2026</v>
      </c>
      <c r="G117" s="102">
        <v>2497.6</v>
      </c>
      <c r="H117" s="102">
        <v>8.0000000000000002E-3</v>
      </c>
      <c r="I117" s="102">
        <v>-1</v>
      </c>
      <c r="J117" s="102"/>
      <c r="K117" s="102"/>
      <c r="L117" s="102"/>
    </row>
    <row r="118" spans="1:12" x14ac:dyDescent="0.2">
      <c r="A118" s="102" t="s">
        <v>427</v>
      </c>
      <c r="B118" s="102" t="s">
        <v>417</v>
      </c>
      <c r="C118" s="102" t="s">
        <v>22</v>
      </c>
      <c r="D118" s="102" t="s">
        <v>417</v>
      </c>
      <c r="E118" s="102" t="s">
        <v>11</v>
      </c>
      <c r="F118" s="102">
        <v>2027</v>
      </c>
      <c r="G118" s="102">
        <v>2497.6</v>
      </c>
      <c r="H118" s="102">
        <v>8.0000000000000002E-3</v>
      </c>
      <c r="I118" s="102">
        <v>-1</v>
      </c>
      <c r="J118" s="102"/>
      <c r="K118" s="102"/>
      <c r="L118" s="102"/>
    </row>
    <row r="119" spans="1:12" x14ac:dyDescent="0.2">
      <c r="A119" s="102" t="s">
        <v>427</v>
      </c>
      <c r="B119" s="102" t="s">
        <v>417</v>
      </c>
      <c r="C119" s="102" t="s">
        <v>22</v>
      </c>
      <c r="D119" s="102" t="s">
        <v>417</v>
      </c>
      <c r="E119" s="102" t="s">
        <v>11</v>
      </c>
      <c r="F119" s="102">
        <v>2028</v>
      </c>
      <c r="G119" s="102">
        <v>2497.6</v>
      </c>
      <c r="H119" s="102">
        <v>8.0000000000000002E-3</v>
      </c>
      <c r="I119" s="102">
        <v>-1</v>
      </c>
      <c r="J119" s="102"/>
      <c r="K119" s="102"/>
      <c r="L119" s="102"/>
    </row>
    <row r="120" spans="1:12" x14ac:dyDescent="0.2">
      <c r="A120" s="102" t="s">
        <v>427</v>
      </c>
      <c r="B120" s="102" t="s">
        <v>417</v>
      </c>
      <c r="C120" s="102" t="s">
        <v>22</v>
      </c>
      <c r="D120" s="102" t="s">
        <v>417</v>
      </c>
      <c r="E120" s="102" t="s">
        <v>11</v>
      </c>
      <c r="F120" s="102">
        <v>2029</v>
      </c>
      <c r="G120" s="102">
        <v>2497.6</v>
      </c>
      <c r="H120" s="102">
        <v>8.0000000000000002E-3</v>
      </c>
      <c r="I120" s="102">
        <v>-1</v>
      </c>
      <c r="J120" s="102"/>
      <c r="K120" s="102"/>
      <c r="L120" s="102"/>
    </row>
    <row r="121" spans="1:12" x14ac:dyDescent="0.2">
      <c r="A121" s="102" t="s">
        <v>427</v>
      </c>
      <c r="B121" s="102" t="s">
        <v>417</v>
      </c>
      <c r="C121" s="102" t="s">
        <v>22</v>
      </c>
      <c r="D121" s="102" t="s">
        <v>417</v>
      </c>
      <c r="E121" s="102" t="s">
        <v>11</v>
      </c>
      <c r="F121" s="102">
        <v>2030</v>
      </c>
      <c r="G121" s="102">
        <v>2497.6</v>
      </c>
      <c r="H121" s="102">
        <v>8.0000000000000002E-3</v>
      </c>
      <c r="I121" s="102">
        <v>-1</v>
      </c>
      <c r="J121" s="102"/>
      <c r="K121" s="102"/>
      <c r="L121" s="102"/>
    </row>
    <row r="122" spans="1:12" x14ac:dyDescent="0.2">
      <c r="A122" s="102" t="s">
        <v>427</v>
      </c>
      <c r="B122" s="102" t="s">
        <v>417</v>
      </c>
      <c r="C122" s="102" t="s">
        <v>22</v>
      </c>
      <c r="D122" s="102" t="s">
        <v>417</v>
      </c>
      <c r="E122" s="102" t="s">
        <v>11</v>
      </c>
      <c r="F122" s="102">
        <v>2031</v>
      </c>
      <c r="G122" s="102">
        <v>2497.6</v>
      </c>
      <c r="H122" s="102">
        <v>8.0000000000000002E-3</v>
      </c>
      <c r="I122" s="102">
        <v>-1</v>
      </c>
      <c r="J122" s="102"/>
      <c r="K122" s="102"/>
      <c r="L122" s="102"/>
    </row>
    <row r="123" spans="1:12" x14ac:dyDescent="0.2">
      <c r="A123" s="102" t="s">
        <v>427</v>
      </c>
      <c r="B123" s="102" t="s">
        <v>417</v>
      </c>
      <c r="C123" s="102" t="s">
        <v>22</v>
      </c>
      <c r="D123" s="102" t="s">
        <v>417</v>
      </c>
      <c r="E123" s="102" t="s">
        <v>18</v>
      </c>
      <c r="F123" s="102">
        <v>2021</v>
      </c>
      <c r="G123" s="102">
        <v>1838.6</v>
      </c>
      <c r="H123" s="102">
        <v>8.0000000000000002E-3</v>
      </c>
      <c r="I123" s="102">
        <v>-1</v>
      </c>
      <c r="J123" s="102"/>
      <c r="K123" s="102"/>
      <c r="L123" s="102"/>
    </row>
    <row r="124" spans="1:12" x14ac:dyDescent="0.2">
      <c r="A124" s="102" t="s">
        <v>427</v>
      </c>
      <c r="B124" s="102" t="s">
        <v>417</v>
      </c>
      <c r="C124" s="102" t="s">
        <v>22</v>
      </c>
      <c r="D124" s="102" t="s">
        <v>417</v>
      </c>
      <c r="E124" s="102" t="s">
        <v>18</v>
      </c>
      <c r="F124" s="102">
        <v>2022</v>
      </c>
      <c r="G124" s="102">
        <v>1838.6</v>
      </c>
      <c r="H124" s="102">
        <v>8.0000000000000002E-3</v>
      </c>
      <c r="I124" s="102">
        <v>-1</v>
      </c>
      <c r="J124" s="102"/>
      <c r="K124" s="102"/>
      <c r="L124" s="102"/>
    </row>
    <row r="125" spans="1:12" x14ac:dyDescent="0.2">
      <c r="A125" s="102" t="s">
        <v>427</v>
      </c>
      <c r="B125" s="102" t="s">
        <v>417</v>
      </c>
      <c r="C125" s="102" t="s">
        <v>22</v>
      </c>
      <c r="D125" s="102" t="s">
        <v>417</v>
      </c>
      <c r="E125" s="102" t="s">
        <v>18</v>
      </c>
      <c r="F125" s="102">
        <v>2023</v>
      </c>
      <c r="G125" s="102">
        <v>1838.6</v>
      </c>
      <c r="H125" s="102">
        <v>8.0000000000000002E-3</v>
      </c>
      <c r="I125" s="102">
        <v>-1</v>
      </c>
      <c r="J125" s="102"/>
      <c r="K125" s="102"/>
      <c r="L125" s="102"/>
    </row>
    <row r="126" spans="1:12" x14ac:dyDescent="0.2">
      <c r="A126" s="102" t="s">
        <v>427</v>
      </c>
      <c r="B126" s="102" t="s">
        <v>417</v>
      </c>
      <c r="C126" s="102" t="s">
        <v>22</v>
      </c>
      <c r="D126" s="102" t="s">
        <v>417</v>
      </c>
      <c r="E126" s="102" t="s">
        <v>18</v>
      </c>
      <c r="F126" s="102">
        <v>2024</v>
      </c>
      <c r="G126" s="102">
        <v>1838.6</v>
      </c>
      <c r="H126" s="102">
        <v>8.0000000000000002E-3</v>
      </c>
      <c r="I126" s="102">
        <v>-1</v>
      </c>
      <c r="J126" s="102"/>
      <c r="K126" s="102"/>
      <c r="L126" s="102"/>
    </row>
    <row r="127" spans="1:12" x14ac:dyDescent="0.2">
      <c r="A127" s="102" t="s">
        <v>427</v>
      </c>
      <c r="B127" s="102" t="s">
        <v>417</v>
      </c>
      <c r="C127" s="102" t="s">
        <v>22</v>
      </c>
      <c r="D127" s="102" t="s">
        <v>417</v>
      </c>
      <c r="E127" s="102" t="s">
        <v>18</v>
      </c>
      <c r="F127" s="102">
        <v>2025</v>
      </c>
      <c r="G127" s="102">
        <v>1838.6</v>
      </c>
      <c r="H127" s="102">
        <v>8.0000000000000002E-3</v>
      </c>
      <c r="I127" s="102">
        <v>-1</v>
      </c>
      <c r="J127" s="102"/>
      <c r="K127" s="102"/>
      <c r="L127" s="102"/>
    </row>
    <row r="128" spans="1:12" x14ac:dyDescent="0.2">
      <c r="A128" s="102" t="s">
        <v>427</v>
      </c>
      <c r="B128" s="102" t="s">
        <v>417</v>
      </c>
      <c r="C128" s="102" t="s">
        <v>22</v>
      </c>
      <c r="D128" s="102" t="s">
        <v>417</v>
      </c>
      <c r="E128" s="102" t="s">
        <v>18</v>
      </c>
      <c r="F128" s="102">
        <v>2026</v>
      </c>
      <c r="G128" s="102">
        <v>1838.6</v>
      </c>
      <c r="H128" s="102">
        <v>8.0000000000000002E-3</v>
      </c>
      <c r="I128" s="102">
        <v>-1</v>
      </c>
      <c r="J128" s="102"/>
      <c r="K128" s="102"/>
      <c r="L128" s="102"/>
    </row>
    <row r="129" spans="1:12" x14ac:dyDescent="0.2">
      <c r="A129" s="102" t="s">
        <v>427</v>
      </c>
      <c r="B129" s="102" t="s">
        <v>417</v>
      </c>
      <c r="C129" s="102" t="s">
        <v>22</v>
      </c>
      <c r="D129" s="102" t="s">
        <v>417</v>
      </c>
      <c r="E129" s="102" t="s">
        <v>18</v>
      </c>
      <c r="F129" s="102">
        <v>2027</v>
      </c>
      <c r="G129" s="102">
        <v>1838.6</v>
      </c>
      <c r="H129" s="102">
        <v>8.0000000000000002E-3</v>
      </c>
      <c r="I129" s="102">
        <v>-1</v>
      </c>
      <c r="J129" s="102"/>
      <c r="K129" s="102"/>
      <c r="L129" s="102"/>
    </row>
    <row r="130" spans="1:12" x14ac:dyDescent="0.2">
      <c r="A130" s="102" t="s">
        <v>427</v>
      </c>
      <c r="B130" s="102" t="s">
        <v>417</v>
      </c>
      <c r="C130" s="102" t="s">
        <v>22</v>
      </c>
      <c r="D130" s="102" t="s">
        <v>417</v>
      </c>
      <c r="E130" s="102" t="s">
        <v>18</v>
      </c>
      <c r="F130" s="102">
        <v>2028</v>
      </c>
      <c r="G130" s="102">
        <v>1838.6</v>
      </c>
      <c r="H130" s="102">
        <v>8.0000000000000002E-3</v>
      </c>
      <c r="I130" s="102">
        <v>-1</v>
      </c>
      <c r="J130" s="102"/>
      <c r="K130" s="102"/>
      <c r="L130" s="102"/>
    </row>
    <row r="131" spans="1:12" x14ac:dyDescent="0.2">
      <c r="A131" s="102" t="s">
        <v>427</v>
      </c>
      <c r="B131" s="102" t="s">
        <v>417</v>
      </c>
      <c r="C131" s="102" t="s">
        <v>22</v>
      </c>
      <c r="D131" s="102" t="s">
        <v>417</v>
      </c>
      <c r="E131" s="102" t="s">
        <v>18</v>
      </c>
      <c r="F131" s="102">
        <v>2029</v>
      </c>
      <c r="G131" s="102">
        <v>1838.6</v>
      </c>
      <c r="H131" s="102">
        <v>8.0000000000000002E-3</v>
      </c>
      <c r="I131" s="102">
        <v>-1</v>
      </c>
      <c r="J131" s="102"/>
      <c r="K131" s="102"/>
      <c r="L131" s="102"/>
    </row>
    <row r="132" spans="1:12" x14ac:dyDescent="0.2">
      <c r="A132" s="102" t="s">
        <v>427</v>
      </c>
      <c r="B132" s="102" t="s">
        <v>417</v>
      </c>
      <c r="C132" s="102" t="s">
        <v>22</v>
      </c>
      <c r="D132" s="102" t="s">
        <v>417</v>
      </c>
      <c r="E132" s="102" t="s">
        <v>18</v>
      </c>
      <c r="F132" s="102">
        <v>2030</v>
      </c>
      <c r="G132" s="102">
        <v>1838.6</v>
      </c>
      <c r="H132" s="102">
        <v>8.0000000000000002E-3</v>
      </c>
      <c r="I132" s="102">
        <v>-1</v>
      </c>
      <c r="J132" s="102"/>
      <c r="K132" s="102"/>
      <c r="L132" s="102"/>
    </row>
    <row r="133" spans="1:12" x14ac:dyDescent="0.2">
      <c r="A133" s="102" t="s">
        <v>427</v>
      </c>
      <c r="B133" s="102" t="s">
        <v>417</v>
      </c>
      <c r="C133" s="102" t="s">
        <v>22</v>
      </c>
      <c r="D133" s="102" t="s">
        <v>417</v>
      </c>
      <c r="E133" s="102" t="s">
        <v>18</v>
      </c>
      <c r="F133" s="102">
        <v>2031</v>
      </c>
      <c r="G133" s="102">
        <v>1838.6</v>
      </c>
      <c r="H133" s="102">
        <v>8.0000000000000002E-3</v>
      </c>
      <c r="I133" s="102">
        <v>-1</v>
      </c>
      <c r="J133" s="102"/>
      <c r="K133" s="102"/>
      <c r="L133" s="102"/>
    </row>
    <row r="134" spans="1:12" x14ac:dyDescent="0.2">
      <c r="A134" s="102" t="s">
        <v>427</v>
      </c>
      <c r="B134" s="102" t="s">
        <v>417</v>
      </c>
      <c r="C134" s="102" t="s">
        <v>22</v>
      </c>
      <c r="D134" s="102" t="s">
        <v>417</v>
      </c>
      <c r="E134" s="102" t="s">
        <v>22</v>
      </c>
      <c r="F134" s="102">
        <v>2021</v>
      </c>
      <c r="G134" s="102">
        <v>926</v>
      </c>
      <c r="H134" s="102">
        <v>2E-3</v>
      </c>
      <c r="I134" s="102">
        <v>-1</v>
      </c>
      <c r="J134" s="102"/>
      <c r="K134" s="102"/>
      <c r="L134" s="102"/>
    </row>
    <row r="135" spans="1:12" x14ac:dyDescent="0.2">
      <c r="A135" s="102" t="s">
        <v>427</v>
      </c>
      <c r="B135" s="102" t="s">
        <v>417</v>
      </c>
      <c r="C135" s="102" t="s">
        <v>22</v>
      </c>
      <c r="D135" s="102" t="s">
        <v>417</v>
      </c>
      <c r="E135" s="102" t="s">
        <v>22</v>
      </c>
      <c r="F135" s="102">
        <v>2022</v>
      </c>
      <c r="G135" s="102">
        <v>926</v>
      </c>
      <c r="H135" s="102">
        <v>2E-3</v>
      </c>
      <c r="I135" s="102">
        <v>-1</v>
      </c>
      <c r="J135" s="102"/>
      <c r="K135" s="102"/>
      <c r="L135" s="102"/>
    </row>
    <row r="136" spans="1:12" x14ac:dyDescent="0.2">
      <c r="A136" s="102" t="s">
        <v>427</v>
      </c>
      <c r="B136" s="102" t="s">
        <v>417</v>
      </c>
      <c r="C136" s="102" t="s">
        <v>22</v>
      </c>
      <c r="D136" s="102" t="s">
        <v>417</v>
      </c>
      <c r="E136" s="102" t="s">
        <v>22</v>
      </c>
      <c r="F136" s="102">
        <v>2023</v>
      </c>
      <c r="G136" s="102">
        <v>926</v>
      </c>
      <c r="H136" s="102">
        <v>2E-3</v>
      </c>
      <c r="I136" s="102">
        <v>-1</v>
      </c>
      <c r="J136" s="102"/>
      <c r="K136" s="102"/>
      <c r="L136" s="102"/>
    </row>
    <row r="137" spans="1:12" x14ac:dyDescent="0.2">
      <c r="A137" s="102" t="s">
        <v>427</v>
      </c>
      <c r="B137" s="102" t="s">
        <v>417</v>
      </c>
      <c r="C137" s="102" t="s">
        <v>22</v>
      </c>
      <c r="D137" s="102" t="s">
        <v>417</v>
      </c>
      <c r="E137" s="102" t="s">
        <v>22</v>
      </c>
      <c r="F137" s="102">
        <v>2024</v>
      </c>
      <c r="G137" s="102">
        <v>926</v>
      </c>
      <c r="H137" s="102">
        <v>2E-3</v>
      </c>
      <c r="I137" s="102">
        <v>-1</v>
      </c>
      <c r="J137" s="102"/>
      <c r="K137" s="102"/>
      <c r="L137" s="102"/>
    </row>
    <row r="138" spans="1:12" x14ac:dyDescent="0.2">
      <c r="A138" s="102" t="s">
        <v>427</v>
      </c>
      <c r="B138" s="102" t="s">
        <v>417</v>
      </c>
      <c r="C138" s="102" t="s">
        <v>22</v>
      </c>
      <c r="D138" s="102" t="s">
        <v>417</v>
      </c>
      <c r="E138" s="102" t="s">
        <v>22</v>
      </c>
      <c r="F138" s="102">
        <v>2025</v>
      </c>
      <c r="G138" s="102">
        <v>926</v>
      </c>
      <c r="H138" s="102">
        <v>2E-3</v>
      </c>
      <c r="I138" s="102">
        <v>-1</v>
      </c>
      <c r="J138" s="102"/>
      <c r="K138" s="102"/>
      <c r="L138" s="102"/>
    </row>
    <row r="139" spans="1:12" x14ac:dyDescent="0.2">
      <c r="A139" s="102" t="s">
        <v>427</v>
      </c>
      <c r="B139" s="102" t="s">
        <v>417</v>
      </c>
      <c r="C139" s="102" t="s">
        <v>22</v>
      </c>
      <c r="D139" s="102" t="s">
        <v>417</v>
      </c>
      <c r="E139" s="102" t="s">
        <v>22</v>
      </c>
      <c r="F139" s="102">
        <v>2026</v>
      </c>
      <c r="G139" s="102">
        <v>926</v>
      </c>
      <c r="H139" s="102">
        <v>2E-3</v>
      </c>
      <c r="I139" s="102">
        <v>-1</v>
      </c>
      <c r="J139" s="102"/>
      <c r="K139" s="102"/>
      <c r="L139" s="102"/>
    </row>
    <row r="140" spans="1:12" x14ac:dyDescent="0.2">
      <c r="A140" s="102" t="s">
        <v>427</v>
      </c>
      <c r="B140" s="102" t="s">
        <v>417</v>
      </c>
      <c r="C140" s="102" t="s">
        <v>22</v>
      </c>
      <c r="D140" s="102" t="s">
        <v>417</v>
      </c>
      <c r="E140" s="102" t="s">
        <v>22</v>
      </c>
      <c r="F140" s="102">
        <v>2027</v>
      </c>
      <c r="G140" s="102">
        <v>926</v>
      </c>
      <c r="H140" s="102">
        <v>2E-3</v>
      </c>
      <c r="I140" s="102">
        <v>-1</v>
      </c>
      <c r="J140" s="102"/>
      <c r="K140" s="102"/>
      <c r="L140" s="102"/>
    </row>
    <row r="141" spans="1:12" x14ac:dyDescent="0.2">
      <c r="A141" s="102" t="s">
        <v>427</v>
      </c>
      <c r="B141" s="102" t="s">
        <v>417</v>
      </c>
      <c r="C141" s="102" t="s">
        <v>22</v>
      </c>
      <c r="D141" s="102" t="s">
        <v>417</v>
      </c>
      <c r="E141" s="102" t="s">
        <v>22</v>
      </c>
      <c r="F141" s="102">
        <v>2028</v>
      </c>
      <c r="G141" s="102">
        <v>926</v>
      </c>
      <c r="H141" s="102">
        <v>2E-3</v>
      </c>
      <c r="I141" s="102">
        <v>-1</v>
      </c>
      <c r="J141" s="102"/>
      <c r="K141" s="102"/>
      <c r="L141" s="102"/>
    </row>
    <row r="142" spans="1:12" x14ac:dyDescent="0.2">
      <c r="A142" s="102" t="s">
        <v>427</v>
      </c>
      <c r="B142" s="102" t="s">
        <v>417</v>
      </c>
      <c r="C142" s="102" t="s">
        <v>22</v>
      </c>
      <c r="D142" s="102" t="s">
        <v>417</v>
      </c>
      <c r="E142" s="102" t="s">
        <v>22</v>
      </c>
      <c r="F142" s="102">
        <v>2029</v>
      </c>
      <c r="G142" s="102">
        <v>926</v>
      </c>
      <c r="H142" s="102">
        <v>2E-3</v>
      </c>
      <c r="I142" s="102">
        <v>-1</v>
      </c>
      <c r="J142" s="102"/>
      <c r="K142" s="102"/>
      <c r="L142" s="102"/>
    </row>
    <row r="143" spans="1:12" x14ac:dyDescent="0.2">
      <c r="A143" s="102" t="s">
        <v>427</v>
      </c>
      <c r="B143" s="102" t="s">
        <v>417</v>
      </c>
      <c r="C143" s="102" t="s">
        <v>22</v>
      </c>
      <c r="D143" s="102" t="s">
        <v>417</v>
      </c>
      <c r="E143" s="102" t="s">
        <v>22</v>
      </c>
      <c r="F143" s="102">
        <v>2030</v>
      </c>
      <c r="G143" s="102">
        <v>926</v>
      </c>
      <c r="H143" s="102">
        <v>2E-3</v>
      </c>
      <c r="I143" s="102">
        <v>-1</v>
      </c>
      <c r="J143" s="102"/>
      <c r="K143" s="102"/>
      <c r="L143" s="102"/>
    </row>
    <row r="144" spans="1:12" x14ac:dyDescent="0.2">
      <c r="A144" s="102" t="s">
        <v>427</v>
      </c>
      <c r="B144" s="102" t="s">
        <v>417</v>
      </c>
      <c r="C144" s="102" t="s">
        <v>22</v>
      </c>
      <c r="D144" s="102" t="s">
        <v>417</v>
      </c>
      <c r="E144" s="102" t="s">
        <v>22</v>
      </c>
      <c r="F144" s="102">
        <v>2031</v>
      </c>
      <c r="G144" s="102">
        <v>926</v>
      </c>
      <c r="H144" s="102">
        <v>2E-3</v>
      </c>
      <c r="I144" s="102">
        <v>-1</v>
      </c>
      <c r="J144" s="102"/>
      <c r="K144" s="102"/>
      <c r="L144" s="102"/>
    </row>
    <row r="145" spans="1:12" x14ac:dyDescent="0.2">
      <c r="A145" s="102" t="s">
        <v>427</v>
      </c>
      <c r="B145" s="102" t="s">
        <v>417</v>
      </c>
      <c r="C145" s="102" t="s">
        <v>22</v>
      </c>
      <c r="D145" s="102" t="s">
        <v>417</v>
      </c>
      <c r="E145" s="102" t="s">
        <v>25</v>
      </c>
      <c r="F145" s="102">
        <v>2021</v>
      </c>
      <c r="G145" s="102">
        <v>3029.6</v>
      </c>
      <c r="H145" s="102">
        <v>8.0000000000000002E-3</v>
      </c>
      <c r="I145" s="102">
        <v>-1</v>
      </c>
      <c r="J145" s="102"/>
      <c r="K145" s="102"/>
      <c r="L145" s="102"/>
    </row>
    <row r="146" spans="1:12" x14ac:dyDescent="0.2">
      <c r="A146" s="102" t="s">
        <v>427</v>
      </c>
      <c r="B146" s="102" t="s">
        <v>417</v>
      </c>
      <c r="C146" s="102" t="s">
        <v>22</v>
      </c>
      <c r="D146" s="102" t="s">
        <v>417</v>
      </c>
      <c r="E146" s="102" t="s">
        <v>25</v>
      </c>
      <c r="F146" s="102">
        <v>2022</v>
      </c>
      <c r="G146" s="102">
        <v>3029.6</v>
      </c>
      <c r="H146" s="102">
        <v>8.0000000000000002E-3</v>
      </c>
      <c r="I146" s="102">
        <v>-1</v>
      </c>
      <c r="J146" s="102"/>
      <c r="K146" s="102"/>
      <c r="L146" s="102"/>
    </row>
    <row r="147" spans="1:12" x14ac:dyDescent="0.2">
      <c r="A147" s="102" t="s">
        <v>427</v>
      </c>
      <c r="B147" s="102" t="s">
        <v>417</v>
      </c>
      <c r="C147" s="102" t="s">
        <v>22</v>
      </c>
      <c r="D147" s="102" t="s">
        <v>417</v>
      </c>
      <c r="E147" s="102" t="s">
        <v>25</v>
      </c>
      <c r="F147" s="102">
        <v>2023</v>
      </c>
      <c r="G147" s="102">
        <v>3029.6</v>
      </c>
      <c r="H147" s="102">
        <v>8.0000000000000002E-3</v>
      </c>
      <c r="I147" s="102">
        <v>-1</v>
      </c>
      <c r="J147" s="102"/>
      <c r="K147" s="102"/>
      <c r="L147" s="102"/>
    </row>
    <row r="148" spans="1:12" x14ac:dyDescent="0.2">
      <c r="A148" s="102" t="s">
        <v>427</v>
      </c>
      <c r="B148" s="102" t="s">
        <v>417</v>
      </c>
      <c r="C148" s="102" t="s">
        <v>22</v>
      </c>
      <c r="D148" s="102" t="s">
        <v>417</v>
      </c>
      <c r="E148" s="102" t="s">
        <v>25</v>
      </c>
      <c r="F148" s="102">
        <v>2024</v>
      </c>
      <c r="G148" s="102">
        <v>3029.6</v>
      </c>
      <c r="H148" s="102">
        <v>8.0000000000000002E-3</v>
      </c>
      <c r="I148" s="102">
        <v>-1</v>
      </c>
      <c r="J148" s="102"/>
      <c r="K148" s="102"/>
      <c r="L148" s="102"/>
    </row>
    <row r="149" spans="1:12" x14ac:dyDescent="0.2">
      <c r="A149" s="102" t="s">
        <v>427</v>
      </c>
      <c r="B149" s="102" t="s">
        <v>417</v>
      </c>
      <c r="C149" s="102" t="s">
        <v>22</v>
      </c>
      <c r="D149" s="102" t="s">
        <v>417</v>
      </c>
      <c r="E149" s="102" t="s">
        <v>25</v>
      </c>
      <c r="F149" s="102">
        <v>2025</v>
      </c>
      <c r="G149" s="102">
        <v>3029.6</v>
      </c>
      <c r="H149" s="102">
        <v>8.0000000000000002E-3</v>
      </c>
      <c r="I149" s="102">
        <v>-1</v>
      </c>
      <c r="J149" s="102"/>
      <c r="K149" s="102"/>
      <c r="L149" s="102"/>
    </row>
    <row r="150" spans="1:12" x14ac:dyDescent="0.2">
      <c r="A150" s="102" t="s">
        <v>427</v>
      </c>
      <c r="B150" s="102" t="s">
        <v>417</v>
      </c>
      <c r="C150" s="102" t="s">
        <v>22</v>
      </c>
      <c r="D150" s="102" t="s">
        <v>417</v>
      </c>
      <c r="E150" s="102" t="s">
        <v>25</v>
      </c>
      <c r="F150" s="102">
        <v>2026</v>
      </c>
      <c r="G150" s="102">
        <v>3029.6</v>
      </c>
      <c r="H150" s="102">
        <v>8.0000000000000002E-3</v>
      </c>
      <c r="I150" s="102">
        <v>-1</v>
      </c>
      <c r="J150" s="102"/>
      <c r="K150" s="102"/>
      <c r="L150" s="102"/>
    </row>
    <row r="151" spans="1:12" x14ac:dyDescent="0.2">
      <c r="A151" s="102" t="s">
        <v>427</v>
      </c>
      <c r="B151" s="102" t="s">
        <v>417</v>
      </c>
      <c r="C151" s="102" t="s">
        <v>22</v>
      </c>
      <c r="D151" s="102" t="s">
        <v>417</v>
      </c>
      <c r="E151" s="102" t="s">
        <v>25</v>
      </c>
      <c r="F151" s="102">
        <v>2027</v>
      </c>
      <c r="G151" s="102">
        <v>3029.6</v>
      </c>
      <c r="H151" s="102">
        <v>8.0000000000000002E-3</v>
      </c>
      <c r="I151" s="102">
        <v>-1</v>
      </c>
      <c r="J151" s="102"/>
      <c r="K151" s="102"/>
      <c r="L151" s="102"/>
    </row>
    <row r="152" spans="1:12" x14ac:dyDescent="0.2">
      <c r="A152" s="102" t="s">
        <v>427</v>
      </c>
      <c r="B152" s="102" t="s">
        <v>417</v>
      </c>
      <c r="C152" s="102" t="s">
        <v>22</v>
      </c>
      <c r="D152" s="102" t="s">
        <v>417</v>
      </c>
      <c r="E152" s="102" t="s">
        <v>25</v>
      </c>
      <c r="F152" s="102">
        <v>2028</v>
      </c>
      <c r="G152" s="102">
        <v>3029.6</v>
      </c>
      <c r="H152" s="102">
        <v>8.0000000000000002E-3</v>
      </c>
      <c r="I152" s="102">
        <v>-1</v>
      </c>
      <c r="J152" s="102"/>
      <c r="K152" s="102"/>
      <c r="L152" s="102"/>
    </row>
    <row r="153" spans="1:12" x14ac:dyDescent="0.2">
      <c r="A153" s="102" t="s">
        <v>427</v>
      </c>
      <c r="B153" s="102" t="s">
        <v>417</v>
      </c>
      <c r="C153" s="102" t="s">
        <v>22</v>
      </c>
      <c r="D153" s="102" t="s">
        <v>417</v>
      </c>
      <c r="E153" s="102" t="s">
        <v>25</v>
      </c>
      <c r="F153" s="102">
        <v>2029</v>
      </c>
      <c r="G153" s="102">
        <v>3029.6</v>
      </c>
      <c r="H153" s="102">
        <v>8.0000000000000002E-3</v>
      </c>
      <c r="I153" s="102">
        <v>-1</v>
      </c>
      <c r="J153" s="102"/>
      <c r="K153" s="102"/>
      <c r="L153" s="102"/>
    </row>
    <row r="154" spans="1:12" x14ac:dyDescent="0.2">
      <c r="A154" s="102" t="s">
        <v>427</v>
      </c>
      <c r="B154" s="102" t="s">
        <v>417</v>
      </c>
      <c r="C154" s="102" t="s">
        <v>22</v>
      </c>
      <c r="D154" s="102" t="s">
        <v>417</v>
      </c>
      <c r="E154" s="102" t="s">
        <v>25</v>
      </c>
      <c r="F154" s="102">
        <v>2030</v>
      </c>
      <c r="G154" s="102">
        <v>3029.6</v>
      </c>
      <c r="H154" s="102">
        <v>8.0000000000000002E-3</v>
      </c>
      <c r="I154" s="102">
        <v>-1</v>
      </c>
      <c r="J154" s="102"/>
      <c r="K154" s="102"/>
      <c r="L154" s="102"/>
    </row>
    <row r="155" spans="1:12" x14ac:dyDescent="0.2">
      <c r="A155" s="102" t="s">
        <v>427</v>
      </c>
      <c r="B155" s="102" t="s">
        <v>417</v>
      </c>
      <c r="C155" s="102" t="s">
        <v>22</v>
      </c>
      <c r="D155" s="102" t="s">
        <v>417</v>
      </c>
      <c r="E155" s="102" t="s">
        <v>25</v>
      </c>
      <c r="F155" s="102">
        <v>2031</v>
      </c>
      <c r="G155" s="102">
        <v>3029.6</v>
      </c>
      <c r="H155" s="102">
        <v>8.0000000000000002E-3</v>
      </c>
      <c r="I155" s="102">
        <v>-1</v>
      </c>
      <c r="J155" s="102"/>
      <c r="K155" s="102"/>
      <c r="L155" s="102"/>
    </row>
    <row r="156" spans="1:12" x14ac:dyDescent="0.2">
      <c r="A156" s="102" t="s">
        <v>427</v>
      </c>
      <c r="B156" s="102" t="s">
        <v>417</v>
      </c>
      <c r="C156" s="102" t="s">
        <v>22</v>
      </c>
      <c r="D156" s="102" t="s">
        <v>417</v>
      </c>
      <c r="E156" s="102" t="s">
        <v>28</v>
      </c>
      <c r="F156" s="102">
        <v>2021</v>
      </c>
      <c r="G156" s="102">
        <v>3174</v>
      </c>
      <c r="H156" s="102">
        <v>8.0000000000000002E-3</v>
      </c>
      <c r="I156" s="102">
        <v>-1</v>
      </c>
      <c r="J156" s="102"/>
      <c r="K156" s="102"/>
      <c r="L156" s="102"/>
    </row>
    <row r="157" spans="1:12" x14ac:dyDescent="0.2">
      <c r="A157" s="102" t="s">
        <v>427</v>
      </c>
      <c r="B157" s="102" t="s">
        <v>417</v>
      </c>
      <c r="C157" s="102" t="s">
        <v>22</v>
      </c>
      <c r="D157" s="102" t="s">
        <v>417</v>
      </c>
      <c r="E157" s="102" t="s">
        <v>28</v>
      </c>
      <c r="F157" s="102">
        <v>2022</v>
      </c>
      <c r="G157" s="102">
        <v>3174</v>
      </c>
      <c r="H157" s="102">
        <v>8.0000000000000002E-3</v>
      </c>
      <c r="I157" s="102">
        <v>-1</v>
      </c>
      <c r="J157" s="102"/>
      <c r="K157" s="102"/>
      <c r="L157" s="102"/>
    </row>
    <row r="158" spans="1:12" x14ac:dyDescent="0.2">
      <c r="A158" s="102" t="s">
        <v>427</v>
      </c>
      <c r="B158" s="102" t="s">
        <v>417</v>
      </c>
      <c r="C158" s="102" t="s">
        <v>22</v>
      </c>
      <c r="D158" s="102" t="s">
        <v>417</v>
      </c>
      <c r="E158" s="102" t="s">
        <v>28</v>
      </c>
      <c r="F158" s="102">
        <v>2023</v>
      </c>
      <c r="G158" s="102">
        <v>3174</v>
      </c>
      <c r="H158" s="102">
        <v>8.0000000000000002E-3</v>
      </c>
      <c r="I158" s="102">
        <v>-1</v>
      </c>
      <c r="J158" s="102"/>
      <c r="K158" s="102"/>
      <c r="L158" s="102"/>
    </row>
    <row r="159" spans="1:12" x14ac:dyDescent="0.2">
      <c r="A159" s="102" t="s">
        <v>427</v>
      </c>
      <c r="B159" s="102" t="s">
        <v>417</v>
      </c>
      <c r="C159" s="102" t="s">
        <v>22</v>
      </c>
      <c r="D159" s="102" t="s">
        <v>417</v>
      </c>
      <c r="E159" s="102" t="s">
        <v>28</v>
      </c>
      <c r="F159" s="102">
        <v>2024</v>
      </c>
      <c r="G159" s="102">
        <v>3174</v>
      </c>
      <c r="H159" s="102">
        <v>8.0000000000000002E-3</v>
      </c>
      <c r="I159" s="102">
        <v>-1</v>
      </c>
      <c r="J159" s="102"/>
      <c r="K159" s="102"/>
      <c r="L159" s="102"/>
    </row>
    <row r="160" spans="1:12" x14ac:dyDescent="0.2">
      <c r="A160" s="102" t="s">
        <v>427</v>
      </c>
      <c r="B160" s="102" t="s">
        <v>417</v>
      </c>
      <c r="C160" s="102" t="s">
        <v>22</v>
      </c>
      <c r="D160" s="102" t="s">
        <v>417</v>
      </c>
      <c r="E160" s="102" t="s">
        <v>28</v>
      </c>
      <c r="F160" s="102">
        <v>2025</v>
      </c>
      <c r="G160" s="102">
        <v>3174</v>
      </c>
      <c r="H160" s="102">
        <v>8.0000000000000002E-3</v>
      </c>
      <c r="I160" s="102">
        <v>-1</v>
      </c>
      <c r="J160" s="102"/>
      <c r="K160" s="102"/>
      <c r="L160" s="102"/>
    </row>
    <row r="161" spans="1:12" x14ac:dyDescent="0.2">
      <c r="A161" s="102" t="s">
        <v>427</v>
      </c>
      <c r="B161" s="102" t="s">
        <v>417</v>
      </c>
      <c r="C161" s="102" t="s">
        <v>22</v>
      </c>
      <c r="D161" s="102" t="s">
        <v>417</v>
      </c>
      <c r="E161" s="102" t="s">
        <v>28</v>
      </c>
      <c r="F161" s="102">
        <v>2026</v>
      </c>
      <c r="G161" s="102">
        <v>3174</v>
      </c>
      <c r="H161" s="102">
        <v>8.0000000000000002E-3</v>
      </c>
      <c r="I161" s="102">
        <v>-1</v>
      </c>
      <c r="J161" s="102"/>
      <c r="K161" s="102"/>
      <c r="L161" s="102"/>
    </row>
    <row r="162" spans="1:12" x14ac:dyDescent="0.2">
      <c r="A162" s="102" t="s">
        <v>427</v>
      </c>
      <c r="B162" s="102" t="s">
        <v>417</v>
      </c>
      <c r="C162" s="102" t="s">
        <v>22</v>
      </c>
      <c r="D162" s="102" t="s">
        <v>417</v>
      </c>
      <c r="E162" s="102" t="s">
        <v>28</v>
      </c>
      <c r="F162" s="102">
        <v>2027</v>
      </c>
      <c r="G162" s="102">
        <v>3174</v>
      </c>
      <c r="H162" s="102">
        <v>8.0000000000000002E-3</v>
      </c>
      <c r="I162" s="102">
        <v>-1</v>
      </c>
      <c r="J162" s="102"/>
      <c r="K162" s="102"/>
      <c r="L162" s="102"/>
    </row>
    <row r="163" spans="1:12" x14ac:dyDescent="0.2">
      <c r="A163" s="102" t="s">
        <v>427</v>
      </c>
      <c r="B163" s="102" t="s">
        <v>417</v>
      </c>
      <c r="C163" s="102" t="s">
        <v>22</v>
      </c>
      <c r="D163" s="102" t="s">
        <v>417</v>
      </c>
      <c r="E163" s="102" t="s">
        <v>28</v>
      </c>
      <c r="F163" s="102">
        <v>2028</v>
      </c>
      <c r="G163" s="102">
        <v>3174</v>
      </c>
      <c r="H163" s="102">
        <v>8.0000000000000002E-3</v>
      </c>
      <c r="I163" s="102">
        <v>-1</v>
      </c>
      <c r="J163" s="102"/>
      <c r="K163" s="102"/>
      <c r="L163" s="102"/>
    </row>
    <row r="164" spans="1:12" x14ac:dyDescent="0.2">
      <c r="A164" s="102" t="s">
        <v>427</v>
      </c>
      <c r="B164" s="102" t="s">
        <v>417</v>
      </c>
      <c r="C164" s="102" t="s">
        <v>22</v>
      </c>
      <c r="D164" s="102" t="s">
        <v>417</v>
      </c>
      <c r="E164" s="102" t="s">
        <v>28</v>
      </c>
      <c r="F164" s="102">
        <v>2029</v>
      </c>
      <c r="G164" s="102">
        <v>3174</v>
      </c>
      <c r="H164" s="102">
        <v>8.0000000000000002E-3</v>
      </c>
      <c r="I164" s="102">
        <v>-1</v>
      </c>
      <c r="J164" s="102"/>
      <c r="K164" s="102"/>
      <c r="L164" s="102"/>
    </row>
    <row r="165" spans="1:12" x14ac:dyDescent="0.2">
      <c r="A165" s="102" t="s">
        <v>427</v>
      </c>
      <c r="B165" s="102" t="s">
        <v>417</v>
      </c>
      <c r="C165" s="102" t="s">
        <v>22</v>
      </c>
      <c r="D165" s="102" t="s">
        <v>417</v>
      </c>
      <c r="E165" s="102" t="s">
        <v>28</v>
      </c>
      <c r="F165" s="102">
        <v>2030</v>
      </c>
      <c r="G165" s="102">
        <v>3174</v>
      </c>
      <c r="H165" s="102">
        <v>8.0000000000000002E-3</v>
      </c>
      <c r="I165" s="102">
        <v>-1</v>
      </c>
      <c r="J165" s="102"/>
      <c r="K165" s="102"/>
      <c r="L165" s="102"/>
    </row>
    <row r="166" spans="1:12" x14ac:dyDescent="0.2">
      <c r="A166" s="102" t="s">
        <v>427</v>
      </c>
      <c r="B166" s="102" t="s">
        <v>417</v>
      </c>
      <c r="C166" s="102" t="s">
        <v>22</v>
      </c>
      <c r="D166" s="102" t="s">
        <v>417</v>
      </c>
      <c r="E166" s="102" t="s">
        <v>28</v>
      </c>
      <c r="F166" s="102">
        <v>2031</v>
      </c>
      <c r="G166" s="102">
        <v>3174</v>
      </c>
      <c r="H166" s="102">
        <v>8.0000000000000002E-3</v>
      </c>
      <c r="I166" s="102">
        <v>-1</v>
      </c>
      <c r="J166" s="102"/>
      <c r="K166" s="102"/>
      <c r="L166" s="102"/>
    </row>
    <row r="167" spans="1:12" x14ac:dyDescent="0.2">
      <c r="A167" s="102" t="s">
        <v>427</v>
      </c>
      <c r="B167" s="102" t="s">
        <v>417</v>
      </c>
      <c r="C167" s="102" t="s">
        <v>25</v>
      </c>
      <c r="D167" s="102" t="s">
        <v>417</v>
      </c>
      <c r="E167" s="102" t="s">
        <v>11</v>
      </c>
      <c r="F167" s="102">
        <v>2021</v>
      </c>
      <c r="G167" s="102">
        <v>2776.7</v>
      </c>
      <c r="H167" s="102">
        <v>8.0000000000000002E-3</v>
      </c>
      <c r="I167" s="102">
        <v>-1</v>
      </c>
      <c r="J167" s="102"/>
      <c r="K167" s="102"/>
      <c r="L167" s="102"/>
    </row>
    <row r="168" spans="1:12" x14ac:dyDescent="0.2">
      <c r="A168" s="102" t="s">
        <v>427</v>
      </c>
      <c r="B168" s="102" t="s">
        <v>417</v>
      </c>
      <c r="C168" s="102" t="s">
        <v>25</v>
      </c>
      <c r="D168" s="102" t="s">
        <v>417</v>
      </c>
      <c r="E168" s="102" t="s">
        <v>11</v>
      </c>
      <c r="F168" s="102">
        <v>2022</v>
      </c>
      <c r="G168" s="102">
        <v>2776.7</v>
      </c>
      <c r="H168" s="102">
        <v>8.0000000000000002E-3</v>
      </c>
      <c r="I168" s="102">
        <v>-1</v>
      </c>
      <c r="J168" s="102"/>
      <c r="K168" s="102"/>
      <c r="L168" s="102"/>
    </row>
    <row r="169" spans="1:12" x14ac:dyDescent="0.2">
      <c r="A169" s="102" t="s">
        <v>427</v>
      </c>
      <c r="B169" s="102" t="s">
        <v>417</v>
      </c>
      <c r="C169" s="102" t="s">
        <v>25</v>
      </c>
      <c r="D169" s="102" t="s">
        <v>417</v>
      </c>
      <c r="E169" s="102" t="s">
        <v>11</v>
      </c>
      <c r="F169" s="102">
        <v>2023</v>
      </c>
      <c r="G169" s="102">
        <v>2776.7</v>
      </c>
      <c r="H169" s="102">
        <v>8.0000000000000002E-3</v>
      </c>
      <c r="I169" s="102">
        <v>-1</v>
      </c>
      <c r="J169" s="102"/>
      <c r="K169" s="102"/>
      <c r="L169" s="102"/>
    </row>
    <row r="170" spans="1:12" x14ac:dyDescent="0.2">
      <c r="A170" s="102" t="s">
        <v>427</v>
      </c>
      <c r="B170" s="102" t="s">
        <v>417</v>
      </c>
      <c r="C170" s="102" t="s">
        <v>25</v>
      </c>
      <c r="D170" s="102" t="s">
        <v>417</v>
      </c>
      <c r="E170" s="102" t="s">
        <v>11</v>
      </c>
      <c r="F170" s="102">
        <v>2024</v>
      </c>
      <c r="G170" s="102">
        <v>2776.7</v>
      </c>
      <c r="H170" s="102">
        <v>8.0000000000000002E-3</v>
      </c>
      <c r="I170" s="102">
        <v>-1</v>
      </c>
      <c r="J170" s="102"/>
      <c r="K170" s="102"/>
      <c r="L170" s="102"/>
    </row>
    <row r="171" spans="1:12" x14ac:dyDescent="0.2">
      <c r="A171" s="102" t="s">
        <v>427</v>
      </c>
      <c r="B171" s="102" t="s">
        <v>417</v>
      </c>
      <c r="C171" s="102" t="s">
        <v>25</v>
      </c>
      <c r="D171" s="102" t="s">
        <v>417</v>
      </c>
      <c r="E171" s="102" t="s">
        <v>11</v>
      </c>
      <c r="F171" s="102">
        <v>2025</v>
      </c>
      <c r="G171" s="102">
        <v>2776.7</v>
      </c>
      <c r="H171" s="102">
        <v>8.0000000000000002E-3</v>
      </c>
      <c r="I171" s="102">
        <v>-1</v>
      </c>
      <c r="J171" s="102"/>
      <c r="K171" s="102"/>
      <c r="L171" s="102"/>
    </row>
    <row r="172" spans="1:12" x14ac:dyDescent="0.2">
      <c r="A172" s="102" t="s">
        <v>427</v>
      </c>
      <c r="B172" s="102" t="s">
        <v>417</v>
      </c>
      <c r="C172" s="102" t="s">
        <v>25</v>
      </c>
      <c r="D172" s="102" t="s">
        <v>417</v>
      </c>
      <c r="E172" s="102" t="s">
        <v>11</v>
      </c>
      <c r="F172" s="102">
        <v>2026</v>
      </c>
      <c r="G172" s="102">
        <v>2776.7</v>
      </c>
      <c r="H172" s="102">
        <v>8.0000000000000002E-3</v>
      </c>
      <c r="I172" s="102">
        <v>-1</v>
      </c>
      <c r="J172" s="102"/>
      <c r="K172" s="102"/>
      <c r="L172" s="102"/>
    </row>
    <row r="173" spans="1:12" x14ac:dyDescent="0.2">
      <c r="A173" s="102" t="s">
        <v>427</v>
      </c>
      <c r="B173" s="102" t="s">
        <v>417</v>
      </c>
      <c r="C173" s="102" t="s">
        <v>25</v>
      </c>
      <c r="D173" s="102" t="s">
        <v>417</v>
      </c>
      <c r="E173" s="102" t="s">
        <v>11</v>
      </c>
      <c r="F173" s="102">
        <v>2027</v>
      </c>
      <c r="G173" s="102">
        <v>2776.7</v>
      </c>
      <c r="H173" s="102">
        <v>8.0000000000000002E-3</v>
      </c>
      <c r="I173" s="102">
        <v>-1</v>
      </c>
      <c r="J173" s="102"/>
      <c r="K173" s="102"/>
      <c r="L173" s="102"/>
    </row>
    <row r="174" spans="1:12" x14ac:dyDescent="0.2">
      <c r="A174" s="102" t="s">
        <v>427</v>
      </c>
      <c r="B174" s="102" t="s">
        <v>417</v>
      </c>
      <c r="C174" s="102" t="s">
        <v>25</v>
      </c>
      <c r="D174" s="102" t="s">
        <v>417</v>
      </c>
      <c r="E174" s="102" t="s">
        <v>11</v>
      </c>
      <c r="F174" s="102">
        <v>2028</v>
      </c>
      <c r="G174" s="102">
        <v>2776.7</v>
      </c>
      <c r="H174" s="102">
        <v>8.0000000000000002E-3</v>
      </c>
      <c r="I174" s="102">
        <v>-1</v>
      </c>
      <c r="J174" s="102"/>
      <c r="K174" s="102"/>
      <c r="L174" s="102"/>
    </row>
    <row r="175" spans="1:12" x14ac:dyDescent="0.2">
      <c r="A175" s="102" t="s">
        <v>427</v>
      </c>
      <c r="B175" s="102" t="s">
        <v>417</v>
      </c>
      <c r="C175" s="102" t="s">
        <v>25</v>
      </c>
      <c r="D175" s="102" t="s">
        <v>417</v>
      </c>
      <c r="E175" s="102" t="s">
        <v>11</v>
      </c>
      <c r="F175" s="102">
        <v>2029</v>
      </c>
      <c r="G175" s="102">
        <v>2776.7</v>
      </c>
      <c r="H175" s="102">
        <v>8.0000000000000002E-3</v>
      </c>
      <c r="I175" s="102">
        <v>-1</v>
      </c>
      <c r="J175" s="102"/>
      <c r="K175" s="102"/>
      <c r="L175" s="102"/>
    </row>
    <row r="176" spans="1:12" x14ac:dyDescent="0.2">
      <c r="A176" s="102" t="s">
        <v>427</v>
      </c>
      <c r="B176" s="102" t="s">
        <v>417</v>
      </c>
      <c r="C176" s="102" t="s">
        <v>25</v>
      </c>
      <c r="D176" s="102" t="s">
        <v>417</v>
      </c>
      <c r="E176" s="102" t="s">
        <v>11</v>
      </c>
      <c r="F176" s="102">
        <v>2030</v>
      </c>
      <c r="G176" s="102">
        <v>2776.7</v>
      </c>
      <c r="H176" s="102">
        <v>8.0000000000000002E-3</v>
      </c>
      <c r="I176" s="102">
        <v>-1</v>
      </c>
      <c r="J176" s="102"/>
      <c r="K176" s="102"/>
      <c r="L176" s="102"/>
    </row>
    <row r="177" spans="1:12" x14ac:dyDescent="0.2">
      <c r="A177" s="102" t="s">
        <v>427</v>
      </c>
      <c r="B177" s="102" t="s">
        <v>417</v>
      </c>
      <c r="C177" s="102" t="s">
        <v>25</v>
      </c>
      <c r="D177" s="102" t="s">
        <v>417</v>
      </c>
      <c r="E177" s="102" t="s">
        <v>11</v>
      </c>
      <c r="F177" s="102">
        <v>2031</v>
      </c>
      <c r="G177" s="102">
        <v>2776.7</v>
      </c>
      <c r="H177" s="102">
        <v>8.0000000000000002E-3</v>
      </c>
      <c r="I177" s="102">
        <v>-1</v>
      </c>
      <c r="J177" s="102"/>
      <c r="K177" s="102"/>
      <c r="L177" s="102"/>
    </row>
    <row r="178" spans="1:12" x14ac:dyDescent="0.2">
      <c r="A178" s="102" t="s">
        <v>427</v>
      </c>
      <c r="B178" s="102" t="s">
        <v>417</v>
      </c>
      <c r="C178" s="102" t="s">
        <v>25</v>
      </c>
      <c r="D178" s="102" t="s">
        <v>417</v>
      </c>
      <c r="E178" s="102" t="s">
        <v>18</v>
      </c>
      <c r="F178" s="102">
        <v>2021</v>
      </c>
      <c r="G178" s="102">
        <v>2160.3000000000002</v>
      </c>
      <c r="H178" s="102">
        <v>8.0000000000000002E-3</v>
      </c>
      <c r="I178" s="102">
        <v>-1</v>
      </c>
      <c r="J178" s="102"/>
      <c r="K178" s="102"/>
      <c r="L178" s="102"/>
    </row>
    <row r="179" spans="1:12" x14ac:dyDescent="0.2">
      <c r="A179" s="102" t="s">
        <v>427</v>
      </c>
      <c r="B179" s="102" t="s">
        <v>417</v>
      </c>
      <c r="C179" s="102" t="s">
        <v>25</v>
      </c>
      <c r="D179" s="102" t="s">
        <v>417</v>
      </c>
      <c r="E179" s="102" t="s">
        <v>18</v>
      </c>
      <c r="F179" s="102">
        <v>2022</v>
      </c>
      <c r="G179" s="102">
        <v>2160.3000000000002</v>
      </c>
      <c r="H179" s="102">
        <v>8.0000000000000002E-3</v>
      </c>
      <c r="I179" s="102">
        <v>-1</v>
      </c>
      <c r="J179" s="102"/>
      <c r="K179" s="102"/>
      <c r="L179" s="102"/>
    </row>
    <row r="180" spans="1:12" x14ac:dyDescent="0.2">
      <c r="A180" s="102" t="s">
        <v>427</v>
      </c>
      <c r="B180" s="102" t="s">
        <v>417</v>
      </c>
      <c r="C180" s="102" t="s">
        <v>25</v>
      </c>
      <c r="D180" s="102" t="s">
        <v>417</v>
      </c>
      <c r="E180" s="102" t="s">
        <v>18</v>
      </c>
      <c r="F180" s="102">
        <v>2023</v>
      </c>
      <c r="G180" s="102">
        <v>2160.3000000000002</v>
      </c>
      <c r="H180" s="102">
        <v>8.0000000000000002E-3</v>
      </c>
      <c r="I180" s="102">
        <v>-1</v>
      </c>
      <c r="J180" s="102"/>
      <c r="K180" s="102"/>
      <c r="L180" s="102"/>
    </row>
    <row r="181" spans="1:12" x14ac:dyDescent="0.2">
      <c r="A181" s="102" t="s">
        <v>427</v>
      </c>
      <c r="B181" s="102" t="s">
        <v>417</v>
      </c>
      <c r="C181" s="102" t="s">
        <v>25</v>
      </c>
      <c r="D181" s="102" t="s">
        <v>417</v>
      </c>
      <c r="E181" s="102" t="s">
        <v>18</v>
      </c>
      <c r="F181" s="102">
        <v>2024</v>
      </c>
      <c r="G181" s="102">
        <v>2160.3000000000002</v>
      </c>
      <c r="H181" s="102">
        <v>8.0000000000000002E-3</v>
      </c>
      <c r="I181" s="102">
        <v>-1</v>
      </c>
      <c r="J181" s="102"/>
      <c r="K181" s="102"/>
      <c r="L181" s="102"/>
    </row>
    <row r="182" spans="1:12" x14ac:dyDescent="0.2">
      <c r="A182" s="102" t="s">
        <v>427</v>
      </c>
      <c r="B182" s="102" t="s">
        <v>417</v>
      </c>
      <c r="C182" s="102" t="s">
        <v>25</v>
      </c>
      <c r="D182" s="102" t="s">
        <v>417</v>
      </c>
      <c r="E182" s="102" t="s">
        <v>18</v>
      </c>
      <c r="F182" s="102">
        <v>2025</v>
      </c>
      <c r="G182" s="102">
        <v>2160.3000000000002</v>
      </c>
      <c r="H182" s="102">
        <v>8.0000000000000002E-3</v>
      </c>
      <c r="I182" s="102">
        <v>-1</v>
      </c>
      <c r="J182" s="102"/>
      <c r="K182" s="102"/>
      <c r="L182" s="102"/>
    </row>
    <row r="183" spans="1:12" x14ac:dyDescent="0.2">
      <c r="A183" s="102" t="s">
        <v>427</v>
      </c>
      <c r="B183" s="102" t="s">
        <v>417</v>
      </c>
      <c r="C183" s="102" t="s">
        <v>25</v>
      </c>
      <c r="D183" s="102" t="s">
        <v>417</v>
      </c>
      <c r="E183" s="102" t="s">
        <v>18</v>
      </c>
      <c r="F183" s="102">
        <v>2026</v>
      </c>
      <c r="G183" s="102">
        <v>2160.3000000000002</v>
      </c>
      <c r="H183" s="102">
        <v>8.0000000000000002E-3</v>
      </c>
      <c r="I183" s="102">
        <v>-1</v>
      </c>
      <c r="J183" s="102"/>
      <c r="K183" s="102"/>
      <c r="L183" s="102"/>
    </row>
    <row r="184" spans="1:12" x14ac:dyDescent="0.2">
      <c r="A184" s="102" t="s">
        <v>427</v>
      </c>
      <c r="B184" s="102" t="s">
        <v>417</v>
      </c>
      <c r="C184" s="102" t="s">
        <v>25</v>
      </c>
      <c r="D184" s="102" t="s">
        <v>417</v>
      </c>
      <c r="E184" s="102" t="s">
        <v>18</v>
      </c>
      <c r="F184" s="102">
        <v>2027</v>
      </c>
      <c r="G184" s="102">
        <v>2160.3000000000002</v>
      </c>
      <c r="H184" s="102">
        <v>8.0000000000000002E-3</v>
      </c>
      <c r="I184" s="102">
        <v>-1</v>
      </c>
      <c r="J184" s="102"/>
      <c r="K184" s="102"/>
      <c r="L184" s="102"/>
    </row>
    <row r="185" spans="1:12" x14ac:dyDescent="0.2">
      <c r="A185" s="102" t="s">
        <v>427</v>
      </c>
      <c r="B185" s="102" t="s">
        <v>417</v>
      </c>
      <c r="C185" s="102" t="s">
        <v>25</v>
      </c>
      <c r="D185" s="102" t="s">
        <v>417</v>
      </c>
      <c r="E185" s="102" t="s">
        <v>18</v>
      </c>
      <c r="F185" s="102">
        <v>2028</v>
      </c>
      <c r="G185" s="102">
        <v>2160.3000000000002</v>
      </c>
      <c r="H185" s="102">
        <v>8.0000000000000002E-3</v>
      </c>
      <c r="I185" s="102">
        <v>-1</v>
      </c>
      <c r="J185" s="102"/>
      <c r="K185" s="102"/>
      <c r="L185" s="102"/>
    </row>
    <row r="186" spans="1:12" x14ac:dyDescent="0.2">
      <c r="A186" s="102" t="s">
        <v>427</v>
      </c>
      <c r="B186" s="102" t="s">
        <v>417</v>
      </c>
      <c r="C186" s="102" t="s">
        <v>25</v>
      </c>
      <c r="D186" s="102" t="s">
        <v>417</v>
      </c>
      <c r="E186" s="102" t="s">
        <v>18</v>
      </c>
      <c r="F186" s="102">
        <v>2029</v>
      </c>
      <c r="G186" s="102">
        <v>2160.3000000000002</v>
      </c>
      <c r="H186" s="102">
        <v>8.0000000000000002E-3</v>
      </c>
      <c r="I186" s="102">
        <v>-1</v>
      </c>
      <c r="J186" s="102"/>
      <c r="K186" s="102"/>
      <c r="L186" s="102"/>
    </row>
    <row r="187" spans="1:12" x14ac:dyDescent="0.2">
      <c r="A187" s="102" t="s">
        <v>427</v>
      </c>
      <c r="B187" s="102" t="s">
        <v>417</v>
      </c>
      <c r="C187" s="102" t="s">
        <v>25</v>
      </c>
      <c r="D187" s="102" t="s">
        <v>417</v>
      </c>
      <c r="E187" s="102" t="s">
        <v>18</v>
      </c>
      <c r="F187" s="102">
        <v>2030</v>
      </c>
      <c r="G187" s="102">
        <v>2160.3000000000002</v>
      </c>
      <c r="H187" s="102">
        <v>8.0000000000000002E-3</v>
      </c>
      <c r="I187" s="102">
        <v>-1</v>
      </c>
      <c r="J187" s="102"/>
      <c r="K187" s="102"/>
      <c r="L187" s="102"/>
    </row>
    <row r="188" spans="1:12" x14ac:dyDescent="0.2">
      <c r="A188" s="102" t="s">
        <v>427</v>
      </c>
      <c r="B188" s="102" t="s">
        <v>417</v>
      </c>
      <c r="C188" s="102" t="s">
        <v>25</v>
      </c>
      <c r="D188" s="102" t="s">
        <v>417</v>
      </c>
      <c r="E188" s="102" t="s">
        <v>18</v>
      </c>
      <c r="F188" s="102">
        <v>2031</v>
      </c>
      <c r="G188" s="102">
        <v>2160.3000000000002</v>
      </c>
      <c r="H188" s="102">
        <v>8.0000000000000002E-3</v>
      </c>
      <c r="I188" s="102">
        <v>-1</v>
      </c>
      <c r="J188" s="102"/>
      <c r="K188" s="102"/>
      <c r="L188" s="102"/>
    </row>
    <row r="189" spans="1:12" x14ac:dyDescent="0.2">
      <c r="A189" s="102" t="s">
        <v>427</v>
      </c>
      <c r="B189" s="102" t="s">
        <v>417</v>
      </c>
      <c r="C189" s="102" t="s">
        <v>25</v>
      </c>
      <c r="D189" s="102" t="s">
        <v>417</v>
      </c>
      <c r="E189" s="102" t="s">
        <v>22</v>
      </c>
      <c r="F189" s="102">
        <v>2021</v>
      </c>
      <c r="G189" s="102">
        <v>3029.6</v>
      </c>
      <c r="H189" s="102">
        <v>8.0000000000000002E-3</v>
      </c>
      <c r="I189" s="102">
        <v>-1</v>
      </c>
      <c r="J189" s="102"/>
      <c r="K189" s="102"/>
      <c r="L189" s="102"/>
    </row>
    <row r="190" spans="1:12" x14ac:dyDescent="0.2">
      <c r="A190" s="102" t="s">
        <v>427</v>
      </c>
      <c r="B190" s="102" t="s">
        <v>417</v>
      </c>
      <c r="C190" s="102" t="s">
        <v>25</v>
      </c>
      <c r="D190" s="102" t="s">
        <v>417</v>
      </c>
      <c r="E190" s="102" t="s">
        <v>22</v>
      </c>
      <c r="F190" s="102">
        <v>2022</v>
      </c>
      <c r="G190" s="102">
        <v>3029.6</v>
      </c>
      <c r="H190" s="102">
        <v>8.0000000000000002E-3</v>
      </c>
      <c r="I190" s="102">
        <v>-1</v>
      </c>
      <c r="J190" s="102"/>
      <c r="K190" s="102"/>
      <c r="L190" s="102"/>
    </row>
    <row r="191" spans="1:12" x14ac:dyDescent="0.2">
      <c r="A191" s="102" t="s">
        <v>427</v>
      </c>
      <c r="B191" s="102" t="s">
        <v>417</v>
      </c>
      <c r="C191" s="102" t="s">
        <v>25</v>
      </c>
      <c r="D191" s="102" t="s">
        <v>417</v>
      </c>
      <c r="E191" s="102" t="s">
        <v>22</v>
      </c>
      <c r="F191" s="102">
        <v>2023</v>
      </c>
      <c r="G191" s="102">
        <v>3029.6</v>
      </c>
      <c r="H191" s="102">
        <v>8.0000000000000002E-3</v>
      </c>
      <c r="I191" s="102">
        <v>-1</v>
      </c>
      <c r="J191" s="102"/>
      <c r="K191" s="102"/>
      <c r="L191" s="102"/>
    </row>
    <row r="192" spans="1:12" x14ac:dyDescent="0.2">
      <c r="A192" s="102" t="s">
        <v>427</v>
      </c>
      <c r="B192" s="102" t="s">
        <v>417</v>
      </c>
      <c r="C192" s="102" t="s">
        <v>25</v>
      </c>
      <c r="D192" s="102" t="s">
        <v>417</v>
      </c>
      <c r="E192" s="102" t="s">
        <v>22</v>
      </c>
      <c r="F192" s="102">
        <v>2024</v>
      </c>
      <c r="G192" s="102">
        <v>3029.6</v>
      </c>
      <c r="H192" s="102">
        <v>8.0000000000000002E-3</v>
      </c>
      <c r="I192" s="102">
        <v>-1</v>
      </c>
      <c r="J192" s="102"/>
      <c r="K192" s="102"/>
      <c r="L192" s="102"/>
    </row>
    <row r="193" spans="1:12" x14ac:dyDescent="0.2">
      <c r="A193" s="102" t="s">
        <v>427</v>
      </c>
      <c r="B193" s="102" t="s">
        <v>417</v>
      </c>
      <c r="C193" s="102" t="s">
        <v>25</v>
      </c>
      <c r="D193" s="102" t="s">
        <v>417</v>
      </c>
      <c r="E193" s="102" t="s">
        <v>22</v>
      </c>
      <c r="F193" s="102">
        <v>2025</v>
      </c>
      <c r="G193" s="102">
        <v>3029.6</v>
      </c>
      <c r="H193" s="102">
        <v>8.0000000000000002E-3</v>
      </c>
      <c r="I193" s="102">
        <v>-1</v>
      </c>
      <c r="J193" s="102"/>
      <c r="K193" s="102"/>
      <c r="L193" s="102"/>
    </row>
    <row r="194" spans="1:12" x14ac:dyDescent="0.2">
      <c r="A194" s="102" t="s">
        <v>427</v>
      </c>
      <c r="B194" s="102" t="s">
        <v>417</v>
      </c>
      <c r="C194" s="102" t="s">
        <v>25</v>
      </c>
      <c r="D194" s="102" t="s">
        <v>417</v>
      </c>
      <c r="E194" s="102" t="s">
        <v>22</v>
      </c>
      <c r="F194" s="102">
        <v>2026</v>
      </c>
      <c r="G194" s="102">
        <v>3029.6</v>
      </c>
      <c r="H194" s="102">
        <v>8.0000000000000002E-3</v>
      </c>
      <c r="I194" s="102">
        <v>-1</v>
      </c>
      <c r="J194" s="102"/>
      <c r="K194" s="102"/>
      <c r="L194" s="102"/>
    </row>
    <row r="195" spans="1:12" x14ac:dyDescent="0.2">
      <c r="A195" s="102" t="s">
        <v>427</v>
      </c>
      <c r="B195" s="102" t="s">
        <v>417</v>
      </c>
      <c r="C195" s="102" t="s">
        <v>25</v>
      </c>
      <c r="D195" s="102" t="s">
        <v>417</v>
      </c>
      <c r="E195" s="102" t="s">
        <v>22</v>
      </c>
      <c r="F195" s="102">
        <v>2027</v>
      </c>
      <c r="G195" s="102">
        <v>3029.6</v>
      </c>
      <c r="H195" s="102">
        <v>8.0000000000000002E-3</v>
      </c>
      <c r="I195" s="102">
        <v>-1</v>
      </c>
      <c r="J195" s="102"/>
      <c r="K195" s="102"/>
      <c r="L195" s="102"/>
    </row>
    <row r="196" spans="1:12" x14ac:dyDescent="0.2">
      <c r="A196" s="102" t="s">
        <v>427</v>
      </c>
      <c r="B196" s="102" t="s">
        <v>417</v>
      </c>
      <c r="C196" s="102" t="s">
        <v>25</v>
      </c>
      <c r="D196" s="102" t="s">
        <v>417</v>
      </c>
      <c r="E196" s="102" t="s">
        <v>22</v>
      </c>
      <c r="F196" s="102">
        <v>2028</v>
      </c>
      <c r="G196" s="102">
        <v>3029.6</v>
      </c>
      <c r="H196" s="102">
        <v>8.0000000000000002E-3</v>
      </c>
      <c r="I196" s="102">
        <v>-1</v>
      </c>
      <c r="J196" s="102"/>
      <c r="K196" s="102"/>
      <c r="L196" s="102"/>
    </row>
    <row r="197" spans="1:12" x14ac:dyDescent="0.2">
      <c r="A197" s="102" t="s">
        <v>427</v>
      </c>
      <c r="B197" s="102" t="s">
        <v>417</v>
      </c>
      <c r="C197" s="102" t="s">
        <v>25</v>
      </c>
      <c r="D197" s="102" t="s">
        <v>417</v>
      </c>
      <c r="E197" s="102" t="s">
        <v>22</v>
      </c>
      <c r="F197" s="102">
        <v>2029</v>
      </c>
      <c r="G197" s="102">
        <v>3029.6</v>
      </c>
      <c r="H197" s="102">
        <v>8.0000000000000002E-3</v>
      </c>
      <c r="I197" s="102">
        <v>-1</v>
      </c>
      <c r="J197" s="102"/>
      <c r="K197" s="102"/>
      <c r="L197" s="102"/>
    </row>
    <row r="198" spans="1:12" x14ac:dyDescent="0.2">
      <c r="A198" s="102" t="s">
        <v>427</v>
      </c>
      <c r="B198" s="102" t="s">
        <v>417</v>
      </c>
      <c r="C198" s="102" t="s">
        <v>25</v>
      </c>
      <c r="D198" s="102" t="s">
        <v>417</v>
      </c>
      <c r="E198" s="102" t="s">
        <v>22</v>
      </c>
      <c r="F198" s="102">
        <v>2030</v>
      </c>
      <c r="G198" s="102">
        <v>3029.6</v>
      </c>
      <c r="H198" s="102">
        <v>8.0000000000000002E-3</v>
      </c>
      <c r="I198" s="102">
        <v>-1</v>
      </c>
      <c r="J198" s="102"/>
      <c r="K198" s="102"/>
      <c r="L198" s="102"/>
    </row>
    <row r="199" spans="1:12" x14ac:dyDescent="0.2">
      <c r="A199" s="102" t="s">
        <v>427</v>
      </c>
      <c r="B199" s="102" t="s">
        <v>417</v>
      </c>
      <c r="C199" s="102" t="s">
        <v>25</v>
      </c>
      <c r="D199" s="102" t="s">
        <v>417</v>
      </c>
      <c r="E199" s="102" t="s">
        <v>22</v>
      </c>
      <c r="F199" s="102">
        <v>2031</v>
      </c>
      <c r="G199" s="102">
        <v>3029.6</v>
      </c>
      <c r="H199" s="102">
        <v>8.0000000000000002E-3</v>
      </c>
      <c r="I199" s="102">
        <v>-1</v>
      </c>
      <c r="J199" s="102"/>
      <c r="K199" s="102"/>
      <c r="L199" s="102"/>
    </row>
    <row r="200" spans="1:12" x14ac:dyDescent="0.2">
      <c r="A200" s="102" t="s">
        <v>427</v>
      </c>
      <c r="B200" s="102" t="s">
        <v>417</v>
      </c>
      <c r="C200" s="102" t="s">
        <v>25</v>
      </c>
      <c r="D200" s="102" t="s">
        <v>417</v>
      </c>
      <c r="E200" s="102" t="s">
        <v>25</v>
      </c>
      <c r="F200" s="102">
        <v>2021</v>
      </c>
      <c r="G200" s="102">
        <v>926</v>
      </c>
      <c r="H200" s="102">
        <v>2E-3</v>
      </c>
      <c r="I200" s="102">
        <v>-1</v>
      </c>
      <c r="J200" s="102"/>
      <c r="K200" s="102"/>
      <c r="L200" s="102"/>
    </row>
    <row r="201" spans="1:12" x14ac:dyDescent="0.2">
      <c r="A201" s="102" t="s">
        <v>427</v>
      </c>
      <c r="B201" s="102" t="s">
        <v>417</v>
      </c>
      <c r="C201" s="102" t="s">
        <v>25</v>
      </c>
      <c r="D201" s="102" t="s">
        <v>417</v>
      </c>
      <c r="E201" s="102" t="s">
        <v>25</v>
      </c>
      <c r="F201" s="102">
        <v>2022</v>
      </c>
      <c r="G201" s="102">
        <v>926</v>
      </c>
      <c r="H201" s="102">
        <v>2E-3</v>
      </c>
      <c r="I201" s="102">
        <v>-1</v>
      </c>
      <c r="J201" s="102"/>
      <c r="K201" s="102"/>
      <c r="L201" s="102"/>
    </row>
    <row r="202" spans="1:12" x14ac:dyDescent="0.2">
      <c r="A202" s="102" t="s">
        <v>427</v>
      </c>
      <c r="B202" s="102" t="s">
        <v>417</v>
      </c>
      <c r="C202" s="102" t="s">
        <v>25</v>
      </c>
      <c r="D202" s="102" t="s">
        <v>417</v>
      </c>
      <c r="E202" s="102" t="s">
        <v>25</v>
      </c>
      <c r="F202" s="102">
        <v>2023</v>
      </c>
      <c r="G202" s="102">
        <v>926</v>
      </c>
      <c r="H202" s="102">
        <v>2E-3</v>
      </c>
      <c r="I202" s="102">
        <v>-1</v>
      </c>
      <c r="J202" s="102"/>
      <c r="K202" s="102"/>
      <c r="L202" s="102"/>
    </row>
    <row r="203" spans="1:12" x14ac:dyDescent="0.2">
      <c r="A203" s="102" t="s">
        <v>427</v>
      </c>
      <c r="B203" s="102" t="s">
        <v>417</v>
      </c>
      <c r="C203" s="102" t="s">
        <v>25</v>
      </c>
      <c r="D203" s="102" t="s">
        <v>417</v>
      </c>
      <c r="E203" s="102" t="s">
        <v>25</v>
      </c>
      <c r="F203" s="102">
        <v>2024</v>
      </c>
      <c r="G203" s="102">
        <v>926</v>
      </c>
      <c r="H203" s="102">
        <v>2E-3</v>
      </c>
      <c r="I203" s="102">
        <v>-1</v>
      </c>
      <c r="J203" s="102"/>
      <c r="K203" s="102"/>
      <c r="L203" s="102"/>
    </row>
    <row r="204" spans="1:12" x14ac:dyDescent="0.2">
      <c r="A204" s="102" t="s">
        <v>427</v>
      </c>
      <c r="B204" s="102" t="s">
        <v>417</v>
      </c>
      <c r="C204" s="102" t="s">
        <v>25</v>
      </c>
      <c r="D204" s="102" t="s">
        <v>417</v>
      </c>
      <c r="E204" s="102" t="s">
        <v>25</v>
      </c>
      <c r="F204" s="102">
        <v>2025</v>
      </c>
      <c r="G204" s="102">
        <v>926</v>
      </c>
      <c r="H204" s="102">
        <v>2E-3</v>
      </c>
      <c r="I204" s="102">
        <v>-1</v>
      </c>
      <c r="J204" s="102"/>
      <c r="K204" s="102"/>
      <c r="L204" s="102"/>
    </row>
    <row r="205" spans="1:12" x14ac:dyDescent="0.2">
      <c r="A205" s="102" t="s">
        <v>427</v>
      </c>
      <c r="B205" s="102" t="s">
        <v>417</v>
      </c>
      <c r="C205" s="102" t="s">
        <v>25</v>
      </c>
      <c r="D205" s="102" t="s">
        <v>417</v>
      </c>
      <c r="E205" s="102" t="s">
        <v>25</v>
      </c>
      <c r="F205" s="102">
        <v>2026</v>
      </c>
      <c r="G205" s="102">
        <v>926</v>
      </c>
      <c r="H205" s="102">
        <v>2E-3</v>
      </c>
      <c r="I205" s="102">
        <v>-1</v>
      </c>
      <c r="J205" s="102"/>
      <c r="K205" s="102"/>
      <c r="L205" s="102"/>
    </row>
    <row r="206" spans="1:12" x14ac:dyDescent="0.2">
      <c r="A206" s="102" t="s">
        <v>427</v>
      </c>
      <c r="B206" s="102" t="s">
        <v>417</v>
      </c>
      <c r="C206" s="102" t="s">
        <v>25</v>
      </c>
      <c r="D206" s="102" t="s">
        <v>417</v>
      </c>
      <c r="E206" s="102" t="s">
        <v>25</v>
      </c>
      <c r="F206" s="102">
        <v>2027</v>
      </c>
      <c r="G206" s="102">
        <v>926</v>
      </c>
      <c r="H206" s="102">
        <v>2E-3</v>
      </c>
      <c r="I206" s="102">
        <v>-1</v>
      </c>
      <c r="J206" s="102"/>
      <c r="K206" s="102"/>
      <c r="L206" s="102"/>
    </row>
    <row r="207" spans="1:12" x14ac:dyDescent="0.2">
      <c r="A207" s="102" t="s">
        <v>427</v>
      </c>
      <c r="B207" s="102" t="s">
        <v>417</v>
      </c>
      <c r="C207" s="102" t="s">
        <v>25</v>
      </c>
      <c r="D207" s="102" t="s">
        <v>417</v>
      </c>
      <c r="E207" s="102" t="s">
        <v>25</v>
      </c>
      <c r="F207" s="102">
        <v>2028</v>
      </c>
      <c r="G207" s="102">
        <v>926</v>
      </c>
      <c r="H207" s="102">
        <v>2E-3</v>
      </c>
      <c r="I207" s="102">
        <v>-1</v>
      </c>
      <c r="J207" s="102"/>
      <c r="K207" s="102"/>
      <c r="L207" s="102"/>
    </row>
    <row r="208" spans="1:12" x14ac:dyDescent="0.2">
      <c r="A208" s="102" t="s">
        <v>427</v>
      </c>
      <c r="B208" s="102" t="s">
        <v>417</v>
      </c>
      <c r="C208" s="102" t="s">
        <v>25</v>
      </c>
      <c r="D208" s="102" t="s">
        <v>417</v>
      </c>
      <c r="E208" s="102" t="s">
        <v>25</v>
      </c>
      <c r="F208" s="102">
        <v>2029</v>
      </c>
      <c r="G208" s="102">
        <v>926</v>
      </c>
      <c r="H208" s="102">
        <v>2E-3</v>
      </c>
      <c r="I208" s="102">
        <v>-1</v>
      </c>
      <c r="J208" s="102"/>
      <c r="K208" s="102"/>
      <c r="L208" s="102"/>
    </row>
    <row r="209" spans="1:12" x14ac:dyDescent="0.2">
      <c r="A209" s="102" t="s">
        <v>427</v>
      </c>
      <c r="B209" s="102" t="s">
        <v>417</v>
      </c>
      <c r="C209" s="102" t="s">
        <v>25</v>
      </c>
      <c r="D209" s="102" t="s">
        <v>417</v>
      </c>
      <c r="E209" s="102" t="s">
        <v>25</v>
      </c>
      <c r="F209" s="102">
        <v>2030</v>
      </c>
      <c r="G209" s="102">
        <v>926</v>
      </c>
      <c r="H209" s="102">
        <v>2E-3</v>
      </c>
      <c r="I209" s="102">
        <v>-1</v>
      </c>
      <c r="J209" s="102"/>
      <c r="K209" s="102"/>
      <c r="L209" s="102"/>
    </row>
    <row r="210" spans="1:12" x14ac:dyDescent="0.2">
      <c r="A210" s="102" t="s">
        <v>427</v>
      </c>
      <c r="B210" s="102" t="s">
        <v>417</v>
      </c>
      <c r="C210" s="102" t="s">
        <v>25</v>
      </c>
      <c r="D210" s="102" t="s">
        <v>417</v>
      </c>
      <c r="E210" s="102" t="s">
        <v>25</v>
      </c>
      <c r="F210" s="102">
        <v>2031</v>
      </c>
      <c r="G210" s="102">
        <v>926</v>
      </c>
      <c r="H210" s="102">
        <v>2E-3</v>
      </c>
      <c r="I210" s="102">
        <v>-1</v>
      </c>
      <c r="J210" s="102"/>
      <c r="K210" s="102"/>
      <c r="L210" s="102"/>
    </row>
    <row r="211" spans="1:12" x14ac:dyDescent="0.2">
      <c r="A211" s="102" t="s">
        <v>427</v>
      </c>
      <c r="B211" s="102" t="s">
        <v>417</v>
      </c>
      <c r="C211" s="102" t="s">
        <v>25</v>
      </c>
      <c r="D211" s="102" t="s">
        <v>417</v>
      </c>
      <c r="E211" s="102" t="s">
        <v>28</v>
      </c>
      <c r="F211" s="102">
        <v>2021</v>
      </c>
      <c r="G211" s="102">
        <v>3787.9</v>
      </c>
      <c r="H211" s="102">
        <v>8.0000000000000002E-3</v>
      </c>
      <c r="I211" s="102">
        <v>-1</v>
      </c>
      <c r="J211" s="102"/>
      <c r="K211" s="102"/>
      <c r="L211" s="102"/>
    </row>
    <row r="212" spans="1:12" x14ac:dyDescent="0.2">
      <c r="A212" s="102" t="s">
        <v>427</v>
      </c>
      <c r="B212" s="102" t="s">
        <v>417</v>
      </c>
      <c r="C212" s="102" t="s">
        <v>25</v>
      </c>
      <c r="D212" s="102" t="s">
        <v>417</v>
      </c>
      <c r="E212" s="102" t="s">
        <v>28</v>
      </c>
      <c r="F212" s="102">
        <v>2022</v>
      </c>
      <c r="G212" s="102">
        <v>3787.9</v>
      </c>
      <c r="H212" s="102">
        <v>8.0000000000000002E-3</v>
      </c>
      <c r="I212" s="102">
        <v>-1</v>
      </c>
      <c r="J212" s="102"/>
      <c r="K212" s="102"/>
      <c r="L212" s="102"/>
    </row>
    <row r="213" spans="1:12" x14ac:dyDescent="0.2">
      <c r="A213" s="102" t="s">
        <v>427</v>
      </c>
      <c r="B213" s="102" t="s">
        <v>417</v>
      </c>
      <c r="C213" s="102" t="s">
        <v>25</v>
      </c>
      <c r="D213" s="102" t="s">
        <v>417</v>
      </c>
      <c r="E213" s="102" t="s">
        <v>28</v>
      </c>
      <c r="F213" s="102">
        <v>2023</v>
      </c>
      <c r="G213" s="102">
        <v>3787.9</v>
      </c>
      <c r="H213" s="102">
        <v>8.0000000000000002E-3</v>
      </c>
      <c r="I213" s="102">
        <v>-1</v>
      </c>
      <c r="J213" s="102"/>
      <c r="K213" s="102"/>
      <c r="L213" s="102"/>
    </row>
    <row r="214" spans="1:12" x14ac:dyDescent="0.2">
      <c r="A214" s="102" t="s">
        <v>427</v>
      </c>
      <c r="B214" s="102" t="s">
        <v>417</v>
      </c>
      <c r="C214" s="102" t="s">
        <v>25</v>
      </c>
      <c r="D214" s="102" t="s">
        <v>417</v>
      </c>
      <c r="E214" s="102" t="s">
        <v>28</v>
      </c>
      <c r="F214" s="102">
        <v>2024</v>
      </c>
      <c r="G214" s="102">
        <v>3787.9</v>
      </c>
      <c r="H214" s="102">
        <v>8.0000000000000002E-3</v>
      </c>
      <c r="I214" s="102">
        <v>-1</v>
      </c>
      <c r="J214" s="102"/>
      <c r="K214" s="102"/>
      <c r="L214" s="102"/>
    </row>
    <row r="215" spans="1:12" x14ac:dyDescent="0.2">
      <c r="A215" s="102" t="s">
        <v>427</v>
      </c>
      <c r="B215" s="102" t="s">
        <v>417</v>
      </c>
      <c r="C215" s="102" t="s">
        <v>25</v>
      </c>
      <c r="D215" s="102" t="s">
        <v>417</v>
      </c>
      <c r="E215" s="102" t="s">
        <v>28</v>
      </c>
      <c r="F215" s="102">
        <v>2025</v>
      </c>
      <c r="G215" s="102">
        <v>3787.9</v>
      </c>
      <c r="H215" s="102">
        <v>8.0000000000000002E-3</v>
      </c>
      <c r="I215" s="102">
        <v>-1</v>
      </c>
      <c r="J215" s="102"/>
      <c r="K215" s="102"/>
      <c r="L215" s="102"/>
    </row>
    <row r="216" spans="1:12" x14ac:dyDescent="0.2">
      <c r="A216" s="102" t="s">
        <v>427</v>
      </c>
      <c r="B216" s="102" t="s">
        <v>417</v>
      </c>
      <c r="C216" s="102" t="s">
        <v>25</v>
      </c>
      <c r="D216" s="102" t="s">
        <v>417</v>
      </c>
      <c r="E216" s="102" t="s">
        <v>28</v>
      </c>
      <c r="F216" s="102">
        <v>2026</v>
      </c>
      <c r="G216" s="102">
        <v>3787.9</v>
      </c>
      <c r="H216" s="102">
        <v>8.0000000000000002E-3</v>
      </c>
      <c r="I216" s="102">
        <v>-1</v>
      </c>
      <c r="J216" s="102"/>
      <c r="K216" s="102"/>
      <c r="L216" s="102"/>
    </row>
    <row r="217" spans="1:12" x14ac:dyDescent="0.2">
      <c r="A217" s="102" t="s">
        <v>427</v>
      </c>
      <c r="B217" s="102" t="s">
        <v>417</v>
      </c>
      <c r="C217" s="102" t="s">
        <v>25</v>
      </c>
      <c r="D217" s="102" t="s">
        <v>417</v>
      </c>
      <c r="E217" s="102" t="s">
        <v>28</v>
      </c>
      <c r="F217" s="102">
        <v>2027</v>
      </c>
      <c r="G217" s="102">
        <v>3787.9</v>
      </c>
      <c r="H217" s="102">
        <v>8.0000000000000002E-3</v>
      </c>
      <c r="I217" s="102">
        <v>-1</v>
      </c>
      <c r="J217" s="102"/>
      <c r="K217" s="102"/>
      <c r="L217" s="102"/>
    </row>
    <row r="218" spans="1:12" x14ac:dyDescent="0.2">
      <c r="A218" s="102" t="s">
        <v>427</v>
      </c>
      <c r="B218" s="102" t="s">
        <v>417</v>
      </c>
      <c r="C218" s="102" t="s">
        <v>25</v>
      </c>
      <c r="D218" s="102" t="s">
        <v>417</v>
      </c>
      <c r="E218" s="102" t="s">
        <v>28</v>
      </c>
      <c r="F218" s="102">
        <v>2028</v>
      </c>
      <c r="G218" s="102">
        <v>3787.9</v>
      </c>
      <c r="H218" s="102">
        <v>8.0000000000000002E-3</v>
      </c>
      <c r="I218" s="102">
        <v>-1</v>
      </c>
      <c r="J218" s="102"/>
      <c r="K218" s="102"/>
      <c r="L218" s="102"/>
    </row>
    <row r="219" spans="1:12" x14ac:dyDescent="0.2">
      <c r="A219" s="102" t="s">
        <v>427</v>
      </c>
      <c r="B219" s="102" t="s">
        <v>417</v>
      </c>
      <c r="C219" s="102" t="s">
        <v>25</v>
      </c>
      <c r="D219" s="102" t="s">
        <v>417</v>
      </c>
      <c r="E219" s="102" t="s">
        <v>28</v>
      </c>
      <c r="F219" s="102">
        <v>2029</v>
      </c>
      <c r="G219" s="102">
        <v>3787.9</v>
      </c>
      <c r="H219" s="102">
        <v>8.0000000000000002E-3</v>
      </c>
      <c r="I219" s="102">
        <v>-1</v>
      </c>
      <c r="J219" s="102"/>
      <c r="K219" s="102"/>
      <c r="L219" s="102"/>
    </row>
    <row r="220" spans="1:12" x14ac:dyDescent="0.2">
      <c r="A220" s="102" t="s">
        <v>427</v>
      </c>
      <c r="B220" s="102" t="s">
        <v>417</v>
      </c>
      <c r="C220" s="102" t="s">
        <v>25</v>
      </c>
      <c r="D220" s="102" t="s">
        <v>417</v>
      </c>
      <c r="E220" s="102" t="s">
        <v>28</v>
      </c>
      <c r="F220" s="102">
        <v>2030</v>
      </c>
      <c r="G220" s="102">
        <v>3787.9</v>
      </c>
      <c r="H220" s="102">
        <v>8.0000000000000002E-3</v>
      </c>
      <c r="I220" s="102">
        <v>-1</v>
      </c>
      <c r="J220" s="102"/>
      <c r="K220" s="102"/>
      <c r="L220" s="102"/>
    </row>
    <row r="221" spans="1:12" x14ac:dyDescent="0.2">
      <c r="A221" s="102" t="s">
        <v>427</v>
      </c>
      <c r="B221" s="102" t="s">
        <v>417</v>
      </c>
      <c r="C221" s="102" t="s">
        <v>25</v>
      </c>
      <c r="D221" s="102" t="s">
        <v>417</v>
      </c>
      <c r="E221" s="102" t="s">
        <v>28</v>
      </c>
      <c r="F221" s="102">
        <v>2031</v>
      </c>
      <c r="G221" s="102">
        <v>3787.9</v>
      </c>
      <c r="H221" s="102">
        <v>8.0000000000000002E-3</v>
      </c>
      <c r="I221" s="102">
        <v>-1</v>
      </c>
      <c r="J221" s="102"/>
      <c r="K221" s="102"/>
      <c r="L221" s="102"/>
    </row>
    <row r="222" spans="1:12" x14ac:dyDescent="0.2">
      <c r="A222" s="102" t="s">
        <v>427</v>
      </c>
      <c r="B222" s="102" t="s">
        <v>417</v>
      </c>
      <c r="C222" s="102" t="s">
        <v>28</v>
      </c>
      <c r="D222" s="102" t="s">
        <v>417</v>
      </c>
      <c r="E222" s="102" t="s">
        <v>11</v>
      </c>
      <c r="F222" s="102">
        <v>2021</v>
      </c>
      <c r="G222" s="102">
        <v>2497.6</v>
      </c>
      <c r="H222" s="102">
        <v>8.0000000000000002E-3</v>
      </c>
      <c r="I222" s="102">
        <v>-1</v>
      </c>
      <c r="J222" s="102"/>
      <c r="K222" s="102"/>
      <c r="L222" s="102"/>
    </row>
    <row r="223" spans="1:12" x14ac:dyDescent="0.2">
      <c r="A223" s="102" t="s">
        <v>427</v>
      </c>
      <c r="B223" s="102" t="s">
        <v>417</v>
      </c>
      <c r="C223" s="102" t="s">
        <v>28</v>
      </c>
      <c r="D223" s="102" t="s">
        <v>417</v>
      </c>
      <c r="E223" s="102" t="s">
        <v>11</v>
      </c>
      <c r="F223" s="102">
        <v>2022</v>
      </c>
      <c r="G223" s="102">
        <v>2497.6</v>
      </c>
      <c r="H223" s="102">
        <v>8.0000000000000002E-3</v>
      </c>
      <c r="I223" s="102">
        <v>-1</v>
      </c>
      <c r="J223" s="102"/>
      <c r="K223" s="102"/>
      <c r="L223" s="102"/>
    </row>
    <row r="224" spans="1:12" x14ac:dyDescent="0.2">
      <c r="A224" s="102" t="s">
        <v>427</v>
      </c>
      <c r="B224" s="102" t="s">
        <v>417</v>
      </c>
      <c r="C224" s="102" t="s">
        <v>28</v>
      </c>
      <c r="D224" s="102" t="s">
        <v>417</v>
      </c>
      <c r="E224" s="102" t="s">
        <v>11</v>
      </c>
      <c r="F224" s="102">
        <v>2023</v>
      </c>
      <c r="G224" s="102">
        <v>2497.6</v>
      </c>
      <c r="H224" s="102">
        <v>8.0000000000000002E-3</v>
      </c>
      <c r="I224" s="102">
        <v>-1</v>
      </c>
      <c r="J224" s="102"/>
      <c r="K224" s="102"/>
      <c r="L224" s="102"/>
    </row>
    <row r="225" spans="1:12" x14ac:dyDescent="0.2">
      <c r="A225" s="102" t="s">
        <v>427</v>
      </c>
      <c r="B225" s="102" t="s">
        <v>417</v>
      </c>
      <c r="C225" s="102" t="s">
        <v>28</v>
      </c>
      <c r="D225" s="102" t="s">
        <v>417</v>
      </c>
      <c r="E225" s="102" t="s">
        <v>11</v>
      </c>
      <c r="F225" s="102">
        <v>2024</v>
      </c>
      <c r="G225" s="102">
        <v>2497.6</v>
      </c>
      <c r="H225" s="102">
        <v>8.0000000000000002E-3</v>
      </c>
      <c r="I225" s="102">
        <v>-1</v>
      </c>
      <c r="J225" s="102"/>
      <c r="K225" s="102"/>
      <c r="L225" s="102"/>
    </row>
    <row r="226" spans="1:12" x14ac:dyDescent="0.2">
      <c r="A226" s="102" t="s">
        <v>427</v>
      </c>
      <c r="B226" s="102" t="s">
        <v>417</v>
      </c>
      <c r="C226" s="102" t="s">
        <v>28</v>
      </c>
      <c r="D226" s="102" t="s">
        <v>417</v>
      </c>
      <c r="E226" s="102" t="s">
        <v>11</v>
      </c>
      <c r="F226" s="102">
        <v>2025</v>
      </c>
      <c r="G226" s="102">
        <v>2497.6</v>
      </c>
      <c r="H226" s="102">
        <v>8.0000000000000002E-3</v>
      </c>
      <c r="I226" s="102">
        <v>-1</v>
      </c>
      <c r="J226" s="102"/>
      <c r="K226" s="102"/>
      <c r="L226" s="102"/>
    </row>
    <row r="227" spans="1:12" x14ac:dyDescent="0.2">
      <c r="A227" s="102" t="s">
        <v>427</v>
      </c>
      <c r="B227" s="102" t="s">
        <v>417</v>
      </c>
      <c r="C227" s="102" t="s">
        <v>28</v>
      </c>
      <c r="D227" s="102" t="s">
        <v>417</v>
      </c>
      <c r="E227" s="102" t="s">
        <v>11</v>
      </c>
      <c r="F227" s="102">
        <v>2026</v>
      </c>
      <c r="G227" s="102">
        <v>2497.6</v>
      </c>
      <c r="H227" s="102">
        <v>8.0000000000000002E-3</v>
      </c>
      <c r="I227" s="102">
        <v>-1</v>
      </c>
      <c r="J227" s="102"/>
      <c r="K227" s="102"/>
      <c r="L227" s="102"/>
    </row>
    <row r="228" spans="1:12" x14ac:dyDescent="0.2">
      <c r="A228" s="102" t="s">
        <v>427</v>
      </c>
      <c r="B228" s="102" t="s">
        <v>417</v>
      </c>
      <c r="C228" s="102" t="s">
        <v>28</v>
      </c>
      <c r="D228" s="102" t="s">
        <v>417</v>
      </c>
      <c r="E228" s="102" t="s">
        <v>11</v>
      </c>
      <c r="F228" s="102">
        <v>2027</v>
      </c>
      <c r="G228" s="102">
        <v>2497.6</v>
      </c>
      <c r="H228" s="102">
        <v>8.0000000000000002E-3</v>
      </c>
      <c r="I228" s="102">
        <v>-1</v>
      </c>
      <c r="J228" s="102"/>
      <c r="K228" s="102"/>
      <c r="L228" s="102"/>
    </row>
    <row r="229" spans="1:12" x14ac:dyDescent="0.2">
      <c r="A229" s="102" t="s">
        <v>427</v>
      </c>
      <c r="B229" s="102" t="s">
        <v>417</v>
      </c>
      <c r="C229" s="102" t="s">
        <v>28</v>
      </c>
      <c r="D229" s="102" t="s">
        <v>417</v>
      </c>
      <c r="E229" s="102" t="s">
        <v>11</v>
      </c>
      <c r="F229" s="102">
        <v>2028</v>
      </c>
      <c r="G229" s="102">
        <v>2497.6</v>
      </c>
      <c r="H229" s="102">
        <v>8.0000000000000002E-3</v>
      </c>
      <c r="I229" s="102">
        <v>-1</v>
      </c>
      <c r="J229" s="102"/>
      <c r="K229" s="102"/>
      <c r="L229" s="102"/>
    </row>
    <row r="230" spans="1:12" x14ac:dyDescent="0.2">
      <c r="A230" s="102" t="s">
        <v>427</v>
      </c>
      <c r="B230" s="102" t="s">
        <v>417</v>
      </c>
      <c r="C230" s="102" t="s">
        <v>28</v>
      </c>
      <c r="D230" s="102" t="s">
        <v>417</v>
      </c>
      <c r="E230" s="102" t="s">
        <v>11</v>
      </c>
      <c r="F230" s="102">
        <v>2029</v>
      </c>
      <c r="G230" s="102">
        <v>2497.6</v>
      </c>
      <c r="H230" s="102">
        <v>8.0000000000000002E-3</v>
      </c>
      <c r="I230" s="102">
        <v>-1</v>
      </c>
      <c r="J230" s="102"/>
      <c r="K230" s="102"/>
      <c r="L230" s="102"/>
    </row>
    <row r="231" spans="1:12" x14ac:dyDescent="0.2">
      <c r="A231" s="102" t="s">
        <v>427</v>
      </c>
      <c r="B231" s="102" t="s">
        <v>417</v>
      </c>
      <c r="C231" s="102" t="s">
        <v>28</v>
      </c>
      <c r="D231" s="102" t="s">
        <v>417</v>
      </c>
      <c r="E231" s="102" t="s">
        <v>11</v>
      </c>
      <c r="F231" s="102">
        <v>2030</v>
      </c>
      <c r="G231" s="102">
        <v>2497.6</v>
      </c>
      <c r="H231" s="102">
        <v>8.0000000000000002E-3</v>
      </c>
      <c r="I231" s="102">
        <v>-1</v>
      </c>
      <c r="J231" s="102"/>
      <c r="K231" s="102"/>
      <c r="L231" s="102"/>
    </row>
    <row r="232" spans="1:12" x14ac:dyDescent="0.2">
      <c r="A232" s="102" t="s">
        <v>427</v>
      </c>
      <c r="B232" s="102" t="s">
        <v>417</v>
      </c>
      <c r="C232" s="102" t="s">
        <v>28</v>
      </c>
      <c r="D232" s="102" t="s">
        <v>417</v>
      </c>
      <c r="E232" s="102" t="s">
        <v>11</v>
      </c>
      <c r="F232" s="102">
        <v>2031</v>
      </c>
      <c r="G232" s="102">
        <v>2497.6</v>
      </c>
      <c r="H232" s="102">
        <v>8.0000000000000002E-3</v>
      </c>
      <c r="I232" s="102">
        <v>-1</v>
      </c>
      <c r="J232" s="102"/>
      <c r="K232" s="102"/>
      <c r="L232" s="102"/>
    </row>
    <row r="233" spans="1:12" x14ac:dyDescent="0.2">
      <c r="A233" s="102" t="s">
        <v>427</v>
      </c>
      <c r="B233" s="102" t="s">
        <v>417</v>
      </c>
      <c r="C233" s="102" t="s">
        <v>28</v>
      </c>
      <c r="D233" s="102" t="s">
        <v>417</v>
      </c>
      <c r="E233" s="102" t="s">
        <v>18</v>
      </c>
      <c r="F233" s="102">
        <v>2021</v>
      </c>
      <c r="G233" s="102">
        <v>3354.5</v>
      </c>
      <c r="H233" s="102">
        <v>8.0000000000000002E-3</v>
      </c>
      <c r="I233" s="102">
        <v>-1</v>
      </c>
      <c r="J233" s="102"/>
      <c r="K233" s="102"/>
      <c r="L233" s="102"/>
    </row>
    <row r="234" spans="1:12" x14ac:dyDescent="0.2">
      <c r="A234" s="102" t="s">
        <v>427</v>
      </c>
      <c r="B234" s="102" t="s">
        <v>417</v>
      </c>
      <c r="C234" s="102" t="s">
        <v>28</v>
      </c>
      <c r="D234" s="102" t="s">
        <v>417</v>
      </c>
      <c r="E234" s="102" t="s">
        <v>18</v>
      </c>
      <c r="F234" s="102">
        <v>2022</v>
      </c>
      <c r="G234" s="102">
        <v>3354.5</v>
      </c>
      <c r="H234" s="102">
        <v>8.0000000000000002E-3</v>
      </c>
      <c r="I234" s="102">
        <v>-1</v>
      </c>
      <c r="J234" s="102"/>
      <c r="K234" s="102"/>
      <c r="L234" s="102"/>
    </row>
    <row r="235" spans="1:12" x14ac:dyDescent="0.2">
      <c r="A235" s="102" t="s">
        <v>427</v>
      </c>
      <c r="B235" s="102" t="s">
        <v>417</v>
      </c>
      <c r="C235" s="102" t="s">
        <v>28</v>
      </c>
      <c r="D235" s="102" t="s">
        <v>417</v>
      </c>
      <c r="E235" s="102" t="s">
        <v>18</v>
      </c>
      <c r="F235" s="102">
        <v>2023</v>
      </c>
      <c r="G235" s="102">
        <v>3354.5</v>
      </c>
      <c r="H235" s="102">
        <v>8.0000000000000002E-3</v>
      </c>
      <c r="I235" s="102">
        <v>-1</v>
      </c>
      <c r="J235" s="102"/>
      <c r="K235" s="102"/>
      <c r="L235" s="102"/>
    </row>
    <row r="236" spans="1:12" x14ac:dyDescent="0.2">
      <c r="A236" s="102" t="s">
        <v>427</v>
      </c>
      <c r="B236" s="102" t="s">
        <v>417</v>
      </c>
      <c r="C236" s="102" t="s">
        <v>28</v>
      </c>
      <c r="D236" s="102" t="s">
        <v>417</v>
      </c>
      <c r="E236" s="102" t="s">
        <v>18</v>
      </c>
      <c r="F236" s="102">
        <v>2024</v>
      </c>
      <c r="G236" s="102">
        <v>3354.5</v>
      </c>
      <c r="H236" s="102">
        <v>8.0000000000000002E-3</v>
      </c>
      <c r="I236" s="102">
        <v>-1</v>
      </c>
      <c r="J236" s="102"/>
      <c r="K236" s="102"/>
      <c r="L236" s="102"/>
    </row>
    <row r="237" spans="1:12" x14ac:dyDescent="0.2">
      <c r="A237" s="102" t="s">
        <v>427</v>
      </c>
      <c r="B237" s="102" t="s">
        <v>417</v>
      </c>
      <c r="C237" s="102" t="s">
        <v>28</v>
      </c>
      <c r="D237" s="102" t="s">
        <v>417</v>
      </c>
      <c r="E237" s="102" t="s">
        <v>18</v>
      </c>
      <c r="F237" s="102">
        <v>2025</v>
      </c>
      <c r="G237" s="102">
        <v>3354.5</v>
      </c>
      <c r="H237" s="102">
        <v>8.0000000000000002E-3</v>
      </c>
      <c r="I237" s="102">
        <v>-1</v>
      </c>
      <c r="J237" s="102"/>
      <c r="K237" s="102"/>
      <c r="L237" s="102"/>
    </row>
    <row r="238" spans="1:12" x14ac:dyDescent="0.2">
      <c r="A238" s="102" t="s">
        <v>427</v>
      </c>
      <c r="B238" s="102" t="s">
        <v>417</v>
      </c>
      <c r="C238" s="102" t="s">
        <v>28</v>
      </c>
      <c r="D238" s="102" t="s">
        <v>417</v>
      </c>
      <c r="E238" s="102" t="s">
        <v>18</v>
      </c>
      <c r="F238" s="102">
        <v>2026</v>
      </c>
      <c r="G238" s="102">
        <v>3354.5</v>
      </c>
      <c r="H238" s="102">
        <v>8.0000000000000002E-3</v>
      </c>
      <c r="I238" s="102">
        <v>-1</v>
      </c>
      <c r="J238" s="102"/>
      <c r="K238" s="102"/>
      <c r="L238" s="102"/>
    </row>
    <row r="239" spans="1:12" x14ac:dyDescent="0.2">
      <c r="A239" s="102" t="s">
        <v>427</v>
      </c>
      <c r="B239" s="102" t="s">
        <v>417</v>
      </c>
      <c r="C239" s="102" t="s">
        <v>28</v>
      </c>
      <c r="D239" s="102" t="s">
        <v>417</v>
      </c>
      <c r="E239" s="102" t="s">
        <v>18</v>
      </c>
      <c r="F239" s="102">
        <v>2027</v>
      </c>
      <c r="G239" s="102">
        <v>3354.5</v>
      </c>
      <c r="H239" s="102">
        <v>8.0000000000000002E-3</v>
      </c>
      <c r="I239" s="102">
        <v>-1</v>
      </c>
      <c r="J239" s="102"/>
      <c r="K239" s="102"/>
      <c r="L239" s="102"/>
    </row>
    <row r="240" spans="1:12" x14ac:dyDescent="0.2">
      <c r="A240" s="102" t="s">
        <v>427</v>
      </c>
      <c r="B240" s="102" t="s">
        <v>417</v>
      </c>
      <c r="C240" s="102" t="s">
        <v>28</v>
      </c>
      <c r="D240" s="102" t="s">
        <v>417</v>
      </c>
      <c r="E240" s="102" t="s">
        <v>18</v>
      </c>
      <c r="F240" s="102">
        <v>2028</v>
      </c>
      <c r="G240" s="102">
        <v>3354.5</v>
      </c>
      <c r="H240" s="102">
        <v>8.0000000000000002E-3</v>
      </c>
      <c r="I240" s="102">
        <v>-1</v>
      </c>
      <c r="J240" s="102"/>
      <c r="K240" s="102"/>
      <c r="L240" s="102"/>
    </row>
    <row r="241" spans="1:12" x14ac:dyDescent="0.2">
      <c r="A241" s="102" t="s">
        <v>427</v>
      </c>
      <c r="B241" s="102" t="s">
        <v>417</v>
      </c>
      <c r="C241" s="102" t="s">
        <v>28</v>
      </c>
      <c r="D241" s="102" t="s">
        <v>417</v>
      </c>
      <c r="E241" s="102" t="s">
        <v>18</v>
      </c>
      <c r="F241" s="102">
        <v>2029</v>
      </c>
      <c r="G241" s="102">
        <v>3354.5</v>
      </c>
      <c r="H241" s="102">
        <v>8.0000000000000002E-3</v>
      </c>
      <c r="I241" s="102">
        <v>-1</v>
      </c>
      <c r="J241" s="102"/>
      <c r="K241" s="102"/>
      <c r="L241" s="102"/>
    </row>
    <row r="242" spans="1:12" x14ac:dyDescent="0.2">
      <c r="A242" s="102" t="s">
        <v>427</v>
      </c>
      <c r="B242" s="102" t="s">
        <v>417</v>
      </c>
      <c r="C242" s="102" t="s">
        <v>28</v>
      </c>
      <c r="D242" s="102" t="s">
        <v>417</v>
      </c>
      <c r="E242" s="102" t="s">
        <v>18</v>
      </c>
      <c r="F242" s="102">
        <v>2030</v>
      </c>
      <c r="G242" s="102">
        <v>3354.5</v>
      </c>
      <c r="H242" s="102">
        <v>8.0000000000000002E-3</v>
      </c>
      <c r="I242" s="102">
        <v>-1</v>
      </c>
      <c r="J242" s="102"/>
      <c r="K242" s="102"/>
      <c r="L242" s="102"/>
    </row>
    <row r="243" spans="1:12" x14ac:dyDescent="0.2">
      <c r="A243" s="102" t="s">
        <v>427</v>
      </c>
      <c r="B243" s="102" t="s">
        <v>417</v>
      </c>
      <c r="C243" s="102" t="s">
        <v>28</v>
      </c>
      <c r="D243" s="102" t="s">
        <v>417</v>
      </c>
      <c r="E243" s="102" t="s">
        <v>18</v>
      </c>
      <c r="F243" s="102">
        <v>2031</v>
      </c>
      <c r="G243" s="102">
        <v>3354.5</v>
      </c>
      <c r="H243" s="102">
        <v>8.0000000000000002E-3</v>
      </c>
      <c r="I243" s="102">
        <v>-1</v>
      </c>
      <c r="J243" s="102"/>
      <c r="K243" s="102"/>
      <c r="L243" s="102"/>
    </row>
    <row r="244" spans="1:12" x14ac:dyDescent="0.2">
      <c r="A244" s="102" t="s">
        <v>427</v>
      </c>
      <c r="B244" s="102" t="s">
        <v>417</v>
      </c>
      <c r="C244" s="102" t="s">
        <v>28</v>
      </c>
      <c r="D244" s="102" t="s">
        <v>417</v>
      </c>
      <c r="E244" s="102" t="s">
        <v>22</v>
      </c>
      <c r="F244" s="102">
        <v>2021</v>
      </c>
      <c r="G244" s="102">
        <v>3174</v>
      </c>
      <c r="H244" s="102">
        <v>8.0000000000000002E-3</v>
      </c>
      <c r="I244" s="102">
        <v>-1</v>
      </c>
      <c r="J244" s="102"/>
      <c r="K244" s="102"/>
      <c r="L244" s="102"/>
    </row>
    <row r="245" spans="1:12" x14ac:dyDescent="0.2">
      <c r="A245" s="102" t="s">
        <v>427</v>
      </c>
      <c r="B245" s="102" t="s">
        <v>417</v>
      </c>
      <c r="C245" s="102" t="s">
        <v>28</v>
      </c>
      <c r="D245" s="102" t="s">
        <v>417</v>
      </c>
      <c r="E245" s="102" t="s">
        <v>22</v>
      </c>
      <c r="F245" s="102">
        <v>2022</v>
      </c>
      <c r="G245" s="102">
        <v>3174</v>
      </c>
      <c r="H245" s="102">
        <v>8.0000000000000002E-3</v>
      </c>
      <c r="I245" s="102">
        <v>-1</v>
      </c>
      <c r="J245" s="102"/>
      <c r="K245" s="102"/>
      <c r="L245" s="102"/>
    </row>
    <row r="246" spans="1:12" x14ac:dyDescent="0.2">
      <c r="A246" s="102" t="s">
        <v>427</v>
      </c>
      <c r="B246" s="102" t="s">
        <v>417</v>
      </c>
      <c r="C246" s="102" t="s">
        <v>28</v>
      </c>
      <c r="D246" s="102" t="s">
        <v>417</v>
      </c>
      <c r="E246" s="102" t="s">
        <v>22</v>
      </c>
      <c r="F246" s="102">
        <v>2023</v>
      </c>
      <c r="G246" s="102">
        <v>3174</v>
      </c>
      <c r="H246" s="102">
        <v>8.0000000000000002E-3</v>
      </c>
      <c r="I246" s="102">
        <v>-1</v>
      </c>
      <c r="J246" s="102"/>
      <c r="K246" s="102"/>
      <c r="L246" s="102"/>
    </row>
    <row r="247" spans="1:12" x14ac:dyDescent="0.2">
      <c r="A247" s="102" t="s">
        <v>427</v>
      </c>
      <c r="B247" s="102" t="s">
        <v>417</v>
      </c>
      <c r="C247" s="102" t="s">
        <v>28</v>
      </c>
      <c r="D247" s="102" t="s">
        <v>417</v>
      </c>
      <c r="E247" s="102" t="s">
        <v>22</v>
      </c>
      <c r="F247" s="102">
        <v>2024</v>
      </c>
      <c r="G247" s="102">
        <v>3174</v>
      </c>
      <c r="H247" s="102">
        <v>8.0000000000000002E-3</v>
      </c>
      <c r="I247" s="102">
        <v>-1</v>
      </c>
      <c r="J247" s="102"/>
      <c r="K247" s="102"/>
      <c r="L247" s="102"/>
    </row>
    <row r="248" spans="1:12" x14ac:dyDescent="0.2">
      <c r="A248" s="102" t="s">
        <v>427</v>
      </c>
      <c r="B248" s="102" t="s">
        <v>417</v>
      </c>
      <c r="C248" s="102" t="s">
        <v>28</v>
      </c>
      <c r="D248" s="102" t="s">
        <v>417</v>
      </c>
      <c r="E248" s="102" t="s">
        <v>22</v>
      </c>
      <c r="F248" s="102">
        <v>2025</v>
      </c>
      <c r="G248" s="102">
        <v>3174</v>
      </c>
      <c r="H248" s="102">
        <v>8.0000000000000002E-3</v>
      </c>
      <c r="I248" s="102">
        <v>-1</v>
      </c>
      <c r="J248" s="102"/>
      <c r="K248" s="102"/>
      <c r="L248" s="102"/>
    </row>
    <row r="249" spans="1:12" x14ac:dyDescent="0.2">
      <c r="A249" s="102" t="s">
        <v>427</v>
      </c>
      <c r="B249" s="102" t="s">
        <v>417</v>
      </c>
      <c r="C249" s="102" t="s">
        <v>28</v>
      </c>
      <c r="D249" s="102" t="s">
        <v>417</v>
      </c>
      <c r="E249" s="102" t="s">
        <v>22</v>
      </c>
      <c r="F249" s="102">
        <v>2026</v>
      </c>
      <c r="G249" s="102">
        <v>3174</v>
      </c>
      <c r="H249" s="102">
        <v>8.0000000000000002E-3</v>
      </c>
      <c r="I249" s="102">
        <v>-1</v>
      </c>
      <c r="J249" s="102"/>
      <c r="K249" s="102"/>
      <c r="L249" s="102"/>
    </row>
    <row r="250" spans="1:12" x14ac:dyDescent="0.2">
      <c r="A250" s="102" t="s">
        <v>427</v>
      </c>
      <c r="B250" s="102" t="s">
        <v>417</v>
      </c>
      <c r="C250" s="102" t="s">
        <v>28</v>
      </c>
      <c r="D250" s="102" t="s">
        <v>417</v>
      </c>
      <c r="E250" s="102" t="s">
        <v>22</v>
      </c>
      <c r="F250" s="102">
        <v>2027</v>
      </c>
      <c r="G250" s="102">
        <v>3174</v>
      </c>
      <c r="H250" s="102">
        <v>8.0000000000000002E-3</v>
      </c>
      <c r="I250" s="102">
        <v>-1</v>
      </c>
      <c r="J250" s="102"/>
      <c r="K250" s="102"/>
      <c r="L250" s="102"/>
    </row>
    <row r="251" spans="1:12" x14ac:dyDescent="0.2">
      <c r="A251" s="102" t="s">
        <v>427</v>
      </c>
      <c r="B251" s="102" t="s">
        <v>417</v>
      </c>
      <c r="C251" s="102" t="s">
        <v>28</v>
      </c>
      <c r="D251" s="102" t="s">
        <v>417</v>
      </c>
      <c r="E251" s="102" t="s">
        <v>22</v>
      </c>
      <c r="F251" s="102">
        <v>2028</v>
      </c>
      <c r="G251" s="102">
        <v>3174</v>
      </c>
      <c r="H251" s="102">
        <v>8.0000000000000002E-3</v>
      </c>
      <c r="I251" s="102">
        <v>-1</v>
      </c>
      <c r="J251" s="102"/>
      <c r="K251" s="102"/>
      <c r="L251" s="102"/>
    </row>
    <row r="252" spans="1:12" x14ac:dyDescent="0.2">
      <c r="A252" s="102" t="s">
        <v>427</v>
      </c>
      <c r="B252" s="102" t="s">
        <v>417</v>
      </c>
      <c r="C252" s="102" t="s">
        <v>28</v>
      </c>
      <c r="D252" s="102" t="s">
        <v>417</v>
      </c>
      <c r="E252" s="102" t="s">
        <v>22</v>
      </c>
      <c r="F252" s="102">
        <v>2029</v>
      </c>
      <c r="G252" s="102">
        <v>3174</v>
      </c>
      <c r="H252" s="102">
        <v>8.0000000000000002E-3</v>
      </c>
      <c r="I252" s="102">
        <v>-1</v>
      </c>
      <c r="J252" s="102"/>
      <c r="K252" s="102"/>
      <c r="L252" s="102"/>
    </row>
    <row r="253" spans="1:12" x14ac:dyDescent="0.2">
      <c r="A253" s="102" t="s">
        <v>427</v>
      </c>
      <c r="B253" s="102" t="s">
        <v>417</v>
      </c>
      <c r="C253" s="102" t="s">
        <v>28</v>
      </c>
      <c r="D253" s="102" t="s">
        <v>417</v>
      </c>
      <c r="E253" s="102" t="s">
        <v>22</v>
      </c>
      <c r="F253" s="102">
        <v>2030</v>
      </c>
      <c r="G253" s="102">
        <v>3174</v>
      </c>
      <c r="H253" s="102">
        <v>8.0000000000000002E-3</v>
      </c>
      <c r="I253" s="102">
        <v>-1</v>
      </c>
      <c r="J253" s="102"/>
      <c r="K253" s="102"/>
      <c r="L253" s="102"/>
    </row>
    <row r="254" spans="1:12" x14ac:dyDescent="0.2">
      <c r="A254" s="102" t="s">
        <v>427</v>
      </c>
      <c r="B254" s="102" t="s">
        <v>417</v>
      </c>
      <c r="C254" s="102" t="s">
        <v>28</v>
      </c>
      <c r="D254" s="102" t="s">
        <v>417</v>
      </c>
      <c r="E254" s="102" t="s">
        <v>22</v>
      </c>
      <c r="F254" s="102">
        <v>2031</v>
      </c>
      <c r="G254" s="102">
        <v>3174</v>
      </c>
      <c r="H254" s="102">
        <v>8.0000000000000002E-3</v>
      </c>
      <c r="I254" s="102">
        <v>-1</v>
      </c>
      <c r="J254" s="102"/>
      <c r="K254" s="102"/>
      <c r="L254" s="102"/>
    </row>
    <row r="255" spans="1:12" x14ac:dyDescent="0.2">
      <c r="A255" s="102" t="s">
        <v>427</v>
      </c>
      <c r="B255" s="102" t="s">
        <v>417</v>
      </c>
      <c r="C255" s="102" t="s">
        <v>28</v>
      </c>
      <c r="D255" s="102" t="s">
        <v>417</v>
      </c>
      <c r="E255" s="102" t="s">
        <v>25</v>
      </c>
      <c r="F255" s="102">
        <v>2021</v>
      </c>
      <c r="G255" s="102">
        <v>3787.9</v>
      </c>
      <c r="H255" s="102">
        <v>8.0000000000000002E-3</v>
      </c>
      <c r="I255" s="102">
        <v>-1</v>
      </c>
      <c r="J255" s="102"/>
      <c r="K255" s="102"/>
      <c r="L255" s="102"/>
    </row>
    <row r="256" spans="1:12" x14ac:dyDescent="0.2">
      <c r="A256" s="102" t="s">
        <v>427</v>
      </c>
      <c r="B256" s="102" t="s">
        <v>417</v>
      </c>
      <c r="C256" s="102" t="s">
        <v>28</v>
      </c>
      <c r="D256" s="102" t="s">
        <v>417</v>
      </c>
      <c r="E256" s="102" t="s">
        <v>25</v>
      </c>
      <c r="F256" s="102">
        <v>2022</v>
      </c>
      <c r="G256" s="102">
        <v>3787.9</v>
      </c>
      <c r="H256" s="102">
        <v>8.0000000000000002E-3</v>
      </c>
      <c r="I256" s="102">
        <v>-1</v>
      </c>
      <c r="J256" s="102"/>
      <c r="K256" s="102"/>
      <c r="L256" s="102"/>
    </row>
    <row r="257" spans="1:12" x14ac:dyDescent="0.2">
      <c r="A257" s="102" t="s">
        <v>427</v>
      </c>
      <c r="B257" s="102" t="s">
        <v>417</v>
      </c>
      <c r="C257" s="102" t="s">
        <v>28</v>
      </c>
      <c r="D257" s="102" t="s">
        <v>417</v>
      </c>
      <c r="E257" s="102" t="s">
        <v>25</v>
      </c>
      <c r="F257" s="102">
        <v>2023</v>
      </c>
      <c r="G257" s="102">
        <v>3787.9</v>
      </c>
      <c r="H257" s="102">
        <v>8.0000000000000002E-3</v>
      </c>
      <c r="I257" s="102">
        <v>-1</v>
      </c>
      <c r="J257" s="102"/>
      <c r="K257" s="102"/>
      <c r="L257" s="102"/>
    </row>
    <row r="258" spans="1:12" x14ac:dyDescent="0.2">
      <c r="A258" s="102" t="s">
        <v>427</v>
      </c>
      <c r="B258" s="102" t="s">
        <v>417</v>
      </c>
      <c r="C258" s="102" t="s">
        <v>28</v>
      </c>
      <c r="D258" s="102" t="s">
        <v>417</v>
      </c>
      <c r="E258" s="102" t="s">
        <v>25</v>
      </c>
      <c r="F258" s="102">
        <v>2024</v>
      </c>
      <c r="G258" s="102">
        <v>3787.9</v>
      </c>
      <c r="H258" s="102">
        <v>8.0000000000000002E-3</v>
      </c>
      <c r="I258" s="102">
        <v>-1</v>
      </c>
      <c r="J258" s="102"/>
      <c r="K258" s="102"/>
      <c r="L258" s="102"/>
    </row>
    <row r="259" spans="1:12" x14ac:dyDescent="0.2">
      <c r="A259" s="102" t="s">
        <v>427</v>
      </c>
      <c r="B259" s="102" t="s">
        <v>417</v>
      </c>
      <c r="C259" s="102" t="s">
        <v>28</v>
      </c>
      <c r="D259" s="102" t="s">
        <v>417</v>
      </c>
      <c r="E259" s="102" t="s">
        <v>25</v>
      </c>
      <c r="F259" s="102">
        <v>2025</v>
      </c>
      <c r="G259" s="102">
        <v>3787.9</v>
      </c>
      <c r="H259" s="102">
        <v>8.0000000000000002E-3</v>
      </c>
      <c r="I259" s="102">
        <v>-1</v>
      </c>
      <c r="J259" s="102"/>
      <c r="K259" s="102"/>
      <c r="L259" s="102"/>
    </row>
    <row r="260" spans="1:12" x14ac:dyDescent="0.2">
      <c r="A260" s="102" t="s">
        <v>427</v>
      </c>
      <c r="B260" s="102" t="s">
        <v>417</v>
      </c>
      <c r="C260" s="102" t="s">
        <v>28</v>
      </c>
      <c r="D260" s="102" t="s">
        <v>417</v>
      </c>
      <c r="E260" s="102" t="s">
        <v>25</v>
      </c>
      <c r="F260" s="102">
        <v>2026</v>
      </c>
      <c r="G260" s="102">
        <v>3787.9</v>
      </c>
      <c r="H260" s="102">
        <v>8.0000000000000002E-3</v>
      </c>
      <c r="I260" s="102">
        <v>-1</v>
      </c>
      <c r="J260" s="102"/>
      <c r="K260" s="102"/>
      <c r="L260" s="102"/>
    </row>
    <row r="261" spans="1:12" x14ac:dyDescent="0.2">
      <c r="A261" s="102" t="s">
        <v>427</v>
      </c>
      <c r="B261" s="102" t="s">
        <v>417</v>
      </c>
      <c r="C261" s="102" t="s">
        <v>28</v>
      </c>
      <c r="D261" s="102" t="s">
        <v>417</v>
      </c>
      <c r="E261" s="102" t="s">
        <v>25</v>
      </c>
      <c r="F261" s="102">
        <v>2027</v>
      </c>
      <c r="G261" s="102">
        <v>3787.9</v>
      </c>
      <c r="H261" s="102">
        <v>8.0000000000000002E-3</v>
      </c>
      <c r="I261" s="102">
        <v>-1</v>
      </c>
      <c r="J261" s="102"/>
      <c r="K261" s="102"/>
      <c r="L261" s="102"/>
    </row>
    <row r="262" spans="1:12" x14ac:dyDescent="0.2">
      <c r="A262" s="102" t="s">
        <v>427</v>
      </c>
      <c r="B262" s="102" t="s">
        <v>417</v>
      </c>
      <c r="C262" s="102" t="s">
        <v>28</v>
      </c>
      <c r="D262" s="102" t="s">
        <v>417</v>
      </c>
      <c r="E262" s="102" t="s">
        <v>25</v>
      </c>
      <c r="F262" s="102">
        <v>2028</v>
      </c>
      <c r="G262" s="102">
        <v>3787.9</v>
      </c>
      <c r="H262" s="102">
        <v>8.0000000000000002E-3</v>
      </c>
      <c r="I262" s="102">
        <v>-1</v>
      </c>
      <c r="J262" s="102"/>
      <c r="K262" s="102"/>
      <c r="L262" s="102"/>
    </row>
    <row r="263" spans="1:12" x14ac:dyDescent="0.2">
      <c r="A263" s="102" t="s">
        <v>427</v>
      </c>
      <c r="B263" s="102" t="s">
        <v>417</v>
      </c>
      <c r="C263" s="102" t="s">
        <v>28</v>
      </c>
      <c r="D263" s="102" t="s">
        <v>417</v>
      </c>
      <c r="E263" s="102" t="s">
        <v>25</v>
      </c>
      <c r="F263" s="102">
        <v>2029</v>
      </c>
      <c r="G263" s="102">
        <v>3787.9</v>
      </c>
      <c r="H263" s="102">
        <v>8.0000000000000002E-3</v>
      </c>
      <c r="I263" s="102">
        <v>-1</v>
      </c>
      <c r="J263" s="102"/>
      <c r="K263" s="102"/>
      <c r="L263" s="102"/>
    </row>
    <row r="264" spans="1:12" x14ac:dyDescent="0.2">
      <c r="A264" s="102" t="s">
        <v>427</v>
      </c>
      <c r="B264" s="102" t="s">
        <v>417</v>
      </c>
      <c r="C264" s="102" t="s">
        <v>28</v>
      </c>
      <c r="D264" s="102" t="s">
        <v>417</v>
      </c>
      <c r="E264" s="102" t="s">
        <v>25</v>
      </c>
      <c r="F264" s="102">
        <v>2030</v>
      </c>
      <c r="G264" s="102">
        <v>3787.9</v>
      </c>
      <c r="H264" s="102">
        <v>8.0000000000000002E-3</v>
      </c>
      <c r="I264" s="102">
        <v>-1</v>
      </c>
      <c r="J264" s="102"/>
      <c r="K264" s="102"/>
      <c r="L264" s="102"/>
    </row>
    <row r="265" spans="1:12" x14ac:dyDescent="0.2">
      <c r="A265" s="102" t="s">
        <v>427</v>
      </c>
      <c r="B265" s="102" t="s">
        <v>417</v>
      </c>
      <c r="C265" s="102" t="s">
        <v>28</v>
      </c>
      <c r="D265" s="102" t="s">
        <v>417</v>
      </c>
      <c r="E265" s="102" t="s">
        <v>25</v>
      </c>
      <c r="F265" s="102">
        <v>2031</v>
      </c>
      <c r="G265" s="102">
        <v>3787.9</v>
      </c>
      <c r="H265" s="102">
        <v>8.0000000000000002E-3</v>
      </c>
      <c r="I265" s="102">
        <v>-1</v>
      </c>
      <c r="J265" s="102"/>
      <c r="K265" s="102"/>
      <c r="L265" s="102"/>
    </row>
    <row r="266" spans="1:12" x14ac:dyDescent="0.2">
      <c r="A266" s="102" t="s">
        <v>427</v>
      </c>
      <c r="B266" s="102" t="s">
        <v>417</v>
      </c>
      <c r="C266" s="102" t="s">
        <v>28</v>
      </c>
      <c r="D266" s="102" t="s">
        <v>417</v>
      </c>
      <c r="E266" s="102" t="s">
        <v>28</v>
      </c>
      <c r="F266" s="102">
        <v>2021</v>
      </c>
      <c r="G266" s="102">
        <v>926</v>
      </c>
      <c r="H266" s="102">
        <v>2E-3</v>
      </c>
      <c r="I266" s="102">
        <v>-1</v>
      </c>
      <c r="J266" s="102"/>
      <c r="K266" s="102"/>
      <c r="L266" s="102"/>
    </row>
    <row r="267" spans="1:12" x14ac:dyDescent="0.2">
      <c r="A267" s="102" t="s">
        <v>427</v>
      </c>
      <c r="B267" s="102" t="s">
        <v>417</v>
      </c>
      <c r="C267" s="102" t="s">
        <v>28</v>
      </c>
      <c r="D267" s="102" t="s">
        <v>417</v>
      </c>
      <c r="E267" s="102" t="s">
        <v>28</v>
      </c>
      <c r="F267" s="102">
        <v>2022</v>
      </c>
      <c r="G267" s="102">
        <v>926</v>
      </c>
      <c r="H267" s="102">
        <v>2E-3</v>
      </c>
      <c r="I267" s="102">
        <v>-1</v>
      </c>
      <c r="J267" s="102"/>
      <c r="K267" s="102"/>
      <c r="L267" s="102"/>
    </row>
    <row r="268" spans="1:12" x14ac:dyDescent="0.2">
      <c r="A268" s="102" t="s">
        <v>427</v>
      </c>
      <c r="B268" s="102" t="s">
        <v>417</v>
      </c>
      <c r="C268" s="102" t="s">
        <v>28</v>
      </c>
      <c r="D268" s="102" t="s">
        <v>417</v>
      </c>
      <c r="E268" s="102" t="s">
        <v>28</v>
      </c>
      <c r="F268" s="102">
        <v>2023</v>
      </c>
      <c r="G268" s="102">
        <v>926</v>
      </c>
      <c r="H268" s="102">
        <v>2E-3</v>
      </c>
      <c r="I268" s="102">
        <v>-1</v>
      </c>
      <c r="J268" s="102"/>
      <c r="K268" s="102"/>
      <c r="L268" s="102"/>
    </row>
    <row r="269" spans="1:12" x14ac:dyDescent="0.2">
      <c r="A269" s="102" t="s">
        <v>427</v>
      </c>
      <c r="B269" s="102" t="s">
        <v>417</v>
      </c>
      <c r="C269" s="102" t="s">
        <v>28</v>
      </c>
      <c r="D269" s="102" t="s">
        <v>417</v>
      </c>
      <c r="E269" s="102" t="s">
        <v>28</v>
      </c>
      <c r="F269" s="102">
        <v>2024</v>
      </c>
      <c r="G269" s="102">
        <v>926</v>
      </c>
      <c r="H269" s="102">
        <v>2E-3</v>
      </c>
      <c r="I269" s="102">
        <v>-1</v>
      </c>
      <c r="J269" s="102"/>
      <c r="K269" s="102"/>
      <c r="L269" s="102"/>
    </row>
    <row r="270" spans="1:12" x14ac:dyDescent="0.2">
      <c r="A270" s="102" t="s">
        <v>427</v>
      </c>
      <c r="B270" s="102" t="s">
        <v>417</v>
      </c>
      <c r="C270" s="102" t="s">
        <v>28</v>
      </c>
      <c r="D270" s="102" t="s">
        <v>417</v>
      </c>
      <c r="E270" s="102" t="s">
        <v>28</v>
      </c>
      <c r="F270" s="102">
        <v>2025</v>
      </c>
      <c r="G270" s="102">
        <v>926</v>
      </c>
      <c r="H270" s="102">
        <v>2E-3</v>
      </c>
      <c r="I270" s="102">
        <v>-1</v>
      </c>
      <c r="J270" s="102"/>
      <c r="K270" s="102"/>
      <c r="L270" s="102"/>
    </row>
    <row r="271" spans="1:12" x14ac:dyDescent="0.2">
      <c r="A271" s="102" t="s">
        <v>427</v>
      </c>
      <c r="B271" s="102" t="s">
        <v>417</v>
      </c>
      <c r="C271" s="102" t="s">
        <v>28</v>
      </c>
      <c r="D271" s="102" t="s">
        <v>417</v>
      </c>
      <c r="E271" s="102" t="s">
        <v>28</v>
      </c>
      <c r="F271" s="102">
        <v>2026</v>
      </c>
      <c r="G271" s="102">
        <v>926</v>
      </c>
      <c r="H271" s="102">
        <v>2E-3</v>
      </c>
      <c r="I271" s="102">
        <v>-1</v>
      </c>
      <c r="J271" s="102"/>
      <c r="K271" s="102"/>
      <c r="L271" s="102"/>
    </row>
    <row r="272" spans="1:12" x14ac:dyDescent="0.2">
      <c r="A272" s="102" t="s">
        <v>427</v>
      </c>
      <c r="B272" s="102" t="s">
        <v>417</v>
      </c>
      <c r="C272" s="102" t="s">
        <v>28</v>
      </c>
      <c r="D272" s="102" t="s">
        <v>417</v>
      </c>
      <c r="E272" s="102" t="s">
        <v>28</v>
      </c>
      <c r="F272" s="102">
        <v>2027</v>
      </c>
      <c r="G272" s="102">
        <v>926</v>
      </c>
      <c r="H272" s="102">
        <v>2E-3</v>
      </c>
      <c r="I272" s="102">
        <v>-1</v>
      </c>
      <c r="J272" s="102"/>
      <c r="K272" s="102"/>
      <c r="L272" s="102"/>
    </row>
    <row r="273" spans="1:12" x14ac:dyDescent="0.2">
      <c r="A273" s="102" t="s">
        <v>427</v>
      </c>
      <c r="B273" s="102" t="s">
        <v>417</v>
      </c>
      <c r="C273" s="102" t="s">
        <v>28</v>
      </c>
      <c r="D273" s="102" t="s">
        <v>417</v>
      </c>
      <c r="E273" s="102" t="s">
        <v>28</v>
      </c>
      <c r="F273" s="102">
        <v>2028</v>
      </c>
      <c r="G273" s="102">
        <v>926</v>
      </c>
      <c r="H273" s="102">
        <v>2E-3</v>
      </c>
      <c r="I273" s="102">
        <v>-1</v>
      </c>
      <c r="J273" s="102"/>
      <c r="K273" s="102"/>
      <c r="L273" s="102"/>
    </row>
    <row r="274" spans="1:12" x14ac:dyDescent="0.2">
      <c r="A274" s="102" t="s">
        <v>427</v>
      </c>
      <c r="B274" s="102" t="s">
        <v>417</v>
      </c>
      <c r="C274" s="102" t="s">
        <v>28</v>
      </c>
      <c r="D274" s="102" t="s">
        <v>417</v>
      </c>
      <c r="E274" s="102" t="s">
        <v>28</v>
      </c>
      <c r="F274" s="102">
        <v>2029</v>
      </c>
      <c r="G274" s="102">
        <v>926</v>
      </c>
      <c r="H274" s="102">
        <v>2E-3</v>
      </c>
      <c r="I274" s="102">
        <v>-1</v>
      </c>
      <c r="J274" s="102"/>
      <c r="K274" s="102"/>
      <c r="L274" s="102"/>
    </row>
    <row r="275" spans="1:12" x14ac:dyDescent="0.2">
      <c r="A275" s="102" t="s">
        <v>427</v>
      </c>
      <c r="B275" s="102" t="s">
        <v>417</v>
      </c>
      <c r="C275" s="102" t="s">
        <v>28</v>
      </c>
      <c r="D275" s="102" t="s">
        <v>417</v>
      </c>
      <c r="E275" s="102" t="s">
        <v>28</v>
      </c>
      <c r="F275" s="102">
        <v>2030</v>
      </c>
      <c r="G275" s="102">
        <v>926</v>
      </c>
      <c r="H275" s="102">
        <v>2E-3</v>
      </c>
      <c r="I275" s="102">
        <v>-1</v>
      </c>
      <c r="J275" s="102"/>
      <c r="K275" s="102"/>
      <c r="L275" s="102"/>
    </row>
    <row r="276" spans="1:12" x14ac:dyDescent="0.2">
      <c r="A276" s="102" t="s">
        <v>427</v>
      </c>
      <c r="B276" s="102" t="s">
        <v>417</v>
      </c>
      <c r="C276" s="102" t="s">
        <v>28</v>
      </c>
      <c r="D276" s="102" t="s">
        <v>417</v>
      </c>
      <c r="E276" s="102" t="s">
        <v>28</v>
      </c>
      <c r="F276" s="102">
        <v>2031</v>
      </c>
      <c r="G276" s="102">
        <v>926</v>
      </c>
      <c r="H276" s="102">
        <v>2E-3</v>
      </c>
      <c r="I276" s="102">
        <v>-1</v>
      </c>
      <c r="J276" s="102"/>
      <c r="K276" s="102"/>
      <c r="L276" s="102"/>
    </row>
    <row r="277" spans="1:12" x14ac:dyDescent="0.2">
      <c r="A277" s="102" t="s">
        <v>432</v>
      </c>
      <c r="B277" s="102" t="s">
        <v>417</v>
      </c>
      <c r="C277" s="102" t="s">
        <v>11</v>
      </c>
      <c r="D277" s="102" t="s">
        <v>417</v>
      </c>
      <c r="E277" s="102" t="s">
        <v>11</v>
      </c>
      <c r="F277" s="102">
        <v>2021</v>
      </c>
      <c r="G277" s="102">
        <v>797.2</v>
      </c>
      <c r="H277" s="102">
        <v>2E-3</v>
      </c>
      <c r="I277" s="102">
        <v>-1</v>
      </c>
      <c r="J277" s="102"/>
      <c r="K277" s="102"/>
      <c r="L277" s="102"/>
    </row>
    <row r="278" spans="1:12" x14ac:dyDescent="0.2">
      <c r="A278" s="102" t="s">
        <v>432</v>
      </c>
      <c r="B278" s="102" t="s">
        <v>417</v>
      </c>
      <c r="C278" s="102" t="s">
        <v>11</v>
      </c>
      <c r="D278" s="102" t="s">
        <v>417</v>
      </c>
      <c r="E278" s="102" t="s">
        <v>11</v>
      </c>
      <c r="F278" s="102">
        <v>2022</v>
      </c>
      <c r="G278" s="102">
        <v>797.2</v>
      </c>
      <c r="H278" s="102">
        <v>2E-3</v>
      </c>
      <c r="I278" s="102">
        <v>-1</v>
      </c>
      <c r="J278" s="102"/>
      <c r="K278" s="102"/>
      <c r="L278" s="102"/>
    </row>
    <row r="279" spans="1:12" x14ac:dyDescent="0.2">
      <c r="A279" s="102" t="s">
        <v>432</v>
      </c>
      <c r="B279" s="102" t="s">
        <v>417</v>
      </c>
      <c r="C279" s="102" t="s">
        <v>11</v>
      </c>
      <c r="D279" s="102" t="s">
        <v>417</v>
      </c>
      <c r="E279" s="102" t="s">
        <v>11</v>
      </c>
      <c r="F279" s="102">
        <v>2023</v>
      </c>
      <c r="G279" s="102">
        <v>797.2</v>
      </c>
      <c r="H279" s="102">
        <v>2E-3</v>
      </c>
      <c r="I279" s="102">
        <v>-1</v>
      </c>
      <c r="J279" s="102"/>
      <c r="K279" s="102"/>
      <c r="L279" s="102"/>
    </row>
    <row r="280" spans="1:12" x14ac:dyDescent="0.2">
      <c r="A280" s="102" t="s">
        <v>432</v>
      </c>
      <c r="B280" s="102" t="s">
        <v>417</v>
      </c>
      <c r="C280" s="102" t="s">
        <v>11</v>
      </c>
      <c r="D280" s="102" t="s">
        <v>417</v>
      </c>
      <c r="E280" s="102" t="s">
        <v>11</v>
      </c>
      <c r="F280" s="102">
        <v>2024</v>
      </c>
      <c r="G280" s="102">
        <v>797.2</v>
      </c>
      <c r="H280" s="102">
        <v>2E-3</v>
      </c>
      <c r="I280" s="102">
        <v>-1</v>
      </c>
      <c r="J280" s="102"/>
      <c r="K280" s="102"/>
      <c r="L280" s="102"/>
    </row>
    <row r="281" spans="1:12" x14ac:dyDescent="0.2">
      <c r="A281" s="102" t="s">
        <v>432</v>
      </c>
      <c r="B281" s="102" t="s">
        <v>417</v>
      </c>
      <c r="C281" s="102" t="s">
        <v>11</v>
      </c>
      <c r="D281" s="102" t="s">
        <v>417</v>
      </c>
      <c r="E281" s="102" t="s">
        <v>11</v>
      </c>
      <c r="F281" s="102">
        <v>2025</v>
      </c>
      <c r="G281" s="102">
        <v>797.2</v>
      </c>
      <c r="H281" s="102">
        <v>2E-3</v>
      </c>
      <c r="I281" s="102">
        <v>-1</v>
      </c>
      <c r="J281" s="102"/>
      <c r="K281" s="102"/>
      <c r="L281" s="102"/>
    </row>
    <row r="282" spans="1:12" x14ac:dyDescent="0.2">
      <c r="A282" s="102" t="s">
        <v>432</v>
      </c>
      <c r="B282" s="102" t="s">
        <v>417</v>
      </c>
      <c r="C282" s="102" t="s">
        <v>11</v>
      </c>
      <c r="D282" s="102" t="s">
        <v>417</v>
      </c>
      <c r="E282" s="102" t="s">
        <v>11</v>
      </c>
      <c r="F282" s="102">
        <v>2026</v>
      </c>
      <c r="G282" s="102">
        <v>797.2</v>
      </c>
      <c r="H282" s="102">
        <v>2E-3</v>
      </c>
      <c r="I282" s="102">
        <v>-1</v>
      </c>
      <c r="J282" s="102"/>
      <c r="K282" s="102"/>
      <c r="L282" s="102"/>
    </row>
    <row r="283" spans="1:12" x14ac:dyDescent="0.2">
      <c r="A283" s="102" t="s">
        <v>432</v>
      </c>
      <c r="B283" s="102" t="s">
        <v>417</v>
      </c>
      <c r="C283" s="102" t="s">
        <v>11</v>
      </c>
      <c r="D283" s="102" t="s">
        <v>417</v>
      </c>
      <c r="E283" s="102" t="s">
        <v>11</v>
      </c>
      <c r="F283" s="102">
        <v>2027</v>
      </c>
      <c r="G283" s="102">
        <v>797.2</v>
      </c>
      <c r="H283" s="102">
        <v>2E-3</v>
      </c>
      <c r="I283" s="102">
        <v>-1</v>
      </c>
      <c r="J283" s="102"/>
      <c r="K283" s="102"/>
      <c r="L283" s="102"/>
    </row>
    <row r="284" spans="1:12" x14ac:dyDescent="0.2">
      <c r="A284" s="102" t="s">
        <v>432</v>
      </c>
      <c r="B284" s="102" t="s">
        <v>417</v>
      </c>
      <c r="C284" s="102" t="s">
        <v>11</v>
      </c>
      <c r="D284" s="102" t="s">
        <v>417</v>
      </c>
      <c r="E284" s="102" t="s">
        <v>11</v>
      </c>
      <c r="F284" s="102">
        <v>2028</v>
      </c>
      <c r="G284" s="102">
        <v>797.2</v>
      </c>
      <c r="H284" s="102">
        <v>2E-3</v>
      </c>
      <c r="I284" s="102">
        <v>-1</v>
      </c>
      <c r="J284" s="102"/>
      <c r="K284" s="102"/>
      <c r="L284" s="102"/>
    </row>
    <row r="285" spans="1:12" x14ac:dyDescent="0.2">
      <c r="A285" s="102" t="s">
        <v>432</v>
      </c>
      <c r="B285" s="102" t="s">
        <v>417</v>
      </c>
      <c r="C285" s="102" t="s">
        <v>11</v>
      </c>
      <c r="D285" s="102" t="s">
        <v>417</v>
      </c>
      <c r="E285" s="102" t="s">
        <v>11</v>
      </c>
      <c r="F285" s="102">
        <v>2029</v>
      </c>
      <c r="G285" s="102">
        <v>797.2</v>
      </c>
      <c r="H285" s="102">
        <v>2E-3</v>
      </c>
      <c r="I285" s="102">
        <v>-1</v>
      </c>
      <c r="J285" s="102"/>
      <c r="K285" s="102"/>
      <c r="L285" s="102"/>
    </row>
    <row r="286" spans="1:12" x14ac:dyDescent="0.2">
      <c r="A286" s="102" t="s">
        <v>432</v>
      </c>
      <c r="B286" s="102" t="s">
        <v>417</v>
      </c>
      <c r="C286" s="102" t="s">
        <v>11</v>
      </c>
      <c r="D286" s="102" t="s">
        <v>417</v>
      </c>
      <c r="E286" s="102" t="s">
        <v>11</v>
      </c>
      <c r="F286" s="102">
        <v>2030</v>
      </c>
      <c r="G286" s="102">
        <v>797.2</v>
      </c>
      <c r="H286" s="102">
        <v>2E-3</v>
      </c>
      <c r="I286" s="102">
        <v>-1</v>
      </c>
      <c r="J286" s="102"/>
      <c r="K286" s="102"/>
      <c r="L286" s="102"/>
    </row>
    <row r="287" spans="1:12" x14ac:dyDescent="0.2">
      <c r="A287" s="102" t="s">
        <v>432</v>
      </c>
      <c r="B287" s="102" t="s">
        <v>417</v>
      </c>
      <c r="C287" s="102" t="s">
        <v>11</v>
      </c>
      <c r="D287" s="102" t="s">
        <v>417</v>
      </c>
      <c r="E287" s="102" t="s">
        <v>11</v>
      </c>
      <c r="F287" s="102">
        <v>2031</v>
      </c>
      <c r="G287" s="102">
        <v>797.2</v>
      </c>
      <c r="H287" s="102">
        <v>2E-3</v>
      </c>
      <c r="I287" s="102">
        <v>-1</v>
      </c>
      <c r="J287" s="102"/>
      <c r="K287" s="102"/>
      <c r="L287" s="102"/>
    </row>
    <row r="288" spans="1:12" x14ac:dyDescent="0.2">
      <c r="A288" s="102" t="s">
        <v>432</v>
      </c>
      <c r="B288" s="102" t="s">
        <v>417</v>
      </c>
      <c r="C288" s="102" t="s">
        <v>11</v>
      </c>
      <c r="D288" s="102" t="s">
        <v>417</v>
      </c>
      <c r="E288" s="102" t="s">
        <v>18</v>
      </c>
      <c r="F288" s="102">
        <v>2021</v>
      </c>
      <c r="G288" s="102">
        <v>2399.6</v>
      </c>
      <c r="H288" s="102">
        <v>8.0000000000000002E-3</v>
      </c>
      <c r="I288" s="102">
        <v>-1</v>
      </c>
      <c r="J288" s="102"/>
      <c r="K288" s="102"/>
      <c r="L288" s="102"/>
    </row>
    <row r="289" spans="1:12" x14ac:dyDescent="0.2">
      <c r="A289" s="102" t="s">
        <v>432</v>
      </c>
      <c r="B289" s="102" t="s">
        <v>417</v>
      </c>
      <c r="C289" s="102" t="s">
        <v>11</v>
      </c>
      <c r="D289" s="102" t="s">
        <v>417</v>
      </c>
      <c r="E289" s="102" t="s">
        <v>18</v>
      </c>
      <c r="F289" s="102">
        <v>2022</v>
      </c>
      <c r="G289" s="102">
        <v>2399.6</v>
      </c>
      <c r="H289" s="102">
        <v>8.0000000000000002E-3</v>
      </c>
      <c r="I289" s="102">
        <v>-1</v>
      </c>
      <c r="J289" s="102"/>
      <c r="K289" s="102"/>
      <c r="L289" s="102"/>
    </row>
    <row r="290" spans="1:12" x14ac:dyDescent="0.2">
      <c r="A290" s="102" t="s">
        <v>432</v>
      </c>
      <c r="B290" s="102" t="s">
        <v>417</v>
      </c>
      <c r="C290" s="102" t="s">
        <v>11</v>
      </c>
      <c r="D290" s="102" t="s">
        <v>417</v>
      </c>
      <c r="E290" s="102" t="s">
        <v>18</v>
      </c>
      <c r="F290" s="102">
        <v>2023</v>
      </c>
      <c r="G290" s="102">
        <v>2399.6</v>
      </c>
      <c r="H290" s="102">
        <v>8.0000000000000002E-3</v>
      </c>
      <c r="I290" s="102">
        <v>-1</v>
      </c>
      <c r="J290" s="102"/>
      <c r="K290" s="102"/>
      <c r="L290" s="102"/>
    </row>
    <row r="291" spans="1:12" x14ac:dyDescent="0.2">
      <c r="A291" s="102" t="s">
        <v>432</v>
      </c>
      <c r="B291" s="102" t="s">
        <v>417</v>
      </c>
      <c r="C291" s="102" t="s">
        <v>11</v>
      </c>
      <c r="D291" s="102" t="s">
        <v>417</v>
      </c>
      <c r="E291" s="102" t="s">
        <v>18</v>
      </c>
      <c r="F291" s="102">
        <v>2024</v>
      </c>
      <c r="G291" s="102">
        <v>2399.6</v>
      </c>
      <c r="H291" s="102">
        <v>8.0000000000000002E-3</v>
      </c>
      <c r="I291" s="102">
        <v>-1</v>
      </c>
      <c r="J291" s="102"/>
      <c r="K291" s="102"/>
      <c r="L291" s="102"/>
    </row>
    <row r="292" spans="1:12" x14ac:dyDescent="0.2">
      <c r="A292" s="102" t="s">
        <v>432</v>
      </c>
      <c r="B292" s="102" t="s">
        <v>417</v>
      </c>
      <c r="C292" s="102" t="s">
        <v>11</v>
      </c>
      <c r="D292" s="102" t="s">
        <v>417</v>
      </c>
      <c r="E292" s="102" t="s">
        <v>18</v>
      </c>
      <c r="F292" s="102">
        <v>2025</v>
      </c>
      <c r="G292" s="102">
        <v>2399.6</v>
      </c>
      <c r="H292" s="102">
        <v>8.0000000000000002E-3</v>
      </c>
      <c r="I292" s="102">
        <v>-1</v>
      </c>
      <c r="J292" s="102"/>
      <c r="K292" s="102"/>
      <c r="L292" s="102"/>
    </row>
    <row r="293" spans="1:12" x14ac:dyDescent="0.2">
      <c r="A293" s="102" t="s">
        <v>432</v>
      </c>
      <c r="B293" s="102" t="s">
        <v>417</v>
      </c>
      <c r="C293" s="102" t="s">
        <v>11</v>
      </c>
      <c r="D293" s="102" t="s">
        <v>417</v>
      </c>
      <c r="E293" s="102" t="s">
        <v>18</v>
      </c>
      <c r="F293" s="102">
        <v>2026</v>
      </c>
      <c r="G293" s="102">
        <v>2399.6</v>
      </c>
      <c r="H293" s="102">
        <v>8.0000000000000002E-3</v>
      </c>
      <c r="I293" s="102">
        <v>-1</v>
      </c>
      <c r="J293" s="102"/>
      <c r="K293" s="102"/>
      <c r="L293" s="102"/>
    </row>
    <row r="294" spans="1:12" x14ac:dyDescent="0.2">
      <c r="A294" s="102" t="s">
        <v>432</v>
      </c>
      <c r="B294" s="102" t="s">
        <v>417</v>
      </c>
      <c r="C294" s="102" t="s">
        <v>11</v>
      </c>
      <c r="D294" s="102" t="s">
        <v>417</v>
      </c>
      <c r="E294" s="102" t="s">
        <v>18</v>
      </c>
      <c r="F294" s="102">
        <v>2027</v>
      </c>
      <c r="G294" s="102">
        <v>2399.6</v>
      </c>
      <c r="H294" s="102">
        <v>8.0000000000000002E-3</v>
      </c>
      <c r="I294" s="102">
        <v>-1</v>
      </c>
      <c r="J294" s="102"/>
      <c r="K294" s="102"/>
      <c r="L294" s="102"/>
    </row>
    <row r="295" spans="1:12" x14ac:dyDescent="0.2">
      <c r="A295" s="102" t="s">
        <v>432</v>
      </c>
      <c r="B295" s="102" t="s">
        <v>417</v>
      </c>
      <c r="C295" s="102" t="s">
        <v>11</v>
      </c>
      <c r="D295" s="102" t="s">
        <v>417</v>
      </c>
      <c r="E295" s="102" t="s">
        <v>18</v>
      </c>
      <c r="F295" s="102">
        <v>2028</v>
      </c>
      <c r="G295" s="102">
        <v>2399.6</v>
      </c>
      <c r="H295" s="102">
        <v>8.0000000000000002E-3</v>
      </c>
      <c r="I295" s="102">
        <v>-1</v>
      </c>
      <c r="J295" s="102"/>
      <c r="K295" s="102"/>
      <c r="L295" s="102"/>
    </row>
    <row r="296" spans="1:12" x14ac:dyDescent="0.2">
      <c r="A296" s="102" t="s">
        <v>432</v>
      </c>
      <c r="B296" s="102" t="s">
        <v>417</v>
      </c>
      <c r="C296" s="102" t="s">
        <v>11</v>
      </c>
      <c r="D296" s="102" t="s">
        <v>417</v>
      </c>
      <c r="E296" s="102" t="s">
        <v>18</v>
      </c>
      <c r="F296" s="102">
        <v>2029</v>
      </c>
      <c r="G296" s="102">
        <v>2399.6</v>
      </c>
      <c r="H296" s="102">
        <v>8.0000000000000002E-3</v>
      </c>
      <c r="I296" s="102">
        <v>-1</v>
      </c>
      <c r="J296" s="102"/>
      <c r="K296" s="102"/>
      <c r="L296" s="102"/>
    </row>
    <row r="297" spans="1:12" x14ac:dyDescent="0.2">
      <c r="A297" s="102" t="s">
        <v>432</v>
      </c>
      <c r="B297" s="102" t="s">
        <v>417</v>
      </c>
      <c r="C297" s="102" t="s">
        <v>11</v>
      </c>
      <c r="D297" s="102" t="s">
        <v>417</v>
      </c>
      <c r="E297" s="102" t="s">
        <v>18</v>
      </c>
      <c r="F297" s="102">
        <v>2030</v>
      </c>
      <c r="G297" s="102">
        <v>2399.6</v>
      </c>
      <c r="H297" s="102">
        <v>8.0000000000000002E-3</v>
      </c>
      <c r="I297" s="102">
        <v>-1</v>
      </c>
      <c r="J297" s="102"/>
      <c r="K297" s="102"/>
      <c r="L297" s="102"/>
    </row>
    <row r="298" spans="1:12" x14ac:dyDescent="0.2">
      <c r="A298" s="102" t="s">
        <v>432</v>
      </c>
      <c r="B298" s="102" t="s">
        <v>417</v>
      </c>
      <c r="C298" s="102" t="s">
        <v>11</v>
      </c>
      <c r="D298" s="102" t="s">
        <v>417</v>
      </c>
      <c r="E298" s="102" t="s">
        <v>18</v>
      </c>
      <c r="F298" s="102">
        <v>2031</v>
      </c>
      <c r="G298" s="102">
        <v>2399.6</v>
      </c>
      <c r="H298" s="102">
        <v>8.0000000000000002E-3</v>
      </c>
      <c r="I298" s="102">
        <v>-1</v>
      </c>
      <c r="J298" s="102"/>
      <c r="K298" s="102"/>
      <c r="L298" s="102"/>
    </row>
    <row r="299" spans="1:12" x14ac:dyDescent="0.2">
      <c r="A299" s="102" t="s">
        <v>432</v>
      </c>
      <c r="B299" s="102" t="s">
        <v>417</v>
      </c>
      <c r="C299" s="102" t="s">
        <v>11</v>
      </c>
      <c r="D299" s="102" t="s">
        <v>417</v>
      </c>
      <c r="E299" s="102" t="s">
        <v>22</v>
      </c>
      <c r="F299" s="102">
        <v>2021</v>
      </c>
      <c r="G299" s="102">
        <v>2497.6</v>
      </c>
      <c r="H299" s="102">
        <v>8.0000000000000002E-3</v>
      </c>
      <c r="I299" s="102">
        <v>-1</v>
      </c>
      <c r="J299" s="102"/>
      <c r="K299" s="102"/>
      <c r="L299" s="102"/>
    </row>
    <row r="300" spans="1:12" x14ac:dyDescent="0.2">
      <c r="A300" s="102" t="s">
        <v>432</v>
      </c>
      <c r="B300" s="102" t="s">
        <v>417</v>
      </c>
      <c r="C300" s="102" t="s">
        <v>11</v>
      </c>
      <c r="D300" s="102" t="s">
        <v>417</v>
      </c>
      <c r="E300" s="102" t="s">
        <v>22</v>
      </c>
      <c r="F300" s="102">
        <v>2022</v>
      </c>
      <c r="G300" s="102">
        <v>2497.6</v>
      </c>
      <c r="H300" s="102">
        <v>8.0000000000000002E-3</v>
      </c>
      <c r="I300" s="102">
        <v>-1</v>
      </c>
      <c r="J300" s="102"/>
      <c r="K300" s="102"/>
      <c r="L300" s="102"/>
    </row>
    <row r="301" spans="1:12" x14ac:dyDescent="0.2">
      <c r="A301" s="102" t="s">
        <v>432</v>
      </c>
      <c r="B301" s="102" t="s">
        <v>417</v>
      </c>
      <c r="C301" s="102" t="s">
        <v>11</v>
      </c>
      <c r="D301" s="102" t="s">
        <v>417</v>
      </c>
      <c r="E301" s="102" t="s">
        <v>22</v>
      </c>
      <c r="F301" s="102">
        <v>2023</v>
      </c>
      <c r="G301" s="102">
        <v>2497.6</v>
      </c>
      <c r="H301" s="102">
        <v>8.0000000000000002E-3</v>
      </c>
      <c r="I301" s="102">
        <v>-1</v>
      </c>
      <c r="J301" s="102"/>
      <c r="K301" s="102"/>
      <c r="L301" s="102"/>
    </row>
    <row r="302" spans="1:12" x14ac:dyDescent="0.2">
      <c r="A302" s="102" t="s">
        <v>432</v>
      </c>
      <c r="B302" s="102" t="s">
        <v>417</v>
      </c>
      <c r="C302" s="102" t="s">
        <v>11</v>
      </c>
      <c r="D302" s="102" t="s">
        <v>417</v>
      </c>
      <c r="E302" s="102" t="s">
        <v>22</v>
      </c>
      <c r="F302" s="102">
        <v>2024</v>
      </c>
      <c r="G302" s="102">
        <v>2497.6</v>
      </c>
      <c r="H302" s="102">
        <v>8.0000000000000002E-3</v>
      </c>
      <c r="I302" s="102">
        <v>-1</v>
      </c>
      <c r="J302" s="102"/>
      <c r="K302" s="102"/>
      <c r="L302" s="102"/>
    </row>
    <row r="303" spans="1:12" x14ac:dyDescent="0.2">
      <c r="A303" s="102" t="s">
        <v>432</v>
      </c>
      <c r="B303" s="102" t="s">
        <v>417</v>
      </c>
      <c r="C303" s="102" t="s">
        <v>11</v>
      </c>
      <c r="D303" s="102" t="s">
        <v>417</v>
      </c>
      <c r="E303" s="102" t="s">
        <v>22</v>
      </c>
      <c r="F303" s="102">
        <v>2025</v>
      </c>
      <c r="G303" s="102">
        <v>2497.6</v>
      </c>
      <c r="H303" s="102">
        <v>8.0000000000000002E-3</v>
      </c>
      <c r="I303" s="102">
        <v>-1</v>
      </c>
      <c r="J303" s="102"/>
      <c r="K303" s="102"/>
      <c r="L303" s="102"/>
    </row>
    <row r="304" spans="1:12" x14ac:dyDescent="0.2">
      <c r="A304" s="102" t="s">
        <v>432</v>
      </c>
      <c r="B304" s="102" t="s">
        <v>417</v>
      </c>
      <c r="C304" s="102" t="s">
        <v>11</v>
      </c>
      <c r="D304" s="102" t="s">
        <v>417</v>
      </c>
      <c r="E304" s="102" t="s">
        <v>22</v>
      </c>
      <c r="F304" s="102">
        <v>2026</v>
      </c>
      <c r="G304" s="102">
        <v>2497.6</v>
      </c>
      <c r="H304" s="102">
        <v>8.0000000000000002E-3</v>
      </c>
      <c r="I304" s="102">
        <v>-1</v>
      </c>
      <c r="J304" s="102"/>
      <c r="K304" s="102"/>
      <c r="L304" s="102"/>
    </row>
    <row r="305" spans="1:12" x14ac:dyDescent="0.2">
      <c r="A305" s="102" t="s">
        <v>432</v>
      </c>
      <c r="B305" s="102" t="s">
        <v>417</v>
      </c>
      <c r="C305" s="102" t="s">
        <v>11</v>
      </c>
      <c r="D305" s="102" t="s">
        <v>417</v>
      </c>
      <c r="E305" s="102" t="s">
        <v>22</v>
      </c>
      <c r="F305" s="102">
        <v>2027</v>
      </c>
      <c r="G305" s="102">
        <v>2497.6</v>
      </c>
      <c r="H305" s="102">
        <v>8.0000000000000002E-3</v>
      </c>
      <c r="I305" s="102">
        <v>-1</v>
      </c>
      <c r="J305" s="102"/>
      <c r="K305" s="102"/>
      <c r="L305" s="102"/>
    </row>
    <row r="306" spans="1:12" x14ac:dyDescent="0.2">
      <c r="A306" s="102" t="s">
        <v>432</v>
      </c>
      <c r="B306" s="102" t="s">
        <v>417</v>
      </c>
      <c r="C306" s="102" t="s">
        <v>11</v>
      </c>
      <c r="D306" s="102" t="s">
        <v>417</v>
      </c>
      <c r="E306" s="102" t="s">
        <v>22</v>
      </c>
      <c r="F306" s="102">
        <v>2028</v>
      </c>
      <c r="G306" s="102">
        <v>2497.6</v>
      </c>
      <c r="H306" s="102">
        <v>8.0000000000000002E-3</v>
      </c>
      <c r="I306" s="102">
        <v>-1</v>
      </c>
      <c r="J306" s="102"/>
      <c r="K306" s="102"/>
      <c r="L306" s="102"/>
    </row>
    <row r="307" spans="1:12" x14ac:dyDescent="0.2">
      <c r="A307" s="102" t="s">
        <v>432</v>
      </c>
      <c r="B307" s="102" t="s">
        <v>417</v>
      </c>
      <c r="C307" s="102" t="s">
        <v>11</v>
      </c>
      <c r="D307" s="102" t="s">
        <v>417</v>
      </c>
      <c r="E307" s="102" t="s">
        <v>22</v>
      </c>
      <c r="F307" s="102">
        <v>2029</v>
      </c>
      <c r="G307" s="102">
        <v>2497.6</v>
      </c>
      <c r="H307" s="102">
        <v>8.0000000000000002E-3</v>
      </c>
      <c r="I307" s="102">
        <v>-1</v>
      </c>
      <c r="J307" s="102"/>
      <c r="K307" s="102"/>
      <c r="L307" s="102"/>
    </row>
    <row r="308" spans="1:12" x14ac:dyDescent="0.2">
      <c r="A308" s="102" t="s">
        <v>432</v>
      </c>
      <c r="B308" s="102" t="s">
        <v>417</v>
      </c>
      <c r="C308" s="102" t="s">
        <v>11</v>
      </c>
      <c r="D308" s="102" t="s">
        <v>417</v>
      </c>
      <c r="E308" s="102" t="s">
        <v>22</v>
      </c>
      <c r="F308" s="102">
        <v>2030</v>
      </c>
      <c r="G308" s="102">
        <v>2497.6</v>
      </c>
      <c r="H308" s="102">
        <v>8.0000000000000002E-3</v>
      </c>
      <c r="I308" s="102">
        <v>-1</v>
      </c>
      <c r="J308" s="102"/>
      <c r="K308" s="102"/>
      <c r="L308" s="102"/>
    </row>
    <row r="309" spans="1:12" x14ac:dyDescent="0.2">
      <c r="A309" s="102" t="s">
        <v>432</v>
      </c>
      <c r="B309" s="102" t="s">
        <v>417</v>
      </c>
      <c r="C309" s="102" t="s">
        <v>11</v>
      </c>
      <c r="D309" s="102" t="s">
        <v>417</v>
      </c>
      <c r="E309" s="102" t="s">
        <v>22</v>
      </c>
      <c r="F309" s="102">
        <v>2031</v>
      </c>
      <c r="G309" s="102">
        <v>2497.6</v>
      </c>
      <c r="H309" s="102">
        <v>8.0000000000000002E-3</v>
      </c>
      <c r="I309" s="102">
        <v>-1</v>
      </c>
      <c r="J309" s="102"/>
      <c r="K309" s="102"/>
      <c r="L309" s="102"/>
    </row>
    <row r="310" spans="1:12" x14ac:dyDescent="0.2">
      <c r="A310" s="102" t="s">
        <v>432</v>
      </c>
      <c r="B310" s="102" t="s">
        <v>417</v>
      </c>
      <c r="C310" s="102" t="s">
        <v>11</v>
      </c>
      <c r="D310" s="102" t="s">
        <v>417</v>
      </c>
      <c r="E310" s="102" t="s">
        <v>25</v>
      </c>
      <c r="F310" s="102">
        <v>2021</v>
      </c>
      <c r="G310" s="102">
        <v>2776.7</v>
      </c>
      <c r="H310" s="102">
        <v>8.0000000000000002E-3</v>
      </c>
      <c r="I310" s="102">
        <v>-1</v>
      </c>
      <c r="J310" s="102"/>
      <c r="K310" s="102"/>
      <c r="L310" s="102"/>
    </row>
    <row r="311" spans="1:12" x14ac:dyDescent="0.2">
      <c r="A311" s="102" t="s">
        <v>432</v>
      </c>
      <c r="B311" s="102" t="s">
        <v>417</v>
      </c>
      <c r="C311" s="102" t="s">
        <v>11</v>
      </c>
      <c r="D311" s="102" t="s">
        <v>417</v>
      </c>
      <c r="E311" s="102" t="s">
        <v>25</v>
      </c>
      <c r="F311" s="102">
        <v>2022</v>
      </c>
      <c r="G311" s="102">
        <v>2776.7</v>
      </c>
      <c r="H311" s="102">
        <v>8.0000000000000002E-3</v>
      </c>
      <c r="I311" s="102">
        <v>-1</v>
      </c>
      <c r="J311" s="102"/>
      <c r="K311" s="102"/>
      <c r="L311" s="102"/>
    </row>
    <row r="312" spans="1:12" x14ac:dyDescent="0.2">
      <c r="A312" s="102" t="s">
        <v>432</v>
      </c>
      <c r="B312" s="102" t="s">
        <v>417</v>
      </c>
      <c r="C312" s="102" t="s">
        <v>11</v>
      </c>
      <c r="D312" s="102" t="s">
        <v>417</v>
      </c>
      <c r="E312" s="102" t="s">
        <v>25</v>
      </c>
      <c r="F312" s="102">
        <v>2023</v>
      </c>
      <c r="G312" s="102">
        <v>2776.7</v>
      </c>
      <c r="H312" s="102">
        <v>8.0000000000000002E-3</v>
      </c>
      <c r="I312" s="102">
        <v>-1</v>
      </c>
      <c r="J312" s="102"/>
      <c r="K312" s="102"/>
      <c r="L312" s="102"/>
    </row>
    <row r="313" spans="1:12" x14ac:dyDescent="0.2">
      <c r="A313" s="102" t="s">
        <v>432</v>
      </c>
      <c r="B313" s="102" t="s">
        <v>417</v>
      </c>
      <c r="C313" s="102" t="s">
        <v>11</v>
      </c>
      <c r="D313" s="102" t="s">
        <v>417</v>
      </c>
      <c r="E313" s="102" t="s">
        <v>25</v>
      </c>
      <c r="F313" s="102">
        <v>2024</v>
      </c>
      <c r="G313" s="102">
        <v>2776.7</v>
      </c>
      <c r="H313" s="102">
        <v>8.0000000000000002E-3</v>
      </c>
      <c r="I313" s="102">
        <v>-1</v>
      </c>
      <c r="J313" s="102"/>
      <c r="K313" s="102"/>
      <c r="L313" s="102"/>
    </row>
    <row r="314" spans="1:12" x14ac:dyDescent="0.2">
      <c r="A314" s="102" t="s">
        <v>432</v>
      </c>
      <c r="B314" s="102" t="s">
        <v>417</v>
      </c>
      <c r="C314" s="102" t="s">
        <v>11</v>
      </c>
      <c r="D314" s="102" t="s">
        <v>417</v>
      </c>
      <c r="E314" s="102" t="s">
        <v>25</v>
      </c>
      <c r="F314" s="102">
        <v>2025</v>
      </c>
      <c r="G314" s="102">
        <v>2776.7</v>
      </c>
      <c r="H314" s="102">
        <v>8.0000000000000002E-3</v>
      </c>
      <c r="I314" s="102">
        <v>-1</v>
      </c>
      <c r="J314" s="102"/>
      <c r="K314" s="102"/>
      <c r="L314" s="102"/>
    </row>
    <row r="315" spans="1:12" x14ac:dyDescent="0.2">
      <c r="A315" s="102" t="s">
        <v>432</v>
      </c>
      <c r="B315" s="102" t="s">
        <v>417</v>
      </c>
      <c r="C315" s="102" t="s">
        <v>11</v>
      </c>
      <c r="D315" s="102" t="s">
        <v>417</v>
      </c>
      <c r="E315" s="102" t="s">
        <v>25</v>
      </c>
      <c r="F315" s="102">
        <v>2026</v>
      </c>
      <c r="G315" s="102">
        <v>2776.7</v>
      </c>
      <c r="H315" s="102">
        <v>8.0000000000000002E-3</v>
      </c>
      <c r="I315" s="102">
        <v>-1</v>
      </c>
      <c r="J315" s="102"/>
      <c r="K315" s="102"/>
      <c r="L315" s="102"/>
    </row>
    <row r="316" spans="1:12" x14ac:dyDescent="0.2">
      <c r="A316" s="102" t="s">
        <v>432</v>
      </c>
      <c r="B316" s="102" t="s">
        <v>417</v>
      </c>
      <c r="C316" s="102" t="s">
        <v>11</v>
      </c>
      <c r="D316" s="102" t="s">
        <v>417</v>
      </c>
      <c r="E316" s="102" t="s">
        <v>25</v>
      </c>
      <c r="F316" s="102">
        <v>2027</v>
      </c>
      <c r="G316" s="102">
        <v>2776.7</v>
      </c>
      <c r="H316" s="102">
        <v>8.0000000000000002E-3</v>
      </c>
      <c r="I316" s="102">
        <v>-1</v>
      </c>
      <c r="J316" s="102"/>
      <c r="K316" s="102"/>
      <c r="L316" s="102"/>
    </row>
    <row r="317" spans="1:12" x14ac:dyDescent="0.2">
      <c r="A317" s="102" t="s">
        <v>432</v>
      </c>
      <c r="B317" s="102" t="s">
        <v>417</v>
      </c>
      <c r="C317" s="102" t="s">
        <v>11</v>
      </c>
      <c r="D317" s="102" t="s">
        <v>417</v>
      </c>
      <c r="E317" s="102" t="s">
        <v>25</v>
      </c>
      <c r="F317" s="102">
        <v>2028</v>
      </c>
      <c r="G317" s="102">
        <v>2776.7</v>
      </c>
      <c r="H317" s="102">
        <v>8.0000000000000002E-3</v>
      </c>
      <c r="I317" s="102">
        <v>-1</v>
      </c>
      <c r="J317" s="102"/>
      <c r="K317" s="102"/>
      <c r="L317" s="102"/>
    </row>
    <row r="318" spans="1:12" x14ac:dyDescent="0.2">
      <c r="A318" s="102" t="s">
        <v>432</v>
      </c>
      <c r="B318" s="102" t="s">
        <v>417</v>
      </c>
      <c r="C318" s="102" t="s">
        <v>11</v>
      </c>
      <c r="D318" s="102" t="s">
        <v>417</v>
      </c>
      <c r="E318" s="102" t="s">
        <v>25</v>
      </c>
      <c r="F318" s="102">
        <v>2029</v>
      </c>
      <c r="G318" s="102">
        <v>2776.7</v>
      </c>
      <c r="H318" s="102">
        <v>8.0000000000000002E-3</v>
      </c>
      <c r="I318" s="102">
        <v>-1</v>
      </c>
      <c r="J318" s="102"/>
      <c r="K318" s="102"/>
      <c r="L318" s="102"/>
    </row>
    <row r="319" spans="1:12" x14ac:dyDescent="0.2">
      <c r="A319" s="102" t="s">
        <v>432</v>
      </c>
      <c r="B319" s="102" t="s">
        <v>417</v>
      </c>
      <c r="C319" s="102" t="s">
        <v>11</v>
      </c>
      <c r="D319" s="102" t="s">
        <v>417</v>
      </c>
      <c r="E319" s="102" t="s">
        <v>25</v>
      </c>
      <c r="F319" s="102">
        <v>2030</v>
      </c>
      <c r="G319" s="102">
        <v>2776.7</v>
      </c>
      <c r="H319" s="102">
        <v>8.0000000000000002E-3</v>
      </c>
      <c r="I319" s="102">
        <v>-1</v>
      </c>
      <c r="J319" s="102"/>
      <c r="K319" s="102"/>
      <c r="L319" s="102"/>
    </row>
    <row r="320" spans="1:12" x14ac:dyDescent="0.2">
      <c r="A320" s="102" t="s">
        <v>432</v>
      </c>
      <c r="B320" s="102" t="s">
        <v>417</v>
      </c>
      <c r="C320" s="102" t="s">
        <v>11</v>
      </c>
      <c r="D320" s="102" t="s">
        <v>417</v>
      </c>
      <c r="E320" s="102" t="s">
        <v>25</v>
      </c>
      <c r="F320" s="102">
        <v>2031</v>
      </c>
      <c r="G320" s="102">
        <v>2776.7</v>
      </c>
      <c r="H320" s="102">
        <v>8.0000000000000002E-3</v>
      </c>
      <c r="I320" s="102">
        <v>-1</v>
      </c>
      <c r="J320" s="102"/>
      <c r="K320" s="102"/>
      <c r="L320" s="102"/>
    </row>
    <row r="321" spans="1:12" x14ac:dyDescent="0.2">
      <c r="A321" s="102" t="s">
        <v>432</v>
      </c>
      <c r="B321" s="102" t="s">
        <v>417</v>
      </c>
      <c r="C321" s="102" t="s">
        <v>11</v>
      </c>
      <c r="D321" s="102" t="s">
        <v>417</v>
      </c>
      <c r="E321" s="102" t="s">
        <v>28</v>
      </c>
      <c r="F321" s="102">
        <v>2021</v>
      </c>
      <c r="G321" s="102">
        <v>2497.6</v>
      </c>
      <c r="H321" s="102">
        <v>8.0000000000000002E-3</v>
      </c>
      <c r="I321" s="102">
        <v>-1</v>
      </c>
      <c r="J321" s="102"/>
      <c r="K321" s="102"/>
      <c r="L321" s="102"/>
    </row>
    <row r="322" spans="1:12" x14ac:dyDescent="0.2">
      <c r="A322" s="102" t="s">
        <v>432</v>
      </c>
      <c r="B322" s="102" t="s">
        <v>417</v>
      </c>
      <c r="C322" s="102" t="s">
        <v>11</v>
      </c>
      <c r="D322" s="102" t="s">
        <v>417</v>
      </c>
      <c r="E322" s="102" t="s">
        <v>28</v>
      </c>
      <c r="F322" s="102">
        <v>2022</v>
      </c>
      <c r="G322" s="102">
        <v>2497.6</v>
      </c>
      <c r="H322" s="102">
        <v>8.0000000000000002E-3</v>
      </c>
      <c r="I322" s="102">
        <v>-1</v>
      </c>
      <c r="J322" s="102"/>
      <c r="K322" s="102"/>
      <c r="L322" s="102"/>
    </row>
    <row r="323" spans="1:12" x14ac:dyDescent="0.2">
      <c r="A323" s="102" t="s">
        <v>432</v>
      </c>
      <c r="B323" s="102" t="s">
        <v>417</v>
      </c>
      <c r="C323" s="102" t="s">
        <v>11</v>
      </c>
      <c r="D323" s="102" t="s">
        <v>417</v>
      </c>
      <c r="E323" s="102" t="s">
        <v>28</v>
      </c>
      <c r="F323" s="102">
        <v>2023</v>
      </c>
      <c r="G323" s="102">
        <v>2497.6</v>
      </c>
      <c r="H323" s="102">
        <v>8.0000000000000002E-3</v>
      </c>
      <c r="I323" s="102">
        <v>-1</v>
      </c>
      <c r="J323" s="102"/>
      <c r="K323" s="102"/>
      <c r="L323" s="102"/>
    </row>
    <row r="324" spans="1:12" x14ac:dyDescent="0.2">
      <c r="A324" s="102" t="s">
        <v>432</v>
      </c>
      <c r="B324" s="102" t="s">
        <v>417</v>
      </c>
      <c r="C324" s="102" t="s">
        <v>11</v>
      </c>
      <c r="D324" s="102" t="s">
        <v>417</v>
      </c>
      <c r="E324" s="102" t="s">
        <v>28</v>
      </c>
      <c r="F324" s="102">
        <v>2024</v>
      </c>
      <c r="G324" s="102">
        <v>2497.6</v>
      </c>
      <c r="H324" s="102">
        <v>8.0000000000000002E-3</v>
      </c>
      <c r="I324" s="102">
        <v>-1</v>
      </c>
      <c r="J324" s="102"/>
      <c r="K324" s="102"/>
      <c r="L324" s="102"/>
    </row>
    <row r="325" spans="1:12" x14ac:dyDescent="0.2">
      <c r="A325" s="102" t="s">
        <v>432</v>
      </c>
      <c r="B325" s="102" t="s">
        <v>417</v>
      </c>
      <c r="C325" s="102" t="s">
        <v>11</v>
      </c>
      <c r="D325" s="102" t="s">
        <v>417</v>
      </c>
      <c r="E325" s="102" t="s">
        <v>28</v>
      </c>
      <c r="F325" s="102">
        <v>2025</v>
      </c>
      <c r="G325" s="102">
        <v>2497.6</v>
      </c>
      <c r="H325" s="102">
        <v>8.0000000000000002E-3</v>
      </c>
      <c r="I325" s="102">
        <v>-1</v>
      </c>
      <c r="J325" s="102"/>
      <c r="K325" s="102"/>
      <c r="L325" s="102"/>
    </row>
    <row r="326" spans="1:12" x14ac:dyDescent="0.2">
      <c r="A326" s="102" t="s">
        <v>432</v>
      </c>
      <c r="B326" s="102" t="s">
        <v>417</v>
      </c>
      <c r="C326" s="102" t="s">
        <v>11</v>
      </c>
      <c r="D326" s="102" t="s">
        <v>417</v>
      </c>
      <c r="E326" s="102" t="s">
        <v>28</v>
      </c>
      <c r="F326" s="102">
        <v>2026</v>
      </c>
      <c r="G326" s="102">
        <v>2497.6</v>
      </c>
      <c r="H326" s="102">
        <v>8.0000000000000002E-3</v>
      </c>
      <c r="I326" s="102">
        <v>-1</v>
      </c>
      <c r="J326" s="102"/>
      <c r="K326" s="102"/>
      <c r="L326" s="102"/>
    </row>
    <row r="327" spans="1:12" x14ac:dyDescent="0.2">
      <c r="A327" s="102" t="s">
        <v>432</v>
      </c>
      <c r="B327" s="102" t="s">
        <v>417</v>
      </c>
      <c r="C327" s="102" t="s">
        <v>11</v>
      </c>
      <c r="D327" s="102" t="s">
        <v>417</v>
      </c>
      <c r="E327" s="102" t="s">
        <v>28</v>
      </c>
      <c r="F327" s="102">
        <v>2027</v>
      </c>
      <c r="G327" s="102">
        <v>2497.6</v>
      </c>
      <c r="H327" s="102">
        <v>8.0000000000000002E-3</v>
      </c>
      <c r="I327" s="102">
        <v>-1</v>
      </c>
      <c r="J327" s="102"/>
      <c r="K327" s="102"/>
      <c r="L327" s="102"/>
    </row>
    <row r="328" spans="1:12" x14ac:dyDescent="0.2">
      <c r="A328" s="102" t="s">
        <v>432</v>
      </c>
      <c r="B328" s="102" t="s">
        <v>417</v>
      </c>
      <c r="C328" s="102" t="s">
        <v>11</v>
      </c>
      <c r="D328" s="102" t="s">
        <v>417</v>
      </c>
      <c r="E328" s="102" t="s">
        <v>28</v>
      </c>
      <c r="F328" s="102">
        <v>2028</v>
      </c>
      <c r="G328" s="102">
        <v>2497.6</v>
      </c>
      <c r="H328" s="102">
        <v>8.0000000000000002E-3</v>
      </c>
      <c r="I328" s="102">
        <v>-1</v>
      </c>
      <c r="J328" s="102"/>
      <c r="K328" s="102"/>
      <c r="L328" s="102"/>
    </row>
    <row r="329" spans="1:12" x14ac:dyDescent="0.2">
      <c r="A329" s="102" t="s">
        <v>432</v>
      </c>
      <c r="B329" s="102" t="s">
        <v>417</v>
      </c>
      <c r="C329" s="102" t="s">
        <v>11</v>
      </c>
      <c r="D329" s="102" t="s">
        <v>417</v>
      </c>
      <c r="E329" s="102" t="s">
        <v>28</v>
      </c>
      <c r="F329" s="102">
        <v>2029</v>
      </c>
      <c r="G329" s="102">
        <v>2497.6</v>
      </c>
      <c r="H329" s="102">
        <v>8.0000000000000002E-3</v>
      </c>
      <c r="I329" s="102">
        <v>-1</v>
      </c>
      <c r="J329" s="102"/>
      <c r="K329" s="102"/>
      <c r="L329" s="102"/>
    </row>
    <row r="330" spans="1:12" x14ac:dyDescent="0.2">
      <c r="A330" s="102" t="s">
        <v>432</v>
      </c>
      <c r="B330" s="102" t="s">
        <v>417</v>
      </c>
      <c r="C330" s="102" t="s">
        <v>11</v>
      </c>
      <c r="D330" s="102" t="s">
        <v>417</v>
      </c>
      <c r="E330" s="102" t="s">
        <v>28</v>
      </c>
      <c r="F330" s="102">
        <v>2030</v>
      </c>
      <c r="G330" s="102">
        <v>2497.6</v>
      </c>
      <c r="H330" s="102">
        <v>8.0000000000000002E-3</v>
      </c>
      <c r="I330" s="102">
        <v>-1</v>
      </c>
      <c r="J330" s="102"/>
      <c r="K330" s="102"/>
      <c r="L330" s="102"/>
    </row>
    <row r="331" spans="1:12" x14ac:dyDescent="0.2">
      <c r="A331" s="102" t="s">
        <v>432</v>
      </c>
      <c r="B331" s="102" t="s">
        <v>417</v>
      </c>
      <c r="C331" s="102" t="s">
        <v>11</v>
      </c>
      <c r="D331" s="102" t="s">
        <v>417</v>
      </c>
      <c r="E331" s="102" t="s">
        <v>28</v>
      </c>
      <c r="F331" s="102">
        <v>2031</v>
      </c>
      <c r="G331" s="102">
        <v>2497.6</v>
      </c>
      <c r="H331" s="102">
        <v>8.0000000000000002E-3</v>
      </c>
      <c r="I331" s="102">
        <v>-1</v>
      </c>
      <c r="J331" s="102"/>
      <c r="K331" s="102"/>
      <c r="L331" s="102"/>
    </row>
    <row r="332" spans="1:12" x14ac:dyDescent="0.2">
      <c r="A332" s="102" t="s">
        <v>432</v>
      </c>
      <c r="B332" s="102" t="s">
        <v>417</v>
      </c>
      <c r="C332" s="102" t="s">
        <v>18</v>
      </c>
      <c r="D332" s="102" t="s">
        <v>417</v>
      </c>
      <c r="E332" s="102" t="s">
        <v>11</v>
      </c>
      <c r="F332" s="102">
        <v>2021</v>
      </c>
      <c r="G332" s="102">
        <v>2399.6</v>
      </c>
      <c r="H332" s="102">
        <v>8.0000000000000002E-3</v>
      </c>
      <c r="I332" s="102">
        <v>-1</v>
      </c>
      <c r="J332" s="102"/>
      <c r="K332" s="102"/>
      <c r="L332" s="102"/>
    </row>
    <row r="333" spans="1:12" x14ac:dyDescent="0.2">
      <c r="A333" s="102" t="s">
        <v>432</v>
      </c>
      <c r="B333" s="102" t="s">
        <v>417</v>
      </c>
      <c r="C333" s="102" t="s">
        <v>18</v>
      </c>
      <c r="D333" s="102" t="s">
        <v>417</v>
      </c>
      <c r="E333" s="102" t="s">
        <v>11</v>
      </c>
      <c r="F333" s="102">
        <v>2022</v>
      </c>
      <c r="G333" s="102">
        <v>2399.6</v>
      </c>
      <c r="H333" s="102">
        <v>8.0000000000000002E-3</v>
      </c>
      <c r="I333" s="102">
        <v>-1</v>
      </c>
      <c r="J333" s="102"/>
      <c r="K333" s="102"/>
      <c r="L333" s="102"/>
    </row>
    <row r="334" spans="1:12" x14ac:dyDescent="0.2">
      <c r="A334" s="102" t="s">
        <v>432</v>
      </c>
      <c r="B334" s="102" t="s">
        <v>417</v>
      </c>
      <c r="C334" s="102" t="s">
        <v>18</v>
      </c>
      <c r="D334" s="102" t="s">
        <v>417</v>
      </c>
      <c r="E334" s="102" t="s">
        <v>11</v>
      </c>
      <c r="F334" s="102">
        <v>2023</v>
      </c>
      <c r="G334" s="102">
        <v>2399.6</v>
      </c>
      <c r="H334" s="102">
        <v>8.0000000000000002E-3</v>
      </c>
      <c r="I334" s="102">
        <v>-1</v>
      </c>
      <c r="J334" s="102"/>
      <c r="K334" s="102"/>
      <c r="L334" s="102"/>
    </row>
    <row r="335" spans="1:12" x14ac:dyDescent="0.2">
      <c r="A335" s="102" t="s">
        <v>432</v>
      </c>
      <c r="B335" s="102" t="s">
        <v>417</v>
      </c>
      <c r="C335" s="102" t="s">
        <v>18</v>
      </c>
      <c r="D335" s="102" t="s">
        <v>417</v>
      </c>
      <c r="E335" s="102" t="s">
        <v>11</v>
      </c>
      <c r="F335" s="102">
        <v>2024</v>
      </c>
      <c r="G335" s="102">
        <v>2399.6</v>
      </c>
      <c r="H335" s="102">
        <v>8.0000000000000002E-3</v>
      </c>
      <c r="I335" s="102">
        <v>-1</v>
      </c>
      <c r="J335" s="102"/>
      <c r="K335" s="102"/>
      <c r="L335" s="102"/>
    </row>
    <row r="336" spans="1:12" x14ac:dyDescent="0.2">
      <c r="A336" s="102" t="s">
        <v>432</v>
      </c>
      <c r="B336" s="102" t="s">
        <v>417</v>
      </c>
      <c r="C336" s="102" t="s">
        <v>18</v>
      </c>
      <c r="D336" s="102" t="s">
        <v>417</v>
      </c>
      <c r="E336" s="102" t="s">
        <v>11</v>
      </c>
      <c r="F336" s="102">
        <v>2025</v>
      </c>
      <c r="G336" s="102">
        <v>2399.6</v>
      </c>
      <c r="H336" s="102">
        <v>8.0000000000000002E-3</v>
      </c>
      <c r="I336" s="102">
        <v>-1</v>
      </c>
      <c r="J336" s="102"/>
      <c r="K336" s="102"/>
      <c r="L336" s="102"/>
    </row>
    <row r="337" spans="1:12" x14ac:dyDescent="0.2">
      <c r="A337" s="102" t="s">
        <v>432</v>
      </c>
      <c r="B337" s="102" t="s">
        <v>417</v>
      </c>
      <c r="C337" s="102" t="s">
        <v>18</v>
      </c>
      <c r="D337" s="102" t="s">
        <v>417</v>
      </c>
      <c r="E337" s="102" t="s">
        <v>11</v>
      </c>
      <c r="F337" s="102">
        <v>2026</v>
      </c>
      <c r="G337" s="102">
        <v>2399.6</v>
      </c>
      <c r="H337" s="102">
        <v>8.0000000000000002E-3</v>
      </c>
      <c r="I337" s="102">
        <v>-1</v>
      </c>
      <c r="J337" s="102"/>
      <c r="K337" s="102"/>
      <c r="L337" s="102"/>
    </row>
    <row r="338" spans="1:12" x14ac:dyDescent="0.2">
      <c r="A338" s="102" t="s">
        <v>432</v>
      </c>
      <c r="B338" s="102" t="s">
        <v>417</v>
      </c>
      <c r="C338" s="102" t="s">
        <v>18</v>
      </c>
      <c r="D338" s="102" t="s">
        <v>417</v>
      </c>
      <c r="E338" s="102" t="s">
        <v>11</v>
      </c>
      <c r="F338" s="102">
        <v>2027</v>
      </c>
      <c r="G338" s="102">
        <v>2399.6</v>
      </c>
      <c r="H338" s="102">
        <v>8.0000000000000002E-3</v>
      </c>
      <c r="I338" s="102">
        <v>-1</v>
      </c>
      <c r="J338" s="102"/>
      <c r="K338" s="102"/>
      <c r="L338" s="102"/>
    </row>
    <row r="339" spans="1:12" x14ac:dyDescent="0.2">
      <c r="A339" s="102" t="s">
        <v>432</v>
      </c>
      <c r="B339" s="102" t="s">
        <v>417</v>
      </c>
      <c r="C339" s="102" t="s">
        <v>18</v>
      </c>
      <c r="D339" s="102" t="s">
        <v>417</v>
      </c>
      <c r="E339" s="102" t="s">
        <v>11</v>
      </c>
      <c r="F339" s="102">
        <v>2028</v>
      </c>
      <c r="G339" s="102">
        <v>2399.6</v>
      </c>
      <c r="H339" s="102">
        <v>8.0000000000000002E-3</v>
      </c>
      <c r="I339" s="102">
        <v>-1</v>
      </c>
      <c r="J339" s="102"/>
      <c r="K339" s="102"/>
      <c r="L339" s="102"/>
    </row>
    <row r="340" spans="1:12" x14ac:dyDescent="0.2">
      <c r="A340" s="102" t="s">
        <v>432</v>
      </c>
      <c r="B340" s="102" t="s">
        <v>417</v>
      </c>
      <c r="C340" s="102" t="s">
        <v>18</v>
      </c>
      <c r="D340" s="102" t="s">
        <v>417</v>
      </c>
      <c r="E340" s="102" t="s">
        <v>11</v>
      </c>
      <c r="F340" s="102">
        <v>2029</v>
      </c>
      <c r="G340" s="102">
        <v>2399.6</v>
      </c>
      <c r="H340" s="102">
        <v>8.0000000000000002E-3</v>
      </c>
      <c r="I340" s="102">
        <v>-1</v>
      </c>
      <c r="J340" s="102"/>
      <c r="K340" s="102"/>
      <c r="L340" s="102"/>
    </row>
    <row r="341" spans="1:12" x14ac:dyDescent="0.2">
      <c r="A341" s="102" t="s">
        <v>432</v>
      </c>
      <c r="B341" s="102" t="s">
        <v>417</v>
      </c>
      <c r="C341" s="102" t="s">
        <v>18</v>
      </c>
      <c r="D341" s="102" t="s">
        <v>417</v>
      </c>
      <c r="E341" s="102" t="s">
        <v>11</v>
      </c>
      <c r="F341" s="102">
        <v>2030</v>
      </c>
      <c r="G341" s="102">
        <v>2399.6</v>
      </c>
      <c r="H341" s="102">
        <v>8.0000000000000002E-3</v>
      </c>
      <c r="I341" s="102">
        <v>-1</v>
      </c>
      <c r="J341" s="102"/>
      <c r="K341" s="102"/>
      <c r="L341" s="102"/>
    </row>
    <row r="342" spans="1:12" x14ac:dyDescent="0.2">
      <c r="A342" s="102" t="s">
        <v>432</v>
      </c>
      <c r="B342" s="102" t="s">
        <v>417</v>
      </c>
      <c r="C342" s="102" t="s">
        <v>18</v>
      </c>
      <c r="D342" s="102" t="s">
        <v>417</v>
      </c>
      <c r="E342" s="102" t="s">
        <v>11</v>
      </c>
      <c r="F342" s="102">
        <v>2031</v>
      </c>
      <c r="G342" s="102">
        <v>2399.6</v>
      </c>
      <c r="H342" s="102">
        <v>8.0000000000000002E-3</v>
      </c>
      <c r="I342" s="102">
        <v>-1</v>
      </c>
      <c r="J342" s="102"/>
      <c r="K342" s="102"/>
      <c r="L342" s="102"/>
    </row>
    <row r="343" spans="1:12" x14ac:dyDescent="0.2">
      <c r="A343" s="102" t="s">
        <v>432</v>
      </c>
      <c r="B343" s="102" t="s">
        <v>417</v>
      </c>
      <c r="C343" s="102" t="s">
        <v>18</v>
      </c>
      <c r="D343" s="102" t="s">
        <v>417</v>
      </c>
      <c r="E343" s="102" t="s">
        <v>18</v>
      </c>
      <c r="F343" s="102">
        <v>2021</v>
      </c>
      <c r="G343" s="102">
        <v>1054.7</v>
      </c>
      <c r="H343" s="102">
        <v>2E-3</v>
      </c>
      <c r="I343" s="102">
        <v>-1</v>
      </c>
      <c r="J343" s="102"/>
      <c r="K343" s="102"/>
      <c r="L343" s="102"/>
    </row>
    <row r="344" spans="1:12" x14ac:dyDescent="0.2">
      <c r="A344" s="102" t="s">
        <v>432</v>
      </c>
      <c r="B344" s="102" t="s">
        <v>417</v>
      </c>
      <c r="C344" s="102" t="s">
        <v>18</v>
      </c>
      <c r="D344" s="102" t="s">
        <v>417</v>
      </c>
      <c r="E344" s="102" t="s">
        <v>18</v>
      </c>
      <c r="F344" s="102">
        <v>2022</v>
      </c>
      <c r="G344" s="102">
        <v>1054.7</v>
      </c>
      <c r="H344" s="102">
        <v>2E-3</v>
      </c>
      <c r="I344" s="102">
        <v>-1</v>
      </c>
      <c r="J344" s="102"/>
      <c r="K344" s="102"/>
      <c r="L344" s="102"/>
    </row>
    <row r="345" spans="1:12" x14ac:dyDescent="0.2">
      <c r="A345" s="102" t="s">
        <v>432</v>
      </c>
      <c r="B345" s="102" t="s">
        <v>417</v>
      </c>
      <c r="C345" s="102" t="s">
        <v>18</v>
      </c>
      <c r="D345" s="102" t="s">
        <v>417</v>
      </c>
      <c r="E345" s="102" t="s">
        <v>18</v>
      </c>
      <c r="F345" s="102">
        <v>2023</v>
      </c>
      <c r="G345" s="102">
        <v>1054.7</v>
      </c>
      <c r="H345" s="102">
        <v>2E-3</v>
      </c>
      <c r="I345" s="102">
        <v>-1</v>
      </c>
      <c r="J345" s="102"/>
      <c r="K345" s="102"/>
      <c r="L345" s="102"/>
    </row>
    <row r="346" spans="1:12" x14ac:dyDescent="0.2">
      <c r="A346" s="102" t="s">
        <v>432</v>
      </c>
      <c r="B346" s="102" t="s">
        <v>417</v>
      </c>
      <c r="C346" s="102" t="s">
        <v>18</v>
      </c>
      <c r="D346" s="102" t="s">
        <v>417</v>
      </c>
      <c r="E346" s="102" t="s">
        <v>18</v>
      </c>
      <c r="F346" s="102">
        <v>2024</v>
      </c>
      <c r="G346" s="102">
        <v>1054.7</v>
      </c>
      <c r="H346" s="102">
        <v>2E-3</v>
      </c>
      <c r="I346" s="102">
        <v>-1</v>
      </c>
      <c r="J346" s="102"/>
      <c r="K346" s="102"/>
      <c r="L346" s="102"/>
    </row>
    <row r="347" spans="1:12" x14ac:dyDescent="0.2">
      <c r="A347" s="102" t="s">
        <v>432</v>
      </c>
      <c r="B347" s="102" t="s">
        <v>417</v>
      </c>
      <c r="C347" s="102" t="s">
        <v>18</v>
      </c>
      <c r="D347" s="102" t="s">
        <v>417</v>
      </c>
      <c r="E347" s="102" t="s">
        <v>18</v>
      </c>
      <c r="F347" s="102">
        <v>2025</v>
      </c>
      <c r="G347" s="102">
        <v>1054.7</v>
      </c>
      <c r="H347" s="102">
        <v>2E-3</v>
      </c>
      <c r="I347" s="102">
        <v>-1</v>
      </c>
      <c r="J347" s="102"/>
      <c r="K347" s="102"/>
      <c r="L347" s="102"/>
    </row>
    <row r="348" spans="1:12" x14ac:dyDescent="0.2">
      <c r="A348" s="102" t="s">
        <v>432</v>
      </c>
      <c r="B348" s="102" t="s">
        <v>417</v>
      </c>
      <c r="C348" s="102" t="s">
        <v>18</v>
      </c>
      <c r="D348" s="102" t="s">
        <v>417</v>
      </c>
      <c r="E348" s="102" t="s">
        <v>18</v>
      </c>
      <c r="F348" s="102">
        <v>2026</v>
      </c>
      <c r="G348" s="102">
        <v>1054.7</v>
      </c>
      <c r="H348" s="102">
        <v>2E-3</v>
      </c>
      <c r="I348" s="102">
        <v>-1</v>
      </c>
      <c r="J348" s="102"/>
      <c r="K348" s="102"/>
      <c r="L348" s="102"/>
    </row>
    <row r="349" spans="1:12" x14ac:dyDescent="0.2">
      <c r="A349" s="102" t="s">
        <v>432</v>
      </c>
      <c r="B349" s="102" t="s">
        <v>417</v>
      </c>
      <c r="C349" s="102" t="s">
        <v>18</v>
      </c>
      <c r="D349" s="102" t="s">
        <v>417</v>
      </c>
      <c r="E349" s="102" t="s">
        <v>18</v>
      </c>
      <c r="F349" s="102">
        <v>2027</v>
      </c>
      <c r="G349" s="102">
        <v>1054.7</v>
      </c>
      <c r="H349" s="102">
        <v>2E-3</v>
      </c>
      <c r="I349" s="102">
        <v>-1</v>
      </c>
      <c r="J349" s="102"/>
      <c r="K349" s="102"/>
      <c r="L349" s="102"/>
    </row>
    <row r="350" spans="1:12" x14ac:dyDescent="0.2">
      <c r="A350" s="102" t="s">
        <v>432</v>
      </c>
      <c r="B350" s="102" t="s">
        <v>417</v>
      </c>
      <c r="C350" s="102" t="s">
        <v>18</v>
      </c>
      <c r="D350" s="102" t="s">
        <v>417</v>
      </c>
      <c r="E350" s="102" t="s">
        <v>18</v>
      </c>
      <c r="F350" s="102">
        <v>2028</v>
      </c>
      <c r="G350" s="102">
        <v>1054.7</v>
      </c>
      <c r="H350" s="102">
        <v>2E-3</v>
      </c>
      <c r="I350" s="102">
        <v>-1</v>
      </c>
      <c r="J350" s="102"/>
      <c r="K350" s="102"/>
      <c r="L350" s="102"/>
    </row>
    <row r="351" spans="1:12" x14ac:dyDescent="0.2">
      <c r="A351" s="102" t="s">
        <v>432</v>
      </c>
      <c r="B351" s="102" t="s">
        <v>417</v>
      </c>
      <c r="C351" s="102" t="s">
        <v>18</v>
      </c>
      <c r="D351" s="102" t="s">
        <v>417</v>
      </c>
      <c r="E351" s="102" t="s">
        <v>18</v>
      </c>
      <c r="F351" s="102">
        <v>2029</v>
      </c>
      <c r="G351" s="102">
        <v>1054.7</v>
      </c>
      <c r="H351" s="102">
        <v>2E-3</v>
      </c>
      <c r="I351" s="102">
        <v>-1</v>
      </c>
      <c r="J351" s="102"/>
      <c r="K351" s="102"/>
      <c r="L351" s="102"/>
    </row>
    <row r="352" spans="1:12" x14ac:dyDescent="0.2">
      <c r="A352" s="102" t="s">
        <v>432</v>
      </c>
      <c r="B352" s="102" t="s">
        <v>417</v>
      </c>
      <c r="C352" s="102" t="s">
        <v>18</v>
      </c>
      <c r="D352" s="102" t="s">
        <v>417</v>
      </c>
      <c r="E352" s="102" t="s">
        <v>18</v>
      </c>
      <c r="F352" s="102">
        <v>2030</v>
      </c>
      <c r="G352" s="102">
        <v>1054.7</v>
      </c>
      <c r="H352" s="102">
        <v>2E-3</v>
      </c>
      <c r="I352" s="102">
        <v>-1</v>
      </c>
      <c r="J352" s="102"/>
      <c r="K352" s="102"/>
      <c r="L352" s="102"/>
    </row>
    <row r="353" spans="1:12" x14ac:dyDescent="0.2">
      <c r="A353" s="102" t="s">
        <v>432</v>
      </c>
      <c r="B353" s="102" t="s">
        <v>417</v>
      </c>
      <c r="C353" s="102" t="s">
        <v>18</v>
      </c>
      <c r="D353" s="102" t="s">
        <v>417</v>
      </c>
      <c r="E353" s="102" t="s">
        <v>18</v>
      </c>
      <c r="F353" s="102">
        <v>2031</v>
      </c>
      <c r="G353" s="102">
        <v>1054.7</v>
      </c>
      <c r="H353" s="102">
        <v>2E-3</v>
      </c>
      <c r="I353" s="102">
        <v>-1</v>
      </c>
      <c r="J353" s="102"/>
      <c r="K353" s="102"/>
      <c r="L353" s="102"/>
    </row>
    <row r="354" spans="1:12" x14ac:dyDescent="0.2">
      <c r="A354" s="102" t="s">
        <v>432</v>
      </c>
      <c r="B354" s="102" t="s">
        <v>417</v>
      </c>
      <c r="C354" s="102" t="s">
        <v>18</v>
      </c>
      <c r="D354" s="102" t="s">
        <v>417</v>
      </c>
      <c r="E354" s="102" t="s">
        <v>22</v>
      </c>
      <c r="F354" s="102">
        <v>2021</v>
      </c>
      <c r="G354" s="102">
        <v>1838.6</v>
      </c>
      <c r="H354" s="102">
        <v>8.0000000000000002E-3</v>
      </c>
      <c r="I354" s="102">
        <v>-1</v>
      </c>
      <c r="J354" s="102"/>
      <c r="K354" s="102"/>
      <c r="L354" s="102"/>
    </row>
    <row r="355" spans="1:12" x14ac:dyDescent="0.2">
      <c r="A355" s="102" t="s">
        <v>432</v>
      </c>
      <c r="B355" s="102" t="s">
        <v>417</v>
      </c>
      <c r="C355" s="102" t="s">
        <v>18</v>
      </c>
      <c r="D355" s="102" t="s">
        <v>417</v>
      </c>
      <c r="E355" s="102" t="s">
        <v>22</v>
      </c>
      <c r="F355" s="102">
        <v>2022</v>
      </c>
      <c r="G355" s="102">
        <v>1838.6</v>
      </c>
      <c r="H355" s="102">
        <v>8.0000000000000002E-3</v>
      </c>
      <c r="I355" s="102">
        <v>-1</v>
      </c>
      <c r="J355" s="102"/>
      <c r="K355" s="102"/>
      <c r="L355" s="102"/>
    </row>
    <row r="356" spans="1:12" x14ac:dyDescent="0.2">
      <c r="A356" s="102" t="s">
        <v>432</v>
      </c>
      <c r="B356" s="102" t="s">
        <v>417</v>
      </c>
      <c r="C356" s="102" t="s">
        <v>18</v>
      </c>
      <c r="D356" s="102" t="s">
        <v>417</v>
      </c>
      <c r="E356" s="102" t="s">
        <v>22</v>
      </c>
      <c r="F356" s="102">
        <v>2023</v>
      </c>
      <c r="G356" s="102">
        <v>1838.6</v>
      </c>
      <c r="H356" s="102">
        <v>8.0000000000000002E-3</v>
      </c>
      <c r="I356" s="102">
        <v>-1</v>
      </c>
      <c r="J356" s="102"/>
      <c r="K356" s="102"/>
      <c r="L356" s="102"/>
    </row>
    <row r="357" spans="1:12" x14ac:dyDescent="0.2">
      <c r="A357" s="102" t="s">
        <v>432</v>
      </c>
      <c r="B357" s="102" t="s">
        <v>417</v>
      </c>
      <c r="C357" s="102" t="s">
        <v>18</v>
      </c>
      <c r="D357" s="102" t="s">
        <v>417</v>
      </c>
      <c r="E357" s="102" t="s">
        <v>22</v>
      </c>
      <c r="F357" s="102">
        <v>2024</v>
      </c>
      <c r="G357" s="102">
        <v>1838.6</v>
      </c>
      <c r="H357" s="102">
        <v>8.0000000000000002E-3</v>
      </c>
      <c r="I357" s="102">
        <v>-1</v>
      </c>
      <c r="J357" s="102"/>
      <c r="K357" s="102"/>
      <c r="L357" s="102"/>
    </row>
    <row r="358" spans="1:12" x14ac:dyDescent="0.2">
      <c r="A358" s="102" t="s">
        <v>432</v>
      </c>
      <c r="B358" s="102" t="s">
        <v>417</v>
      </c>
      <c r="C358" s="102" t="s">
        <v>18</v>
      </c>
      <c r="D358" s="102" t="s">
        <v>417</v>
      </c>
      <c r="E358" s="102" t="s">
        <v>22</v>
      </c>
      <c r="F358" s="102">
        <v>2025</v>
      </c>
      <c r="G358" s="102">
        <v>1838.6</v>
      </c>
      <c r="H358" s="102">
        <v>8.0000000000000002E-3</v>
      </c>
      <c r="I358" s="102">
        <v>-1</v>
      </c>
      <c r="J358" s="102"/>
      <c r="K358" s="102"/>
      <c r="L358" s="102"/>
    </row>
    <row r="359" spans="1:12" x14ac:dyDescent="0.2">
      <c r="A359" s="102" t="s">
        <v>432</v>
      </c>
      <c r="B359" s="102" t="s">
        <v>417</v>
      </c>
      <c r="C359" s="102" t="s">
        <v>18</v>
      </c>
      <c r="D359" s="102" t="s">
        <v>417</v>
      </c>
      <c r="E359" s="102" t="s">
        <v>22</v>
      </c>
      <c r="F359" s="102">
        <v>2026</v>
      </c>
      <c r="G359" s="102">
        <v>1838.6</v>
      </c>
      <c r="H359" s="102">
        <v>8.0000000000000002E-3</v>
      </c>
      <c r="I359" s="102">
        <v>-1</v>
      </c>
      <c r="J359" s="102"/>
      <c r="K359" s="102"/>
      <c r="L359" s="102"/>
    </row>
    <row r="360" spans="1:12" x14ac:dyDescent="0.2">
      <c r="A360" s="102" t="s">
        <v>432</v>
      </c>
      <c r="B360" s="102" t="s">
        <v>417</v>
      </c>
      <c r="C360" s="102" t="s">
        <v>18</v>
      </c>
      <c r="D360" s="102" t="s">
        <v>417</v>
      </c>
      <c r="E360" s="102" t="s">
        <v>22</v>
      </c>
      <c r="F360" s="102">
        <v>2027</v>
      </c>
      <c r="G360" s="102">
        <v>1838.6</v>
      </c>
      <c r="H360" s="102">
        <v>8.0000000000000002E-3</v>
      </c>
      <c r="I360" s="102">
        <v>-1</v>
      </c>
      <c r="J360" s="102"/>
      <c r="K360" s="102"/>
      <c r="L360" s="102"/>
    </row>
    <row r="361" spans="1:12" x14ac:dyDescent="0.2">
      <c r="A361" s="102" t="s">
        <v>432</v>
      </c>
      <c r="B361" s="102" t="s">
        <v>417</v>
      </c>
      <c r="C361" s="102" t="s">
        <v>18</v>
      </c>
      <c r="D361" s="102" t="s">
        <v>417</v>
      </c>
      <c r="E361" s="102" t="s">
        <v>22</v>
      </c>
      <c r="F361" s="102">
        <v>2028</v>
      </c>
      <c r="G361" s="102">
        <v>1838.6</v>
      </c>
      <c r="H361" s="102">
        <v>8.0000000000000002E-3</v>
      </c>
      <c r="I361" s="102">
        <v>-1</v>
      </c>
      <c r="J361" s="102"/>
      <c r="K361" s="102"/>
      <c r="L361" s="102"/>
    </row>
    <row r="362" spans="1:12" x14ac:dyDescent="0.2">
      <c r="A362" s="102" t="s">
        <v>432</v>
      </c>
      <c r="B362" s="102" t="s">
        <v>417</v>
      </c>
      <c r="C362" s="102" t="s">
        <v>18</v>
      </c>
      <c r="D362" s="102" t="s">
        <v>417</v>
      </c>
      <c r="E362" s="102" t="s">
        <v>22</v>
      </c>
      <c r="F362" s="102">
        <v>2029</v>
      </c>
      <c r="G362" s="102">
        <v>1838.6</v>
      </c>
      <c r="H362" s="102">
        <v>8.0000000000000002E-3</v>
      </c>
      <c r="I362" s="102">
        <v>-1</v>
      </c>
      <c r="J362" s="102"/>
      <c r="K362" s="102"/>
      <c r="L362" s="102"/>
    </row>
    <row r="363" spans="1:12" x14ac:dyDescent="0.2">
      <c r="A363" s="102" t="s">
        <v>432</v>
      </c>
      <c r="B363" s="102" t="s">
        <v>417</v>
      </c>
      <c r="C363" s="102" t="s">
        <v>18</v>
      </c>
      <c r="D363" s="102" t="s">
        <v>417</v>
      </c>
      <c r="E363" s="102" t="s">
        <v>22</v>
      </c>
      <c r="F363" s="102">
        <v>2030</v>
      </c>
      <c r="G363" s="102">
        <v>1838.6</v>
      </c>
      <c r="H363" s="102">
        <v>8.0000000000000002E-3</v>
      </c>
      <c r="I363" s="102">
        <v>-1</v>
      </c>
      <c r="J363" s="102"/>
      <c r="K363" s="102"/>
      <c r="L363" s="102"/>
    </row>
    <row r="364" spans="1:12" x14ac:dyDescent="0.2">
      <c r="A364" s="102" t="s">
        <v>432</v>
      </c>
      <c r="B364" s="102" t="s">
        <v>417</v>
      </c>
      <c r="C364" s="102" t="s">
        <v>18</v>
      </c>
      <c r="D364" s="102" t="s">
        <v>417</v>
      </c>
      <c r="E364" s="102" t="s">
        <v>22</v>
      </c>
      <c r="F364" s="102">
        <v>2031</v>
      </c>
      <c r="G364" s="102">
        <v>1838.6</v>
      </c>
      <c r="H364" s="102">
        <v>8.0000000000000002E-3</v>
      </c>
      <c r="I364" s="102">
        <v>-1</v>
      </c>
      <c r="J364" s="102"/>
      <c r="K364" s="102"/>
      <c r="L364" s="102"/>
    </row>
    <row r="365" spans="1:12" x14ac:dyDescent="0.2">
      <c r="A365" s="102" t="s">
        <v>432</v>
      </c>
      <c r="B365" s="102" t="s">
        <v>417</v>
      </c>
      <c r="C365" s="102" t="s">
        <v>18</v>
      </c>
      <c r="D365" s="102" t="s">
        <v>417</v>
      </c>
      <c r="E365" s="102" t="s">
        <v>25</v>
      </c>
      <c r="F365" s="102">
        <v>2021</v>
      </c>
      <c r="G365" s="102">
        <v>2160.3000000000002</v>
      </c>
      <c r="H365" s="102">
        <v>8.0000000000000002E-3</v>
      </c>
      <c r="I365" s="102">
        <v>-1</v>
      </c>
      <c r="J365" s="102"/>
      <c r="K365" s="102"/>
      <c r="L365" s="102"/>
    </row>
    <row r="366" spans="1:12" x14ac:dyDescent="0.2">
      <c r="A366" s="102" t="s">
        <v>432</v>
      </c>
      <c r="B366" s="102" t="s">
        <v>417</v>
      </c>
      <c r="C366" s="102" t="s">
        <v>18</v>
      </c>
      <c r="D366" s="102" t="s">
        <v>417</v>
      </c>
      <c r="E366" s="102" t="s">
        <v>25</v>
      </c>
      <c r="F366" s="102">
        <v>2022</v>
      </c>
      <c r="G366" s="102">
        <v>2160.3000000000002</v>
      </c>
      <c r="H366" s="102">
        <v>8.0000000000000002E-3</v>
      </c>
      <c r="I366" s="102">
        <v>-1</v>
      </c>
      <c r="J366" s="102"/>
      <c r="K366" s="102"/>
      <c r="L366" s="102"/>
    </row>
    <row r="367" spans="1:12" x14ac:dyDescent="0.2">
      <c r="A367" s="102" t="s">
        <v>432</v>
      </c>
      <c r="B367" s="102" t="s">
        <v>417</v>
      </c>
      <c r="C367" s="102" t="s">
        <v>18</v>
      </c>
      <c r="D367" s="102" t="s">
        <v>417</v>
      </c>
      <c r="E367" s="102" t="s">
        <v>25</v>
      </c>
      <c r="F367" s="102">
        <v>2023</v>
      </c>
      <c r="G367" s="102">
        <v>2160.3000000000002</v>
      </c>
      <c r="H367" s="102">
        <v>8.0000000000000002E-3</v>
      </c>
      <c r="I367" s="102">
        <v>-1</v>
      </c>
      <c r="J367" s="102"/>
      <c r="K367" s="102"/>
      <c r="L367" s="102"/>
    </row>
    <row r="368" spans="1:12" x14ac:dyDescent="0.2">
      <c r="A368" s="102" t="s">
        <v>432</v>
      </c>
      <c r="B368" s="102" t="s">
        <v>417</v>
      </c>
      <c r="C368" s="102" t="s">
        <v>18</v>
      </c>
      <c r="D368" s="102" t="s">
        <v>417</v>
      </c>
      <c r="E368" s="102" t="s">
        <v>25</v>
      </c>
      <c r="F368" s="102">
        <v>2024</v>
      </c>
      <c r="G368" s="102">
        <v>2160.3000000000002</v>
      </c>
      <c r="H368" s="102">
        <v>8.0000000000000002E-3</v>
      </c>
      <c r="I368" s="102">
        <v>-1</v>
      </c>
      <c r="J368" s="102"/>
      <c r="K368" s="102"/>
      <c r="L368" s="102"/>
    </row>
    <row r="369" spans="1:12" x14ac:dyDescent="0.2">
      <c r="A369" s="102" t="s">
        <v>432</v>
      </c>
      <c r="B369" s="102" t="s">
        <v>417</v>
      </c>
      <c r="C369" s="102" t="s">
        <v>18</v>
      </c>
      <c r="D369" s="102" t="s">
        <v>417</v>
      </c>
      <c r="E369" s="102" t="s">
        <v>25</v>
      </c>
      <c r="F369" s="102">
        <v>2025</v>
      </c>
      <c r="G369" s="102">
        <v>2160.3000000000002</v>
      </c>
      <c r="H369" s="102">
        <v>8.0000000000000002E-3</v>
      </c>
      <c r="I369" s="102">
        <v>-1</v>
      </c>
      <c r="J369" s="102"/>
      <c r="K369" s="102"/>
      <c r="L369" s="102"/>
    </row>
    <row r="370" spans="1:12" x14ac:dyDescent="0.2">
      <c r="A370" s="102" t="s">
        <v>432</v>
      </c>
      <c r="B370" s="102" t="s">
        <v>417</v>
      </c>
      <c r="C370" s="102" t="s">
        <v>18</v>
      </c>
      <c r="D370" s="102" t="s">
        <v>417</v>
      </c>
      <c r="E370" s="102" t="s">
        <v>25</v>
      </c>
      <c r="F370" s="102">
        <v>2026</v>
      </c>
      <c r="G370" s="102">
        <v>2160.3000000000002</v>
      </c>
      <c r="H370" s="102">
        <v>8.0000000000000002E-3</v>
      </c>
      <c r="I370" s="102">
        <v>-1</v>
      </c>
      <c r="J370" s="102"/>
      <c r="K370" s="102"/>
      <c r="L370" s="102"/>
    </row>
    <row r="371" spans="1:12" x14ac:dyDescent="0.2">
      <c r="A371" s="102" t="s">
        <v>432</v>
      </c>
      <c r="B371" s="102" t="s">
        <v>417</v>
      </c>
      <c r="C371" s="102" t="s">
        <v>18</v>
      </c>
      <c r="D371" s="102" t="s">
        <v>417</v>
      </c>
      <c r="E371" s="102" t="s">
        <v>25</v>
      </c>
      <c r="F371" s="102">
        <v>2027</v>
      </c>
      <c r="G371" s="102">
        <v>2160.3000000000002</v>
      </c>
      <c r="H371" s="102">
        <v>8.0000000000000002E-3</v>
      </c>
      <c r="I371" s="102">
        <v>-1</v>
      </c>
      <c r="J371" s="102"/>
      <c r="K371" s="102"/>
      <c r="L371" s="102"/>
    </row>
    <row r="372" spans="1:12" x14ac:dyDescent="0.2">
      <c r="A372" s="102" t="s">
        <v>432</v>
      </c>
      <c r="B372" s="102" t="s">
        <v>417</v>
      </c>
      <c r="C372" s="102" t="s">
        <v>18</v>
      </c>
      <c r="D372" s="102" t="s">
        <v>417</v>
      </c>
      <c r="E372" s="102" t="s">
        <v>25</v>
      </c>
      <c r="F372" s="102">
        <v>2028</v>
      </c>
      <c r="G372" s="102">
        <v>2160.3000000000002</v>
      </c>
      <c r="H372" s="102">
        <v>8.0000000000000002E-3</v>
      </c>
      <c r="I372" s="102">
        <v>-1</v>
      </c>
      <c r="J372" s="102"/>
      <c r="K372" s="102"/>
      <c r="L372" s="102"/>
    </row>
    <row r="373" spans="1:12" x14ac:dyDescent="0.2">
      <c r="A373" s="102" t="s">
        <v>432</v>
      </c>
      <c r="B373" s="102" t="s">
        <v>417</v>
      </c>
      <c r="C373" s="102" t="s">
        <v>18</v>
      </c>
      <c r="D373" s="102" t="s">
        <v>417</v>
      </c>
      <c r="E373" s="102" t="s">
        <v>25</v>
      </c>
      <c r="F373" s="102">
        <v>2029</v>
      </c>
      <c r="G373" s="102">
        <v>2160.3000000000002</v>
      </c>
      <c r="H373" s="102">
        <v>8.0000000000000002E-3</v>
      </c>
      <c r="I373" s="102">
        <v>-1</v>
      </c>
      <c r="J373" s="102"/>
      <c r="K373" s="102"/>
      <c r="L373" s="102"/>
    </row>
    <row r="374" spans="1:12" x14ac:dyDescent="0.2">
      <c r="A374" s="102" t="s">
        <v>432</v>
      </c>
      <c r="B374" s="102" t="s">
        <v>417</v>
      </c>
      <c r="C374" s="102" t="s">
        <v>18</v>
      </c>
      <c r="D374" s="102" t="s">
        <v>417</v>
      </c>
      <c r="E374" s="102" t="s">
        <v>25</v>
      </c>
      <c r="F374" s="102">
        <v>2030</v>
      </c>
      <c r="G374" s="102">
        <v>2160.3000000000002</v>
      </c>
      <c r="H374" s="102">
        <v>8.0000000000000002E-3</v>
      </c>
      <c r="I374" s="102">
        <v>-1</v>
      </c>
      <c r="J374" s="102"/>
      <c r="K374" s="102"/>
      <c r="L374" s="102"/>
    </row>
    <row r="375" spans="1:12" x14ac:dyDescent="0.2">
      <c r="A375" s="102" t="s">
        <v>432</v>
      </c>
      <c r="B375" s="102" t="s">
        <v>417</v>
      </c>
      <c r="C375" s="102" t="s">
        <v>18</v>
      </c>
      <c r="D375" s="102" t="s">
        <v>417</v>
      </c>
      <c r="E375" s="102" t="s">
        <v>25</v>
      </c>
      <c r="F375" s="102">
        <v>2031</v>
      </c>
      <c r="G375" s="102">
        <v>2160.3000000000002</v>
      </c>
      <c r="H375" s="102">
        <v>8.0000000000000002E-3</v>
      </c>
      <c r="I375" s="102">
        <v>-1</v>
      </c>
      <c r="J375" s="102"/>
      <c r="K375" s="102"/>
      <c r="L375" s="102"/>
    </row>
    <row r="376" spans="1:12" x14ac:dyDescent="0.2">
      <c r="A376" s="102" t="s">
        <v>432</v>
      </c>
      <c r="B376" s="102" t="s">
        <v>417</v>
      </c>
      <c r="C376" s="102" t="s">
        <v>18</v>
      </c>
      <c r="D376" s="102" t="s">
        <v>417</v>
      </c>
      <c r="E376" s="102" t="s">
        <v>28</v>
      </c>
      <c r="F376" s="102">
        <v>2021</v>
      </c>
      <c r="G376" s="102">
        <v>3354.5</v>
      </c>
      <c r="H376" s="102">
        <v>8.0000000000000002E-3</v>
      </c>
      <c r="I376" s="102">
        <v>-1</v>
      </c>
      <c r="J376" s="102"/>
      <c r="K376" s="102"/>
      <c r="L376" s="102"/>
    </row>
    <row r="377" spans="1:12" x14ac:dyDescent="0.2">
      <c r="A377" s="102" t="s">
        <v>432</v>
      </c>
      <c r="B377" s="102" t="s">
        <v>417</v>
      </c>
      <c r="C377" s="102" t="s">
        <v>18</v>
      </c>
      <c r="D377" s="102" t="s">
        <v>417</v>
      </c>
      <c r="E377" s="102" t="s">
        <v>28</v>
      </c>
      <c r="F377" s="102">
        <v>2022</v>
      </c>
      <c r="G377" s="102">
        <v>3354.5</v>
      </c>
      <c r="H377" s="102">
        <v>8.0000000000000002E-3</v>
      </c>
      <c r="I377" s="102">
        <v>-1</v>
      </c>
      <c r="J377" s="102"/>
      <c r="K377" s="102"/>
      <c r="L377" s="102"/>
    </row>
    <row r="378" spans="1:12" x14ac:dyDescent="0.2">
      <c r="A378" s="102" t="s">
        <v>432</v>
      </c>
      <c r="B378" s="102" t="s">
        <v>417</v>
      </c>
      <c r="C378" s="102" t="s">
        <v>18</v>
      </c>
      <c r="D378" s="102" t="s">
        <v>417</v>
      </c>
      <c r="E378" s="102" t="s">
        <v>28</v>
      </c>
      <c r="F378" s="102">
        <v>2023</v>
      </c>
      <c r="G378" s="102">
        <v>3354.5</v>
      </c>
      <c r="H378" s="102">
        <v>8.0000000000000002E-3</v>
      </c>
      <c r="I378" s="102">
        <v>-1</v>
      </c>
      <c r="J378" s="102"/>
      <c r="K378" s="102"/>
      <c r="L378" s="102"/>
    </row>
    <row r="379" spans="1:12" x14ac:dyDescent="0.2">
      <c r="A379" s="102" t="s">
        <v>432</v>
      </c>
      <c r="B379" s="102" t="s">
        <v>417</v>
      </c>
      <c r="C379" s="102" t="s">
        <v>18</v>
      </c>
      <c r="D379" s="102" t="s">
        <v>417</v>
      </c>
      <c r="E379" s="102" t="s">
        <v>28</v>
      </c>
      <c r="F379" s="102">
        <v>2024</v>
      </c>
      <c r="G379" s="102">
        <v>3354.5</v>
      </c>
      <c r="H379" s="102">
        <v>8.0000000000000002E-3</v>
      </c>
      <c r="I379" s="102">
        <v>-1</v>
      </c>
      <c r="J379" s="102"/>
      <c r="K379" s="102"/>
      <c r="L379" s="102"/>
    </row>
    <row r="380" spans="1:12" x14ac:dyDescent="0.2">
      <c r="A380" s="102" t="s">
        <v>432</v>
      </c>
      <c r="B380" s="102" t="s">
        <v>417</v>
      </c>
      <c r="C380" s="102" t="s">
        <v>18</v>
      </c>
      <c r="D380" s="102" t="s">
        <v>417</v>
      </c>
      <c r="E380" s="102" t="s">
        <v>28</v>
      </c>
      <c r="F380" s="102">
        <v>2025</v>
      </c>
      <c r="G380" s="102">
        <v>3354.5</v>
      </c>
      <c r="H380" s="102">
        <v>8.0000000000000002E-3</v>
      </c>
      <c r="I380" s="102">
        <v>-1</v>
      </c>
      <c r="J380" s="102"/>
      <c r="K380" s="102"/>
      <c r="L380" s="102"/>
    </row>
    <row r="381" spans="1:12" x14ac:dyDescent="0.2">
      <c r="A381" s="102" t="s">
        <v>432</v>
      </c>
      <c r="B381" s="102" t="s">
        <v>417</v>
      </c>
      <c r="C381" s="102" t="s">
        <v>18</v>
      </c>
      <c r="D381" s="102" t="s">
        <v>417</v>
      </c>
      <c r="E381" s="102" t="s">
        <v>28</v>
      </c>
      <c r="F381" s="102">
        <v>2026</v>
      </c>
      <c r="G381" s="102">
        <v>3354.5</v>
      </c>
      <c r="H381" s="102">
        <v>8.0000000000000002E-3</v>
      </c>
      <c r="I381" s="102">
        <v>-1</v>
      </c>
      <c r="J381" s="102"/>
      <c r="K381" s="102"/>
      <c r="L381" s="102"/>
    </row>
    <row r="382" spans="1:12" x14ac:dyDescent="0.2">
      <c r="A382" s="102" t="s">
        <v>432</v>
      </c>
      <c r="B382" s="102" t="s">
        <v>417</v>
      </c>
      <c r="C382" s="102" t="s">
        <v>18</v>
      </c>
      <c r="D382" s="102" t="s">
        <v>417</v>
      </c>
      <c r="E382" s="102" t="s">
        <v>28</v>
      </c>
      <c r="F382" s="102">
        <v>2027</v>
      </c>
      <c r="G382" s="102">
        <v>3354.5</v>
      </c>
      <c r="H382" s="102">
        <v>8.0000000000000002E-3</v>
      </c>
      <c r="I382" s="102">
        <v>-1</v>
      </c>
      <c r="J382" s="102"/>
      <c r="K382" s="102"/>
      <c r="L382" s="102"/>
    </row>
    <row r="383" spans="1:12" x14ac:dyDescent="0.2">
      <c r="A383" s="102" t="s">
        <v>432</v>
      </c>
      <c r="B383" s="102" t="s">
        <v>417</v>
      </c>
      <c r="C383" s="102" t="s">
        <v>18</v>
      </c>
      <c r="D383" s="102" t="s">
        <v>417</v>
      </c>
      <c r="E383" s="102" t="s">
        <v>28</v>
      </c>
      <c r="F383" s="102">
        <v>2028</v>
      </c>
      <c r="G383" s="102">
        <v>3354.5</v>
      </c>
      <c r="H383" s="102">
        <v>8.0000000000000002E-3</v>
      </c>
      <c r="I383" s="102">
        <v>-1</v>
      </c>
      <c r="J383" s="102"/>
      <c r="K383" s="102"/>
      <c r="L383" s="102"/>
    </row>
    <row r="384" spans="1:12" x14ac:dyDescent="0.2">
      <c r="A384" s="102" t="s">
        <v>432</v>
      </c>
      <c r="B384" s="102" t="s">
        <v>417</v>
      </c>
      <c r="C384" s="102" t="s">
        <v>18</v>
      </c>
      <c r="D384" s="102" t="s">
        <v>417</v>
      </c>
      <c r="E384" s="102" t="s">
        <v>28</v>
      </c>
      <c r="F384" s="102">
        <v>2029</v>
      </c>
      <c r="G384" s="102">
        <v>3354.5</v>
      </c>
      <c r="H384" s="102">
        <v>8.0000000000000002E-3</v>
      </c>
      <c r="I384" s="102">
        <v>-1</v>
      </c>
      <c r="J384" s="102"/>
      <c r="K384" s="102"/>
      <c r="L384" s="102"/>
    </row>
    <row r="385" spans="1:12" x14ac:dyDescent="0.2">
      <c r="A385" s="102" t="s">
        <v>432</v>
      </c>
      <c r="B385" s="102" t="s">
        <v>417</v>
      </c>
      <c r="C385" s="102" t="s">
        <v>18</v>
      </c>
      <c r="D385" s="102" t="s">
        <v>417</v>
      </c>
      <c r="E385" s="102" t="s">
        <v>28</v>
      </c>
      <c r="F385" s="102">
        <v>2030</v>
      </c>
      <c r="G385" s="102">
        <v>3354.5</v>
      </c>
      <c r="H385" s="102">
        <v>8.0000000000000002E-3</v>
      </c>
      <c r="I385" s="102">
        <v>-1</v>
      </c>
      <c r="J385" s="102"/>
      <c r="K385" s="102"/>
      <c r="L385" s="102"/>
    </row>
    <row r="386" spans="1:12" x14ac:dyDescent="0.2">
      <c r="A386" s="102" t="s">
        <v>432</v>
      </c>
      <c r="B386" s="102" t="s">
        <v>417</v>
      </c>
      <c r="C386" s="102" t="s">
        <v>18</v>
      </c>
      <c r="D386" s="102" t="s">
        <v>417</v>
      </c>
      <c r="E386" s="102" t="s">
        <v>28</v>
      </c>
      <c r="F386" s="102">
        <v>2031</v>
      </c>
      <c r="G386" s="102">
        <v>3354.5</v>
      </c>
      <c r="H386" s="102">
        <v>8.0000000000000002E-3</v>
      </c>
      <c r="I386" s="102">
        <v>-1</v>
      </c>
      <c r="J386" s="102"/>
      <c r="K386" s="102"/>
      <c r="L386" s="102"/>
    </row>
    <row r="387" spans="1:12" x14ac:dyDescent="0.2">
      <c r="A387" s="102" t="s">
        <v>432</v>
      </c>
      <c r="B387" s="102" t="s">
        <v>417</v>
      </c>
      <c r="C387" s="102" t="s">
        <v>22</v>
      </c>
      <c r="D387" s="102" t="s">
        <v>417</v>
      </c>
      <c r="E387" s="102" t="s">
        <v>11</v>
      </c>
      <c r="F387" s="102">
        <v>2021</v>
      </c>
      <c r="G387" s="102">
        <v>2497.6</v>
      </c>
      <c r="H387" s="102">
        <v>8.0000000000000002E-3</v>
      </c>
      <c r="I387" s="102">
        <v>-1</v>
      </c>
      <c r="J387" s="102"/>
      <c r="K387" s="102"/>
      <c r="L387" s="102"/>
    </row>
    <row r="388" spans="1:12" x14ac:dyDescent="0.2">
      <c r="A388" s="102" t="s">
        <v>432</v>
      </c>
      <c r="B388" s="102" t="s">
        <v>417</v>
      </c>
      <c r="C388" s="102" t="s">
        <v>22</v>
      </c>
      <c r="D388" s="102" t="s">
        <v>417</v>
      </c>
      <c r="E388" s="102" t="s">
        <v>11</v>
      </c>
      <c r="F388" s="102">
        <v>2022</v>
      </c>
      <c r="G388" s="102">
        <v>2497.6</v>
      </c>
      <c r="H388" s="102">
        <v>8.0000000000000002E-3</v>
      </c>
      <c r="I388" s="102">
        <v>-1</v>
      </c>
      <c r="J388" s="102"/>
      <c r="K388" s="102"/>
      <c r="L388" s="102"/>
    </row>
    <row r="389" spans="1:12" x14ac:dyDescent="0.2">
      <c r="A389" s="102" t="s">
        <v>432</v>
      </c>
      <c r="B389" s="102" t="s">
        <v>417</v>
      </c>
      <c r="C389" s="102" t="s">
        <v>22</v>
      </c>
      <c r="D389" s="102" t="s">
        <v>417</v>
      </c>
      <c r="E389" s="102" t="s">
        <v>11</v>
      </c>
      <c r="F389" s="102">
        <v>2023</v>
      </c>
      <c r="G389" s="102">
        <v>2497.6</v>
      </c>
      <c r="H389" s="102">
        <v>8.0000000000000002E-3</v>
      </c>
      <c r="I389" s="102">
        <v>-1</v>
      </c>
      <c r="J389" s="102"/>
      <c r="K389" s="102"/>
      <c r="L389" s="102"/>
    </row>
    <row r="390" spans="1:12" x14ac:dyDescent="0.2">
      <c r="A390" s="102" t="s">
        <v>432</v>
      </c>
      <c r="B390" s="102" t="s">
        <v>417</v>
      </c>
      <c r="C390" s="102" t="s">
        <v>22</v>
      </c>
      <c r="D390" s="102" t="s">
        <v>417</v>
      </c>
      <c r="E390" s="102" t="s">
        <v>11</v>
      </c>
      <c r="F390" s="102">
        <v>2024</v>
      </c>
      <c r="G390" s="102">
        <v>2497.6</v>
      </c>
      <c r="H390" s="102">
        <v>8.0000000000000002E-3</v>
      </c>
      <c r="I390" s="102">
        <v>-1</v>
      </c>
      <c r="J390" s="102"/>
      <c r="K390" s="102"/>
      <c r="L390" s="102"/>
    </row>
    <row r="391" spans="1:12" x14ac:dyDescent="0.2">
      <c r="A391" s="102" t="s">
        <v>432</v>
      </c>
      <c r="B391" s="102" t="s">
        <v>417</v>
      </c>
      <c r="C391" s="102" t="s">
        <v>22</v>
      </c>
      <c r="D391" s="102" t="s">
        <v>417</v>
      </c>
      <c r="E391" s="102" t="s">
        <v>11</v>
      </c>
      <c r="F391" s="102">
        <v>2025</v>
      </c>
      <c r="G391" s="102">
        <v>2497.6</v>
      </c>
      <c r="H391" s="102">
        <v>8.0000000000000002E-3</v>
      </c>
      <c r="I391" s="102">
        <v>-1</v>
      </c>
      <c r="J391" s="102"/>
      <c r="K391" s="102"/>
      <c r="L391" s="102"/>
    </row>
    <row r="392" spans="1:12" x14ac:dyDescent="0.2">
      <c r="A392" s="102" t="s">
        <v>432</v>
      </c>
      <c r="B392" s="102" t="s">
        <v>417</v>
      </c>
      <c r="C392" s="102" t="s">
        <v>22</v>
      </c>
      <c r="D392" s="102" t="s">
        <v>417</v>
      </c>
      <c r="E392" s="102" t="s">
        <v>11</v>
      </c>
      <c r="F392" s="102">
        <v>2026</v>
      </c>
      <c r="G392" s="102">
        <v>2497.6</v>
      </c>
      <c r="H392" s="102">
        <v>8.0000000000000002E-3</v>
      </c>
      <c r="I392" s="102">
        <v>-1</v>
      </c>
      <c r="J392" s="102"/>
      <c r="K392" s="102"/>
      <c r="L392" s="102"/>
    </row>
    <row r="393" spans="1:12" x14ac:dyDescent="0.2">
      <c r="A393" s="102" t="s">
        <v>432</v>
      </c>
      <c r="B393" s="102" t="s">
        <v>417</v>
      </c>
      <c r="C393" s="102" t="s">
        <v>22</v>
      </c>
      <c r="D393" s="102" t="s">
        <v>417</v>
      </c>
      <c r="E393" s="102" t="s">
        <v>11</v>
      </c>
      <c r="F393" s="102">
        <v>2027</v>
      </c>
      <c r="G393" s="102">
        <v>2497.6</v>
      </c>
      <c r="H393" s="102">
        <v>8.0000000000000002E-3</v>
      </c>
      <c r="I393" s="102">
        <v>-1</v>
      </c>
      <c r="J393" s="102"/>
      <c r="K393" s="102"/>
      <c r="L393" s="102"/>
    </row>
    <row r="394" spans="1:12" x14ac:dyDescent="0.2">
      <c r="A394" s="102" t="s">
        <v>432</v>
      </c>
      <c r="B394" s="102" t="s">
        <v>417</v>
      </c>
      <c r="C394" s="102" t="s">
        <v>22</v>
      </c>
      <c r="D394" s="102" t="s">
        <v>417</v>
      </c>
      <c r="E394" s="102" t="s">
        <v>11</v>
      </c>
      <c r="F394" s="102">
        <v>2028</v>
      </c>
      <c r="G394" s="102">
        <v>2497.6</v>
      </c>
      <c r="H394" s="102">
        <v>8.0000000000000002E-3</v>
      </c>
      <c r="I394" s="102">
        <v>-1</v>
      </c>
      <c r="J394" s="102"/>
      <c r="K394" s="102"/>
      <c r="L394" s="102"/>
    </row>
    <row r="395" spans="1:12" x14ac:dyDescent="0.2">
      <c r="A395" s="102" t="s">
        <v>432</v>
      </c>
      <c r="B395" s="102" t="s">
        <v>417</v>
      </c>
      <c r="C395" s="102" t="s">
        <v>22</v>
      </c>
      <c r="D395" s="102" t="s">
        <v>417</v>
      </c>
      <c r="E395" s="102" t="s">
        <v>11</v>
      </c>
      <c r="F395" s="102">
        <v>2029</v>
      </c>
      <c r="G395" s="102">
        <v>2497.6</v>
      </c>
      <c r="H395" s="102">
        <v>8.0000000000000002E-3</v>
      </c>
      <c r="I395" s="102">
        <v>-1</v>
      </c>
      <c r="J395" s="102"/>
      <c r="K395" s="102"/>
      <c r="L395" s="102"/>
    </row>
    <row r="396" spans="1:12" x14ac:dyDescent="0.2">
      <c r="A396" s="102" t="s">
        <v>432</v>
      </c>
      <c r="B396" s="102" t="s">
        <v>417</v>
      </c>
      <c r="C396" s="102" t="s">
        <v>22</v>
      </c>
      <c r="D396" s="102" t="s">
        <v>417</v>
      </c>
      <c r="E396" s="102" t="s">
        <v>11</v>
      </c>
      <c r="F396" s="102">
        <v>2030</v>
      </c>
      <c r="G396" s="102">
        <v>2497.6</v>
      </c>
      <c r="H396" s="102">
        <v>8.0000000000000002E-3</v>
      </c>
      <c r="I396" s="102">
        <v>-1</v>
      </c>
      <c r="J396" s="102"/>
      <c r="K396" s="102"/>
      <c r="L396" s="102"/>
    </row>
    <row r="397" spans="1:12" x14ac:dyDescent="0.2">
      <c r="A397" s="102" t="s">
        <v>432</v>
      </c>
      <c r="B397" s="102" t="s">
        <v>417</v>
      </c>
      <c r="C397" s="102" t="s">
        <v>22</v>
      </c>
      <c r="D397" s="102" t="s">
        <v>417</v>
      </c>
      <c r="E397" s="102" t="s">
        <v>11</v>
      </c>
      <c r="F397" s="102">
        <v>2031</v>
      </c>
      <c r="G397" s="102">
        <v>2497.6</v>
      </c>
      <c r="H397" s="102">
        <v>8.0000000000000002E-3</v>
      </c>
      <c r="I397" s="102">
        <v>-1</v>
      </c>
      <c r="J397" s="102"/>
      <c r="K397" s="102"/>
      <c r="L397" s="102"/>
    </row>
    <row r="398" spans="1:12" x14ac:dyDescent="0.2">
      <c r="A398" s="102" t="s">
        <v>432</v>
      </c>
      <c r="B398" s="102" t="s">
        <v>417</v>
      </c>
      <c r="C398" s="102" t="s">
        <v>22</v>
      </c>
      <c r="D398" s="102" t="s">
        <v>417</v>
      </c>
      <c r="E398" s="102" t="s">
        <v>18</v>
      </c>
      <c r="F398" s="102">
        <v>2021</v>
      </c>
      <c r="G398" s="102">
        <v>1838.6</v>
      </c>
      <c r="H398" s="102">
        <v>8.0000000000000002E-3</v>
      </c>
      <c r="I398" s="102">
        <v>-1</v>
      </c>
      <c r="J398" s="102"/>
      <c r="K398" s="102"/>
      <c r="L398" s="102"/>
    </row>
    <row r="399" spans="1:12" x14ac:dyDescent="0.2">
      <c r="A399" s="102" t="s">
        <v>432</v>
      </c>
      <c r="B399" s="102" t="s">
        <v>417</v>
      </c>
      <c r="C399" s="102" t="s">
        <v>22</v>
      </c>
      <c r="D399" s="102" t="s">
        <v>417</v>
      </c>
      <c r="E399" s="102" t="s">
        <v>18</v>
      </c>
      <c r="F399" s="102">
        <v>2022</v>
      </c>
      <c r="G399" s="102">
        <v>1838.6</v>
      </c>
      <c r="H399" s="102">
        <v>8.0000000000000002E-3</v>
      </c>
      <c r="I399" s="102">
        <v>-1</v>
      </c>
      <c r="J399" s="102"/>
      <c r="K399" s="102"/>
      <c r="L399" s="102"/>
    </row>
    <row r="400" spans="1:12" x14ac:dyDescent="0.2">
      <c r="A400" s="102" t="s">
        <v>432</v>
      </c>
      <c r="B400" s="102" t="s">
        <v>417</v>
      </c>
      <c r="C400" s="102" t="s">
        <v>22</v>
      </c>
      <c r="D400" s="102" t="s">
        <v>417</v>
      </c>
      <c r="E400" s="102" t="s">
        <v>18</v>
      </c>
      <c r="F400" s="102">
        <v>2023</v>
      </c>
      <c r="G400" s="102">
        <v>1838.6</v>
      </c>
      <c r="H400" s="102">
        <v>8.0000000000000002E-3</v>
      </c>
      <c r="I400" s="102">
        <v>-1</v>
      </c>
      <c r="J400" s="102"/>
      <c r="K400" s="102"/>
      <c r="L400" s="102"/>
    </row>
    <row r="401" spans="1:12" x14ac:dyDescent="0.2">
      <c r="A401" s="102" t="s">
        <v>432</v>
      </c>
      <c r="B401" s="102" t="s">
        <v>417</v>
      </c>
      <c r="C401" s="102" t="s">
        <v>22</v>
      </c>
      <c r="D401" s="102" t="s">
        <v>417</v>
      </c>
      <c r="E401" s="102" t="s">
        <v>18</v>
      </c>
      <c r="F401" s="102">
        <v>2024</v>
      </c>
      <c r="G401" s="102">
        <v>1838.6</v>
      </c>
      <c r="H401" s="102">
        <v>8.0000000000000002E-3</v>
      </c>
      <c r="I401" s="102">
        <v>-1</v>
      </c>
      <c r="J401" s="102"/>
      <c r="K401" s="102"/>
      <c r="L401" s="102"/>
    </row>
    <row r="402" spans="1:12" x14ac:dyDescent="0.2">
      <c r="A402" s="102" t="s">
        <v>432</v>
      </c>
      <c r="B402" s="102" t="s">
        <v>417</v>
      </c>
      <c r="C402" s="102" t="s">
        <v>22</v>
      </c>
      <c r="D402" s="102" t="s">
        <v>417</v>
      </c>
      <c r="E402" s="102" t="s">
        <v>18</v>
      </c>
      <c r="F402" s="102">
        <v>2025</v>
      </c>
      <c r="G402" s="102">
        <v>1838.6</v>
      </c>
      <c r="H402" s="102">
        <v>8.0000000000000002E-3</v>
      </c>
      <c r="I402" s="102">
        <v>-1</v>
      </c>
      <c r="J402" s="102"/>
      <c r="K402" s="102"/>
      <c r="L402" s="102"/>
    </row>
    <row r="403" spans="1:12" x14ac:dyDescent="0.2">
      <c r="A403" s="102" t="s">
        <v>432</v>
      </c>
      <c r="B403" s="102" t="s">
        <v>417</v>
      </c>
      <c r="C403" s="102" t="s">
        <v>22</v>
      </c>
      <c r="D403" s="102" t="s">
        <v>417</v>
      </c>
      <c r="E403" s="102" t="s">
        <v>18</v>
      </c>
      <c r="F403" s="102">
        <v>2026</v>
      </c>
      <c r="G403" s="102">
        <v>1838.6</v>
      </c>
      <c r="H403" s="102">
        <v>8.0000000000000002E-3</v>
      </c>
      <c r="I403" s="102">
        <v>-1</v>
      </c>
      <c r="J403" s="102"/>
      <c r="K403" s="102"/>
      <c r="L403" s="102"/>
    </row>
    <row r="404" spans="1:12" x14ac:dyDescent="0.2">
      <c r="A404" s="102" t="s">
        <v>432</v>
      </c>
      <c r="B404" s="102" t="s">
        <v>417</v>
      </c>
      <c r="C404" s="102" t="s">
        <v>22</v>
      </c>
      <c r="D404" s="102" t="s">
        <v>417</v>
      </c>
      <c r="E404" s="102" t="s">
        <v>18</v>
      </c>
      <c r="F404" s="102">
        <v>2027</v>
      </c>
      <c r="G404" s="102">
        <v>1838.6</v>
      </c>
      <c r="H404" s="102">
        <v>8.0000000000000002E-3</v>
      </c>
      <c r="I404" s="102">
        <v>-1</v>
      </c>
      <c r="J404" s="102"/>
      <c r="K404" s="102"/>
      <c r="L404" s="102"/>
    </row>
    <row r="405" spans="1:12" x14ac:dyDescent="0.2">
      <c r="A405" s="102" t="s">
        <v>432</v>
      </c>
      <c r="B405" s="102" t="s">
        <v>417</v>
      </c>
      <c r="C405" s="102" t="s">
        <v>22</v>
      </c>
      <c r="D405" s="102" t="s">
        <v>417</v>
      </c>
      <c r="E405" s="102" t="s">
        <v>18</v>
      </c>
      <c r="F405" s="102">
        <v>2028</v>
      </c>
      <c r="G405" s="102">
        <v>1838.6</v>
      </c>
      <c r="H405" s="102">
        <v>8.0000000000000002E-3</v>
      </c>
      <c r="I405" s="102">
        <v>-1</v>
      </c>
      <c r="J405" s="102"/>
      <c r="K405" s="102"/>
      <c r="L405" s="102"/>
    </row>
    <row r="406" spans="1:12" x14ac:dyDescent="0.2">
      <c r="A406" s="102" t="s">
        <v>432</v>
      </c>
      <c r="B406" s="102" t="s">
        <v>417</v>
      </c>
      <c r="C406" s="102" t="s">
        <v>22</v>
      </c>
      <c r="D406" s="102" t="s">
        <v>417</v>
      </c>
      <c r="E406" s="102" t="s">
        <v>18</v>
      </c>
      <c r="F406" s="102">
        <v>2029</v>
      </c>
      <c r="G406" s="102">
        <v>1838.6</v>
      </c>
      <c r="H406" s="102">
        <v>8.0000000000000002E-3</v>
      </c>
      <c r="I406" s="102">
        <v>-1</v>
      </c>
      <c r="J406" s="102"/>
      <c r="K406" s="102"/>
      <c r="L406" s="102"/>
    </row>
    <row r="407" spans="1:12" x14ac:dyDescent="0.2">
      <c r="A407" s="102" t="s">
        <v>432</v>
      </c>
      <c r="B407" s="102" t="s">
        <v>417</v>
      </c>
      <c r="C407" s="102" t="s">
        <v>22</v>
      </c>
      <c r="D407" s="102" t="s">
        <v>417</v>
      </c>
      <c r="E407" s="102" t="s">
        <v>18</v>
      </c>
      <c r="F407" s="102">
        <v>2030</v>
      </c>
      <c r="G407" s="102">
        <v>1838.6</v>
      </c>
      <c r="H407" s="102">
        <v>8.0000000000000002E-3</v>
      </c>
      <c r="I407" s="102">
        <v>-1</v>
      </c>
      <c r="J407" s="102"/>
      <c r="K407" s="102"/>
      <c r="L407" s="102"/>
    </row>
    <row r="408" spans="1:12" x14ac:dyDescent="0.2">
      <c r="A408" s="102" t="s">
        <v>432</v>
      </c>
      <c r="B408" s="102" t="s">
        <v>417</v>
      </c>
      <c r="C408" s="102" t="s">
        <v>22</v>
      </c>
      <c r="D408" s="102" t="s">
        <v>417</v>
      </c>
      <c r="E408" s="102" t="s">
        <v>18</v>
      </c>
      <c r="F408" s="102">
        <v>2031</v>
      </c>
      <c r="G408" s="102">
        <v>1838.6</v>
      </c>
      <c r="H408" s="102">
        <v>8.0000000000000002E-3</v>
      </c>
      <c r="I408" s="102">
        <v>-1</v>
      </c>
      <c r="J408" s="102"/>
      <c r="K408" s="102"/>
      <c r="L408" s="102"/>
    </row>
    <row r="409" spans="1:12" x14ac:dyDescent="0.2">
      <c r="A409" s="102" t="s">
        <v>432</v>
      </c>
      <c r="B409" s="102" t="s">
        <v>417</v>
      </c>
      <c r="C409" s="102" t="s">
        <v>22</v>
      </c>
      <c r="D409" s="102" t="s">
        <v>417</v>
      </c>
      <c r="E409" s="102" t="s">
        <v>22</v>
      </c>
      <c r="F409" s="102">
        <v>2021</v>
      </c>
      <c r="G409" s="102">
        <v>926</v>
      </c>
      <c r="H409" s="102">
        <v>2E-3</v>
      </c>
      <c r="I409" s="102">
        <v>-1</v>
      </c>
      <c r="J409" s="102"/>
      <c r="K409" s="102"/>
      <c r="L409" s="102"/>
    </row>
    <row r="410" spans="1:12" x14ac:dyDescent="0.2">
      <c r="A410" s="102" t="s">
        <v>432</v>
      </c>
      <c r="B410" s="102" t="s">
        <v>417</v>
      </c>
      <c r="C410" s="102" t="s">
        <v>22</v>
      </c>
      <c r="D410" s="102" t="s">
        <v>417</v>
      </c>
      <c r="E410" s="102" t="s">
        <v>22</v>
      </c>
      <c r="F410" s="102">
        <v>2022</v>
      </c>
      <c r="G410" s="102">
        <v>926</v>
      </c>
      <c r="H410" s="102">
        <v>2E-3</v>
      </c>
      <c r="I410" s="102">
        <v>-1</v>
      </c>
      <c r="J410" s="102"/>
      <c r="K410" s="102"/>
      <c r="L410" s="102"/>
    </row>
    <row r="411" spans="1:12" x14ac:dyDescent="0.2">
      <c r="A411" s="102" t="s">
        <v>432</v>
      </c>
      <c r="B411" s="102" t="s">
        <v>417</v>
      </c>
      <c r="C411" s="102" t="s">
        <v>22</v>
      </c>
      <c r="D411" s="102" t="s">
        <v>417</v>
      </c>
      <c r="E411" s="102" t="s">
        <v>22</v>
      </c>
      <c r="F411" s="102">
        <v>2023</v>
      </c>
      <c r="G411" s="102">
        <v>926</v>
      </c>
      <c r="H411" s="102">
        <v>2E-3</v>
      </c>
      <c r="I411" s="102">
        <v>-1</v>
      </c>
      <c r="J411" s="102"/>
      <c r="K411" s="102"/>
      <c r="L411" s="102"/>
    </row>
    <row r="412" spans="1:12" x14ac:dyDescent="0.2">
      <c r="A412" s="102" t="s">
        <v>432</v>
      </c>
      <c r="B412" s="102" t="s">
        <v>417</v>
      </c>
      <c r="C412" s="102" t="s">
        <v>22</v>
      </c>
      <c r="D412" s="102" t="s">
        <v>417</v>
      </c>
      <c r="E412" s="102" t="s">
        <v>22</v>
      </c>
      <c r="F412" s="102">
        <v>2024</v>
      </c>
      <c r="G412" s="102">
        <v>926</v>
      </c>
      <c r="H412" s="102">
        <v>2E-3</v>
      </c>
      <c r="I412" s="102">
        <v>-1</v>
      </c>
      <c r="J412" s="102"/>
      <c r="K412" s="102"/>
      <c r="L412" s="102"/>
    </row>
    <row r="413" spans="1:12" x14ac:dyDescent="0.2">
      <c r="A413" s="102" t="s">
        <v>432</v>
      </c>
      <c r="B413" s="102" t="s">
        <v>417</v>
      </c>
      <c r="C413" s="102" t="s">
        <v>22</v>
      </c>
      <c r="D413" s="102" t="s">
        <v>417</v>
      </c>
      <c r="E413" s="102" t="s">
        <v>22</v>
      </c>
      <c r="F413" s="102">
        <v>2025</v>
      </c>
      <c r="G413" s="102">
        <v>926</v>
      </c>
      <c r="H413" s="102">
        <v>2E-3</v>
      </c>
      <c r="I413" s="102">
        <v>-1</v>
      </c>
      <c r="J413" s="102"/>
      <c r="K413" s="102"/>
      <c r="L413" s="102"/>
    </row>
    <row r="414" spans="1:12" x14ac:dyDescent="0.2">
      <c r="A414" s="102" t="s">
        <v>432</v>
      </c>
      <c r="B414" s="102" t="s">
        <v>417</v>
      </c>
      <c r="C414" s="102" t="s">
        <v>22</v>
      </c>
      <c r="D414" s="102" t="s">
        <v>417</v>
      </c>
      <c r="E414" s="102" t="s">
        <v>22</v>
      </c>
      <c r="F414" s="102">
        <v>2026</v>
      </c>
      <c r="G414" s="102">
        <v>926</v>
      </c>
      <c r="H414" s="102">
        <v>2E-3</v>
      </c>
      <c r="I414" s="102">
        <v>-1</v>
      </c>
      <c r="J414" s="102"/>
      <c r="K414" s="102"/>
      <c r="L414" s="102"/>
    </row>
    <row r="415" spans="1:12" x14ac:dyDescent="0.2">
      <c r="A415" s="102" t="s">
        <v>432</v>
      </c>
      <c r="B415" s="102" t="s">
        <v>417</v>
      </c>
      <c r="C415" s="102" t="s">
        <v>22</v>
      </c>
      <c r="D415" s="102" t="s">
        <v>417</v>
      </c>
      <c r="E415" s="102" t="s">
        <v>22</v>
      </c>
      <c r="F415" s="102">
        <v>2027</v>
      </c>
      <c r="G415" s="102">
        <v>926</v>
      </c>
      <c r="H415" s="102">
        <v>2E-3</v>
      </c>
      <c r="I415" s="102">
        <v>-1</v>
      </c>
      <c r="J415" s="102"/>
      <c r="K415" s="102"/>
      <c r="L415" s="102"/>
    </row>
    <row r="416" spans="1:12" x14ac:dyDescent="0.2">
      <c r="A416" s="102" t="s">
        <v>432</v>
      </c>
      <c r="B416" s="102" t="s">
        <v>417</v>
      </c>
      <c r="C416" s="102" t="s">
        <v>22</v>
      </c>
      <c r="D416" s="102" t="s">
        <v>417</v>
      </c>
      <c r="E416" s="102" t="s">
        <v>22</v>
      </c>
      <c r="F416" s="102">
        <v>2028</v>
      </c>
      <c r="G416" s="102">
        <v>926</v>
      </c>
      <c r="H416" s="102">
        <v>2E-3</v>
      </c>
      <c r="I416" s="102">
        <v>-1</v>
      </c>
      <c r="J416" s="102"/>
      <c r="K416" s="102"/>
      <c r="L416" s="102"/>
    </row>
    <row r="417" spans="1:12" x14ac:dyDescent="0.2">
      <c r="A417" s="102" t="s">
        <v>432</v>
      </c>
      <c r="B417" s="102" t="s">
        <v>417</v>
      </c>
      <c r="C417" s="102" t="s">
        <v>22</v>
      </c>
      <c r="D417" s="102" t="s">
        <v>417</v>
      </c>
      <c r="E417" s="102" t="s">
        <v>22</v>
      </c>
      <c r="F417" s="102">
        <v>2029</v>
      </c>
      <c r="G417" s="102">
        <v>926</v>
      </c>
      <c r="H417" s="102">
        <v>2E-3</v>
      </c>
      <c r="I417" s="102">
        <v>-1</v>
      </c>
      <c r="J417" s="102"/>
      <c r="K417" s="102"/>
      <c r="L417" s="102"/>
    </row>
    <row r="418" spans="1:12" x14ac:dyDescent="0.2">
      <c r="A418" s="102" t="s">
        <v>432</v>
      </c>
      <c r="B418" s="102" t="s">
        <v>417</v>
      </c>
      <c r="C418" s="102" t="s">
        <v>22</v>
      </c>
      <c r="D418" s="102" t="s">
        <v>417</v>
      </c>
      <c r="E418" s="102" t="s">
        <v>22</v>
      </c>
      <c r="F418" s="102">
        <v>2030</v>
      </c>
      <c r="G418" s="102">
        <v>926</v>
      </c>
      <c r="H418" s="102">
        <v>2E-3</v>
      </c>
      <c r="I418" s="102">
        <v>-1</v>
      </c>
      <c r="J418" s="102"/>
      <c r="K418" s="102"/>
      <c r="L418" s="102"/>
    </row>
    <row r="419" spans="1:12" x14ac:dyDescent="0.2">
      <c r="A419" s="102" t="s">
        <v>432</v>
      </c>
      <c r="B419" s="102" t="s">
        <v>417</v>
      </c>
      <c r="C419" s="102" t="s">
        <v>22</v>
      </c>
      <c r="D419" s="102" t="s">
        <v>417</v>
      </c>
      <c r="E419" s="102" t="s">
        <v>22</v>
      </c>
      <c r="F419" s="102">
        <v>2031</v>
      </c>
      <c r="G419" s="102">
        <v>926</v>
      </c>
      <c r="H419" s="102">
        <v>2E-3</v>
      </c>
      <c r="I419" s="102">
        <v>-1</v>
      </c>
      <c r="J419" s="102"/>
      <c r="K419" s="102"/>
      <c r="L419" s="102"/>
    </row>
    <row r="420" spans="1:12" x14ac:dyDescent="0.2">
      <c r="A420" s="102" t="s">
        <v>432</v>
      </c>
      <c r="B420" s="102" t="s">
        <v>417</v>
      </c>
      <c r="C420" s="102" t="s">
        <v>22</v>
      </c>
      <c r="D420" s="102" t="s">
        <v>417</v>
      </c>
      <c r="E420" s="102" t="s">
        <v>25</v>
      </c>
      <c r="F420" s="102">
        <v>2021</v>
      </c>
      <c r="G420" s="102">
        <v>3029.6</v>
      </c>
      <c r="H420" s="102">
        <v>8.0000000000000002E-3</v>
      </c>
      <c r="I420" s="102">
        <v>-1</v>
      </c>
      <c r="J420" s="102"/>
      <c r="K420" s="102"/>
      <c r="L420" s="102"/>
    </row>
    <row r="421" spans="1:12" x14ac:dyDescent="0.2">
      <c r="A421" s="102" t="s">
        <v>432</v>
      </c>
      <c r="B421" s="102" t="s">
        <v>417</v>
      </c>
      <c r="C421" s="102" t="s">
        <v>22</v>
      </c>
      <c r="D421" s="102" t="s">
        <v>417</v>
      </c>
      <c r="E421" s="102" t="s">
        <v>25</v>
      </c>
      <c r="F421" s="102">
        <v>2022</v>
      </c>
      <c r="G421" s="102">
        <v>3029.6</v>
      </c>
      <c r="H421" s="102">
        <v>8.0000000000000002E-3</v>
      </c>
      <c r="I421" s="102">
        <v>-1</v>
      </c>
      <c r="J421" s="102"/>
      <c r="K421" s="102"/>
      <c r="L421" s="102"/>
    </row>
    <row r="422" spans="1:12" x14ac:dyDescent="0.2">
      <c r="A422" s="102" t="s">
        <v>432</v>
      </c>
      <c r="B422" s="102" t="s">
        <v>417</v>
      </c>
      <c r="C422" s="102" t="s">
        <v>22</v>
      </c>
      <c r="D422" s="102" t="s">
        <v>417</v>
      </c>
      <c r="E422" s="102" t="s">
        <v>25</v>
      </c>
      <c r="F422" s="102">
        <v>2023</v>
      </c>
      <c r="G422" s="102">
        <v>3029.6</v>
      </c>
      <c r="H422" s="102">
        <v>8.0000000000000002E-3</v>
      </c>
      <c r="I422" s="102">
        <v>-1</v>
      </c>
      <c r="J422" s="102"/>
      <c r="K422" s="102"/>
      <c r="L422" s="102"/>
    </row>
    <row r="423" spans="1:12" x14ac:dyDescent="0.2">
      <c r="A423" s="102" t="s">
        <v>432</v>
      </c>
      <c r="B423" s="102" t="s">
        <v>417</v>
      </c>
      <c r="C423" s="102" t="s">
        <v>22</v>
      </c>
      <c r="D423" s="102" t="s">
        <v>417</v>
      </c>
      <c r="E423" s="102" t="s">
        <v>25</v>
      </c>
      <c r="F423" s="102">
        <v>2024</v>
      </c>
      <c r="G423" s="102">
        <v>3029.6</v>
      </c>
      <c r="H423" s="102">
        <v>8.0000000000000002E-3</v>
      </c>
      <c r="I423" s="102">
        <v>-1</v>
      </c>
      <c r="J423" s="102"/>
      <c r="K423" s="102"/>
      <c r="L423" s="102"/>
    </row>
    <row r="424" spans="1:12" x14ac:dyDescent="0.2">
      <c r="A424" s="102" t="s">
        <v>432</v>
      </c>
      <c r="B424" s="102" t="s">
        <v>417</v>
      </c>
      <c r="C424" s="102" t="s">
        <v>22</v>
      </c>
      <c r="D424" s="102" t="s">
        <v>417</v>
      </c>
      <c r="E424" s="102" t="s">
        <v>25</v>
      </c>
      <c r="F424" s="102">
        <v>2025</v>
      </c>
      <c r="G424" s="102">
        <v>3029.6</v>
      </c>
      <c r="H424" s="102">
        <v>8.0000000000000002E-3</v>
      </c>
      <c r="I424" s="102">
        <v>-1</v>
      </c>
      <c r="J424" s="102"/>
      <c r="K424" s="102"/>
      <c r="L424" s="102"/>
    </row>
    <row r="425" spans="1:12" x14ac:dyDescent="0.2">
      <c r="A425" s="102" t="s">
        <v>432</v>
      </c>
      <c r="B425" s="102" t="s">
        <v>417</v>
      </c>
      <c r="C425" s="102" t="s">
        <v>22</v>
      </c>
      <c r="D425" s="102" t="s">
        <v>417</v>
      </c>
      <c r="E425" s="102" t="s">
        <v>25</v>
      </c>
      <c r="F425" s="102">
        <v>2026</v>
      </c>
      <c r="G425" s="102">
        <v>3029.6</v>
      </c>
      <c r="H425" s="102">
        <v>8.0000000000000002E-3</v>
      </c>
      <c r="I425" s="102">
        <v>-1</v>
      </c>
      <c r="J425" s="102"/>
      <c r="K425" s="102"/>
      <c r="L425" s="102"/>
    </row>
    <row r="426" spans="1:12" x14ac:dyDescent="0.2">
      <c r="A426" s="102" t="s">
        <v>432</v>
      </c>
      <c r="B426" s="102" t="s">
        <v>417</v>
      </c>
      <c r="C426" s="102" t="s">
        <v>22</v>
      </c>
      <c r="D426" s="102" t="s">
        <v>417</v>
      </c>
      <c r="E426" s="102" t="s">
        <v>25</v>
      </c>
      <c r="F426" s="102">
        <v>2027</v>
      </c>
      <c r="G426" s="102">
        <v>3029.6</v>
      </c>
      <c r="H426" s="102">
        <v>8.0000000000000002E-3</v>
      </c>
      <c r="I426" s="102">
        <v>-1</v>
      </c>
      <c r="J426" s="102"/>
      <c r="K426" s="102"/>
      <c r="L426" s="102"/>
    </row>
    <row r="427" spans="1:12" x14ac:dyDescent="0.2">
      <c r="A427" s="102" t="s">
        <v>432</v>
      </c>
      <c r="B427" s="102" t="s">
        <v>417</v>
      </c>
      <c r="C427" s="102" t="s">
        <v>22</v>
      </c>
      <c r="D427" s="102" t="s">
        <v>417</v>
      </c>
      <c r="E427" s="102" t="s">
        <v>25</v>
      </c>
      <c r="F427" s="102">
        <v>2028</v>
      </c>
      <c r="G427" s="102">
        <v>3029.6</v>
      </c>
      <c r="H427" s="102">
        <v>8.0000000000000002E-3</v>
      </c>
      <c r="I427" s="102">
        <v>-1</v>
      </c>
      <c r="J427" s="102"/>
      <c r="K427" s="102"/>
      <c r="L427" s="102"/>
    </row>
    <row r="428" spans="1:12" x14ac:dyDescent="0.2">
      <c r="A428" s="102" t="s">
        <v>432</v>
      </c>
      <c r="B428" s="102" t="s">
        <v>417</v>
      </c>
      <c r="C428" s="102" t="s">
        <v>22</v>
      </c>
      <c r="D428" s="102" t="s">
        <v>417</v>
      </c>
      <c r="E428" s="102" t="s">
        <v>25</v>
      </c>
      <c r="F428" s="102">
        <v>2029</v>
      </c>
      <c r="G428" s="102">
        <v>3029.6</v>
      </c>
      <c r="H428" s="102">
        <v>8.0000000000000002E-3</v>
      </c>
      <c r="I428" s="102">
        <v>-1</v>
      </c>
      <c r="J428" s="102"/>
      <c r="K428" s="102"/>
      <c r="L428" s="102"/>
    </row>
    <row r="429" spans="1:12" x14ac:dyDescent="0.2">
      <c r="A429" s="102" t="s">
        <v>432</v>
      </c>
      <c r="B429" s="102" t="s">
        <v>417</v>
      </c>
      <c r="C429" s="102" t="s">
        <v>22</v>
      </c>
      <c r="D429" s="102" t="s">
        <v>417</v>
      </c>
      <c r="E429" s="102" t="s">
        <v>25</v>
      </c>
      <c r="F429" s="102">
        <v>2030</v>
      </c>
      <c r="G429" s="102">
        <v>3029.6</v>
      </c>
      <c r="H429" s="102">
        <v>8.0000000000000002E-3</v>
      </c>
      <c r="I429" s="102">
        <v>-1</v>
      </c>
      <c r="J429" s="102"/>
      <c r="K429" s="102"/>
      <c r="L429" s="102"/>
    </row>
    <row r="430" spans="1:12" x14ac:dyDescent="0.2">
      <c r="A430" s="102" t="s">
        <v>432</v>
      </c>
      <c r="B430" s="102" t="s">
        <v>417</v>
      </c>
      <c r="C430" s="102" t="s">
        <v>22</v>
      </c>
      <c r="D430" s="102" t="s">
        <v>417</v>
      </c>
      <c r="E430" s="102" t="s">
        <v>25</v>
      </c>
      <c r="F430" s="102">
        <v>2031</v>
      </c>
      <c r="G430" s="102">
        <v>3029.6</v>
      </c>
      <c r="H430" s="102">
        <v>8.0000000000000002E-3</v>
      </c>
      <c r="I430" s="102">
        <v>-1</v>
      </c>
      <c r="J430" s="102"/>
      <c r="K430" s="102"/>
      <c r="L430" s="102"/>
    </row>
    <row r="431" spans="1:12" x14ac:dyDescent="0.2">
      <c r="A431" s="102" t="s">
        <v>432</v>
      </c>
      <c r="B431" s="102" t="s">
        <v>417</v>
      </c>
      <c r="C431" s="102" t="s">
        <v>22</v>
      </c>
      <c r="D431" s="102" t="s">
        <v>417</v>
      </c>
      <c r="E431" s="102" t="s">
        <v>28</v>
      </c>
      <c r="F431" s="102">
        <v>2021</v>
      </c>
      <c r="G431" s="102">
        <v>3174</v>
      </c>
      <c r="H431" s="102">
        <v>8.0000000000000002E-3</v>
      </c>
      <c r="I431" s="102">
        <v>-1</v>
      </c>
      <c r="J431" s="102"/>
      <c r="K431" s="102"/>
      <c r="L431" s="102"/>
    </row>
    <row r="432" spans="1:12" x14ac:dyDescent="0.2">
      <c r="A432" s="102" t="s">
        <v>432</v>
      </c>
      <c r="B432" s="102" t="s">
        <v>417</v>
      </c>
      <c r="C432" s="102" t="s">
        <v>22</v>
      </c>
      <c r="D432" s="102" t="s">
        <v>417</v>
      </c>
      <c r="E432" s="102" t="s">
        <v>28</v>
      </c>
      <c r="F432" s="102">
        <v>2022</v>
      </c>
      <c r="G432" s="102">
        <v>3174</v>
      </c>
      <c r="H432" s="102">
        <v>8.0000000000000002E-3</v>
      </c>
      <c r="I432" s="102">
        <v>-1</v>
      </c>
      <c r="J432" s="102"/>
      <c r="K432" s="102"/>
      <c r="L432" s="102"/>
    </row>
    <row r="433" spans="1:12" x14ac:dyDescent="0.2">
      <c r="A433" s="102" t="s">
        <v>432</v>
      </c>
      <c r="B433" s="102" t="s">
        <v>417</v>
      </c>
      <c r="C433" s="102" t="s">
        <v>22</v>
      </c>
      <c r="D433" s="102" t="s">
        <v>417</v>
      </c>
      <c r="E433" s="102" t="s">
        <v>28</v>
      </c>
      <c r="F433" s="102">
        <v>2023</v>
      </c>
      <c r="G433" s="102">
        <v>3174</v>
      </c>
      <c r="H433" s="102">
        <v>8.0000000000000002E-3</v>
      </c>
      <c r="I433" s="102">
        <v>-1</v>
      </c>
      <c r="J433" s="102"/>
      <c r="K433" s="102"/>
      <c r="L433" s="102"/>
    </row>
    <row r="434" spans="1:12" x14ac:dyDescent="0.2">
      <c r="A434" s="102" t="s">
        <v>432</v>
      </c>
      <c r="B434" s="102" t="s">
        <v>417</v>
      </c>
      <c r="C434" s="102" t="s">
        <v>22</v>
      </c>
      <c r="D434" s="102" t="s">
        <v>417</v>
      </c>
      <c r="E434" s="102" t="s">
        <v>28</v>
      </c>
      <c r="F434" s="102">
        <v>2024</v>
      </c>
      <c r="G434" s="102">
        <v>3174</v>
      </c>
      <c r="H434" s="102">
        <v>8.0000000000000002E-3</v>
      </c>
      <c r="I434" s="102">
        <v>-1</v>
      </c>
      <c r="J434" s="102"/>
      <c r="K434" s="102"/>
      <c r="L434" s="102"/>
    </row>
    <row r="435" spans="1:12" x14ac:dyDescent="0.2">
      <c r="A435" s="102" t="s">
        <v>432</v>
      </c>
      <c r="B435" s="102" t="s">
        <v>417</v>
      </c>
      <c r="C435" s="102" t="s">
        <v>22</v>
      </c>
      <c r="D435" s="102" t="s">
        <v>417</v>
      </c>
      <c r="E435" s="102" t="s">
        <v>28</v>
      </c>
      <c r="F435" s="102">
        <v>2025</v>
      </c>
      <c r="G435" s="102">
        <v>3174</v>
      </c>
      <c r="H435" s="102">
        <v>8.0000000000000002E-3</v>
      </c>
      <c r="I435" s="102">
        <v>-1</v>
      </c>
      <c r="J435" s="102"/>
      <c r="K435" s="102"/>
      <c r="L435" s="102"/>
    </row>
    <row r="436" spans="1:12" x14ac:dyDescent="0.2">
      <c r="A436" s="102" t="s">
        <v>432</v>
      </c>
      <c r="B436" s="102" t="s">
        <v>417</v>
      </c>
      <c r="C436" s="102" t="s">
        <v>22</v>
      </c>
      <c r="D436" s="102" t="s">
        <v>417</v>
      </c>
      <c r="E436" s="102" t="s">
        <v>28</v>
      </c>
      <c r="F436" s="102">
        <v>2026</v>
      </c>
      <c r="G436" s="102">
        <v>3174</v>
      </c>
      <c r="H436" s="102">
        <v>8.0000000000000002E-3</v>
      </c>
      <c r="I436" s="102">
        <v>-1</v>
      </c>
      <c r="J436" s="102"/>
      <c r="K436" s="102"/>
      <c r="L436" s="102"/>
    </row>
    <row r="437" spans="1:12" x14ac:dyDescent="0.2">
      <c r="A437" s="102" t="s">
        <v>432</v>
      </c>
      <c r="B437" s="102" t="s">
        <v>417</v>
      </c>
      <c r="C437" s="102" t="s">
        <v>22</v>
      </c>
      <c r="D437" s="102" t="s">
        <v>417</v>
      </c>
      <c r="E437" s="102" t="s">
        <v>28</v>
      </c>
      <c r="F437" s="102">
        <v>2027</v>
      </c>
      <c r="G437" s="102">
        <v>3174</v>
      </c>
      <c r="H437" s="102">
        <v>8.0000000000000002E-3</v>
      </c>
      <c r="I437" s="102">
        <v>-1</v>
      </c>
      <c r="J437" s="102"/>
      <c r="K437" s="102"/>
      <c r="L437" s="102"/>
    </row>
    <row r="438" spans="1:12" x14ac:dyDescent="0.2">
      <c r="A438" s="102" t="s">
        <v>432</v>
      </c>
      <c r="B438" s="102" t="s">
        <v>417</v>
      </c>
      <c r="C438" s="102" t="s">
        <v>22</v>
      </c>
      <c r="D438" s="102" t="s">
        <v>417</v>
      </c>
      <c r="E438" s="102" t="s">
        <v>28</v>
      </c>
      <c r="F438" s="102">
        <v>2028</v>
      </c>
      <c r="G438" s="102">
        <v>3174</v>
      </c>
      <c r="H438" s="102">
        <v>8.0000000000000002E-3</v>
      </c>
      <c r="I438" s="102">
        <v>-1</v>
      </c>
      <c r="J438" s="102"/>
      <c r="K438" s="102"/>
      <c r="L438" s="102"/>
    </row>
    <row r="439" spans="1:12" x14ac:dyDescent="0.2">
      <c r="A439" s="102" t="s">
        <v>432</v>
      </c>
      <c r="B439" s="102" t="s">
        <v>417</v>
      </c>
      <c r="C439" s="102" t="s">
        <v>22</v>
      </c>
      <c r="D439" s="102" t="s">
        <v>417</v>
      </c>
      <c r="E439" s="102" t="s">
        <v>28</v>
      </c>
      <c r="F439" s="102">
        <v>2029</v>
      </c>
      <c r="G439" s="102">
        <v>3174</v>
      </c>
      <c r="H439" s="102">
        <v>8.0000000000000002E-3</v>
      </c>
      <c r="I439" s="102">
        <v>-1</v>
      </c>
      <c r="J439" s="102"/>
      <c r="K439" s="102"/>
      <c r="L439" s="102"/>
    </row>
    <row r="440" spans="1:12" x14ac:dyDescent="0.2">
      <c r="A440" s="102" t="s">
        <v>432</v>
      </c>
      <c r="B440" s="102" t="s">
        <v>417</v>
      </c>
      <c r="C440" s="102" t="s">
        <v>22</v>
      </c>
      <c r="D440" s="102" t="s">
        <v>417</v>
      </c>
      <c r="E440" s="102" t="s">
        <v>28</v>
      </c>
      <c r="F440" s="102">
        <v>2030</v>
      </c>
      <c r="G440" s="102">
        <v>3174</v>
      </c>
      <c r="H440" s="102">
        <v>8.0000000000000002E-3</v>
      </c>
      <c r="I440" s="102">
        <v>-1</v>
      </c>
      <c r="J440" s="102"/>
      <c r="K440" s="102"/>
      <c r="L440" s="102"/>
    </row>
    <row r="441" spans="1:12" x14ac:dyDescent="0.2">
      <c r="A441" s="102" t="s">
        <v>432</v>
      </c>
      <c r="B441" s="102" t="s">
        <v>417</v>
      </c>
      <c r="C441" s="102" t="s">
        <v>22</v>
      </c>
      <c r="D441" s="102" t="s">
        <v>417</v>
      </c>
      <c r="E441" s="102" t="s">
        <v>28</v>
      </c>
      <c r="F441" s="102">
        <v>2031</v>
      </c>
      <c r="G441" s="102">
        <v>3174</v>
      </c>
      <c r="H441" s="102">
        <v>8.0000000000000002E-3</v>
      </c>
      <c r="I441" s="102">
        <v>-1</v>
      </c>
      <c r="J441" s="102"/>
      <c r="K441" s="102"/>
      <c r="L441" s="102"/>
    </row>
    <row r="442" spans="1:12" x14ac:dyDescent="0.2">
      <c r="A442" s="102" t="s">
        <v>432</v>
      </c>
      <c r="B442" s="102" t="s">
        <v>417</v>
      </c>
      <c r="C442" s="102" t="s">
        <v>25</v>
      </c>
      <c r="D442" s="102" t="s">
        <v>417</v>
      </c>
      <c r="E442" s="102" t="s">
        <v>11</v>
      </c>
      <c r="F442" s="102">
        <v>2021</v>
      </c>
      <c r="G442" s="102">
        <v>2776.7</v>
      </c>
      <c r="H442" s="102">
        <v>8.0000000000000002E-3</v>
      </c>
      <c r="I442" s="102">
        <v>-1</v>
      </c>
      <c r="J442" s="102"/>
      <c r="K442" s="102"/>
      <c r="L442" s="102"/>
    </row>
    <row r="443" spans="1:12" x14ac:dyDescent="0.2">
      <c r="A443" s="102" t="s">
        <v>432</v>
      </c>
      <c r="B443" s="102" t="s">
        <v>417</v>
      </c>
      <c r="C443" s="102" t="s">
        <v>25</v>
      </c>
      <c r="D443" s="102" t="s">
        <v>417</v>
      </c>
      <c r="E443" s="102" t="s">
        <v>11</v>
      </c>
      <c r="F443" s="102">
        <v>2022</v>
      </c>
      <c r="G443" s="102">
        <v>2776.7</v>
      </c>
      <c r="H443" s="102">
        <v>8.0000000000000002E-3</v>
      </c>
      <c r="I443" s="102">
        <v>-1</v>
      </c>
      <c r="J443" s="102"/>
      <c r="K443" s="102"/>
      <c r="L443" s="102"/>
    </row>
    <row r="444" spans="1:12" x14ac:dyDescent="0.2">
      <c r="A444" s="102" t="s">
        <v>432</v>
      </c>
      <c r="B444" s="102" t="s">
        <v>417</v>
      </c>
      <c r="C444" s="102" t="s">
        <v>25</v>
      </c>
      <c r="D444" s="102" t="s">
        <v>417</v>
      </c>
      <c r="E444" s="102" t="s">
        <v>11</v>
      </c>
      <c r="F444" s="102">
        <v>2023</v>
      </c>
      <c r="G444" s="102">
        <v>2776.7</v>
      </c>
      <c r="H444" s="102">
        <v>8.0000000000000002E-3</v>
      </c>
      <c r="I444" s="102">
        <v>-1</v>
      </c>
      <c r="J444" s="102"/>
      <c r="K444" s="102"/>
      <c r="L444" s="102"/>
    </row>
    <row r="445" spans="1:12" x14ac:dyDescent="0.2">
      <c r="A445" s="102" t="s">
        <v>432</v>
      </c>
      <c r="B445" s="102" t="s">
        <v>417</v>
      </c>
      <c r="C445" s="102" t="s">
        <v>25</v>
      </c>
      <c r="D445" s="102" t="s">
        <v>417</v>
      </c>
      <c r="E445" s="102" t="s">
        <v>11</v>
      </c>
      <c r="F445" s="102">
        <v>2024</v>
      </c>
      <c r="G445" s="102">
        <v>2776.7</v>
      </c>
      <c r="H445" s="102">
        <v>8.0000000000000002E-3</v>
      </c>
      <c r="I445" s="102">
        <v>-1</v>
      </c>
      <c r="J445" s="102"/>
      <c r="K445" s="102"/>
      <c r="L445" s="102"/>
    </row>
    <row r="446" spans="1:12" x14ac:dyDescent="0.2">
      <c r="A446" s="102" t="s">
        <v>432</v>
      </c>
      <c r="B446" s="102" t="s">
        <v>417</v>
      </c>
      <c r="C446" s="102" t="s">
        <v>25</v>
      </c>
      <c r="D446" s="102" t="s">
        <v>417</v>
      </c>
      <c r="E446" s="102" t="s">
        <v>11</v>
      </c>
      <c r="F446" s="102">
        <v>2025</v>
      </c>
      <c r="G446" s="102">
        <v>2776.7</v>
      </c>
      <c r="H446" s="102">
        <v>8.0000000000000002E-3</v>
      </c>
      <c r="I446" s="102">
        <v>-1</v>
      </c>
      <c r="J446" s="102"/>
      <c r="K446" s="102"/>
      <c r="L446" s="102"/>
    </row>
    <row r="447" spans="1:12" x14ac:dyDescent="0.2">
      <c r="A447" s="102" t="s">
        <v>432</v>
      </c>
      <c r="B447" s="102" t="s">
        <v>417</v>
      </c>
      <c r="C447" s="102" t="s">
        <v>25</v>
      </c>
      <c r="D447" s="102" t="s">
        <v>417</v>
      </c>
      <c r="E447" s="102" t="s">
        <v>11</v>
      </c>
      <c r="F447" s="102">
        <v>2026</v>
      </c>
      <c r="G447" s="102">
        <v>2776.7</v>
      </c>
      <c r="H447" s="102">
        <v>8.0000000000000002E-3</v>
      </c>
      <c r="I447" s="102">
        <v>-1</v>
      </c>
      <c r="J447" s="102"/>
      <c r="K447" s="102"/>
      <c r="L447" s="102"/>
    </row>
    <row r="448" spans="1:12" x14ac:dyDescent="0.2">
      <c r="A448" s="102" t="s">
        <v>432</v>
      </c>
      <c r="B448" s="102" t="s">
        <v>417</v>
      </c>
      <c r="C448" s="102" t="s">
        <v>25</v>
      </c>
      <c r="D448" s="102" t="s">
        <v>417</v>
      </c>
      <c r="E448" s="102" t="s">
        <v>11</v>
      </c>
      <c r="F448" s="102">
        <v>2027</v>
      </c>
      <c r="G448" s="102">
        <v>2776.7</v>
      </c>
      <c r="H448" s="102">
        <v>8.0000000000000002E-3</v>
      </c>
      <c r="I448" s="102">
        <v>-1</v>
      </c>
      <c r="J448" s="102"/>
      <c r="K448" s="102"/>
      <c r="L448" s="102"/>
    </row>
    <row r="449" spans="1:12" x14ac:dyDescent="0.2">
      <c r="A449" s="102" t="s">
        <v>432</v>
      </c>
      <c r="B449" s="102" t="s">
        <v>417</v>
      </c>
      <c r="C449" s="102" t="s">
        <v>25</v>
      </c>
      <c r="D449" s="102" t="s">
        <v>417</v>
      </c>
      <c r="E449" s="102" t="s">
        <v>11</v>
      </c>
      <c r="F449" s="102">
        <v>2028</v>
      </c>
      <c r="G449" s="102">
        <v>2776.7</v>
      </c>
      <c r="H449" s="102">
        <v>8.0000000000000002E-3</v>
      </c>
      <c r="I449" s="102">
        <v>-1</v>
      </c>
      <c r="J449" s="102"/>
      <c r="K449" s="102"/>
      <c r="L449" s="102"/>
    </row>
    <row r="450" spans="1:12" x14ac:dyDescent="0.2">
      <c r="A450" s="102" t="s">
        <v>432</v>
      </c>
      <c r="B450" s="102" t="s">
        <v>417</v>
      </c>
      <c r="C450" s="102" t="s">
        <v>25</v>
      </c>
      <c r="D450" s="102" t="s">
        <v>417</v>
      </c>
      <c r="E450" s="102" t="s">
        <v>11</v>
      </c>
      <c r="F450" s="102">
        <v>2029</v>
      </c>
      <c r="G450" s="102">
        <v>2776.7</v>
      </c>
      <c r="H450" s="102">
        <v>8.0000000000000002E-3</v>
      </c>
      <c r="I450" s="102">
        <v>-1</v>
      </c>
      <c r="J450" s="102"/>
      <c r="K450" s="102"/>
      <c r="L450" s="102"/>
    </row>
    <row r="451" spans="1:12" x14ac:dyDescent="0.2">
      <c r="A451" s="102" t="s">
        <v>432</v>
      </c>
      <c r="B451" s="102" t="s">
        <v>417</v>
      </c>
      <c r="C451" s="102" t="s">
        <v>25</v>
      </c>
      <c r="D451" s="102" t="s">
        <v>417</v>
      </c>
      <c r="E451" s="102" t="s">
        <v>11</v>
      </c>
      <c r="F451" s="102">
        <v>2030</v>
      </c>
      <c r="G451" s="102">
        <v>2776.7</v>
      </c>
      <c r="H451" s="102">
        <v>8.0000000000000002E-3</v>
      </c>
      <c r="I451" s="102">
        <v>-1</v>
      </c>
      <c r="J451" s="102"/>
      <c r="K451" s="102"/>
      <c r="L451" s="102"/>
    </row>
    <row r="452" spans="1:12" x14ac:dyDescent="0.2">
      <c r="A452" s="102" t="s">
        <v>432</v>
      </c>
      <c r="B452" s="102" t="s">
        <v>417</v>
      </c>
      <c r="C452" s="102" t="s">
        <v>25</v>
      </c>
      <c r="D452" s="102" t="s">
        <v>417</v>
      </c>
      <c r="E452" s="102" t="s">
        <v>11</v>
      </c>
      <c r="F452" s="102">
        <v>2031</v>
      </c>
      <c r="G452" s="102">
        <v>2776.7</v>
      </c>
      <c r="H452" s="102">
        <v>8.0000000000000002E-3</v>
      </c>
      <c r="I452" s="102">
        <v>-1</v>
      </c>
      <c r="J452" s="102"/>
      <c r="K452" s="102"/>
      <c r="L452" s="102"/>
    </row>
    <row r="453" spans="1:12" x14ac:dyDescent="0.2">
      <c r="A453" s="102" t="s">
        <v>432</v>
      </c>
      <c r="B453" s="102" t="s">
        <v>417</v>
      </c>
      <c r="C453" s="102" t="s">
        <v>25</v>
      </c>
      <c r="D453" s="102" t="s">
        <v>417</v>
      </c>
      <c r="E453" s="102" t="s">
        <v>18</v>
      </c>
      <c r="F453" s="102">
        <v>2021</v>
      </c>
      <c r="G453" s="102">
        <v>2160.3000000000002</v>
      </c>
      <c r="H453" s="102">
        <v>8.0000000000000002E-3</v>
      </c>
      <c r="I453" s="102">
        <v>-1</v>
      </c>
      <c r="J453" s="102"/>
      <c r="K453" s="102"/>
      <c r="L453" s="102"/>
    </row>
    <row r="454" spans="1:12" x14ac:dyDescent="0.2">
      <c r="A454" s="102" t="s">
        <v>432</v>
      </c>
      <c r="B454" s="102" t="s">
        <v>417</v>
      </c>
      <c r="C454" s="102" t="s">
        <v>25</v>
      </c>
      <c r="D454" s="102" t="s">
        <v>417</v>
      </c>
      <c r="E454" s="102" t="s">
        <v>18</v>
      </c>
      <c r="F454" s="102">
        <v>2022</v>
      </c>
      <c r="G454" s="102">
        <v>2160.3000000000002</v>
      </c>
      <c r="H454" s="102">
        <v>8.0000000000000002E-3</v>
      </c>
      <c r="I454" s="102">
        <v>-1</v>
      </c>
      <c r="J454" s="102"/>
      <c r="K454" s="102"/>
      <c r="L454" s="102"/>
    </row>
    <row r="455" spans="1:12" x14ac:dyDescent="0.2">
      <c r="A455" s="102" t="s">
        <v>432</v>
      </c>
      <c r="B455" s="102" t="s">
        <v>417</v>
      </c>
      <c r="C455" s="102" t="s">
        <v>25</v>
      </c>
      <c r="D455" s="102" t="s">
        <v>417</v>
      </c>
      <c r="E455" s="102" t="s">
        <v>18</v>
      </c>
      <c r="F455" s="102">
        <v>2023</v>
      </c>
      <c r="G455" s="102">
        <v>2160.3000000000002</v>
      </c>
      <c r="H455" s="102">
        <v>8.0000000000000002E-3</v>
      </c>
      <c r="I455" s="102">
        <v>-1</v>
      </c>
      <c r="J455" s="102"/>
      <c r="K455" s="102"/>
      <c r="L455" s="102"/>
    </row>
    <row r="456" spans="1:12" x14ac:dyDescent="0.2">
      <c r="A456" s="102" t="s">
        <v>432</v>
      </c>
      <c r="B456" s="102" t="s">
        <v>417</v>
      </c>
      <c r="C456" s="102" t="s">
        <v>25</v>
      </c>
      <c r="D456" s="102" t="s">
        <v>417</v>
      </c>
      <c r="E456" s="102" t="s">
        <v>18</v>
      </c>
      <c r="F456" s="102">
        <v>2024</v>
      </c>
      <c r="G456" s="102">
        <v>2160.3000000000002</v>
      </c>
      <c r="H456" s="102">
        <v>8.0000000000000002E-3</v>
      </c>
      <c r="I456" s="102">
        <v>-1</v>
      </c>
      <c r="J456" s="102"/>
      <c r="K456" s="102"/>
      <c r="L456" s="102"/>
    </row>
    <row r="457" spans="1:12" x14ac:dyDescent="0.2">
      <c r="A457" s="102" t="s">
        <v>432</v>
      </c>
      <c r="B457" s="102" t="s">
        <v>417</v>
      </c>
      <c r="C457" s="102" t="s">
        <v>25</v>
      </c>
      <c r="D457" s="102" t="s">
        <v>417</v>
      </c>
      <c r="E457" s="102" t="s">
        <v>18</v>
      </c>
      <c r="F457" s="102">
        <v>2025</v>
      </c>
      <c r="G457" s="102">
        <v>2160.3000000000002</v>
      </c>
      <c r="H457" s="102">
        <v>8.0000000000000002E-3</v>
      </c>
      <c r="I457" s="102">
        <v>-1</v>
      </c>
      <c r="J457" s="102"/>
      <c r="K457" s="102"/>
      <c r="L457" s="102"/>
    </row>
    <row r="458" spans="1:12" x14ac:dyDescent="0.2">
      <c r="A458" s="102" t="s">
        <v>432</v>
      </c>
      <c r="B458" s="102" t="s">
        <v>417</v>
      </c>
      <c r="C458" s="102" t="s">
        <v>25</v>
      </c>
      <c r="D458" s="102" t="s">
        <v>417</v>
      </c>
      <c r="E458" s="102" t="s">
        <v>18</v>
      </c>
      <c r="F458" s="102">
        <v>2026</v>
      </c>
      <c r="G458" s="102">
        <v>2160.3000000000002</v>
      </c>
      <c r="H458" s="102">
        <v>8.0000000000000002E-3</v>
      </c>
      <c r="I458" s="102">
        <v>-1</v>
      </c>
      <c r="J458" s="102"/>
      <c r="K458" s="102"/>
      <c r="L458" s="102"/>
    </row>
    <row r="459" spans="1:12" x14ac:dyDescent="0.2">
      <c r="A459" s="102" t="s">
        <v>432</v>
      </c>
      <c r="B459" s="102" t="s">
        <v>417</v>
      </c>
      <c r="C459" s="102" t="s">
        <v>25</v>
      </c>
      <c r="D459" s="102" t="s">
        <v>417</v>
      </c>
      <c r="E459" s="102" t="s">
        <v>18</v>
      </c>
      <c r="F459" s="102">
        <v>2027</v>
      </c>
      <c r="G459" s="102">
        <v>2160.3000000000002</v>
      </c>
      <c r="H459" s="102">
        <v>8.0000000000000002E-3</v>
      </c>
      <c r="I459" s="102">
        <v>-1</v>
      </c>
      <c r="J459" s="102"/>
      <c r="K459" s="102"/>
      <c r="L459" s="102"/>
    </row>
    <row r="460" spans="1:12" x14ac:dyDescent="0.2">
      <c r="A460" s="102" t="s">
        <v>432</v>
      </c>
      <c r="B460" s="102" t="s">
        <v>417</v>
      </c>
      <c r="C460" s="102" t="s">
        <v>25</v>
      </c>
      <c r="D460" s="102" t="s">
        <v>417</v>
      </c>
      <c r="E460" s="102" t="s">
        <v>18</v>
      </c>
      <c r="F460" s="102">
        <v>2028</v>
      </c>
      <c r="G460" s="102">
        <v>2160.3000000000002</v>
      </c>
      <c r="H460" s="102">
        <v>8.0000000000000002E-3</v>
      </c>
      <c r="I460" s="102">
        <v>-1</v>
      </c>
      <c r="J460" s="102"/>
      <c r="K460" s="102"/>
      <c r="L460" s="102"/>
    </row>
    <row r="461" spans="1:12" x14ac:dyDescent="0.2">
      <c r="A461" s="102" t="s">
        <v>432</v>
      </c>
      <c r="B461" s="102" t="s">
        <v>417</v>
      </c>
      <c r="C461" s="102" t="s">
        <v>25</v>
      </c>
      <c r="D461" s="102" t="s">
        <v>417</v>
      </c>
      <c r="E461" s="102" t="s">
        <v>18</v>
      </c>
      <c r="F461" s="102">
        <v>2029</v>
      </c>
      <c r="G461" s="102">
        <v>2160.3000000000002</v>
      </c>
      <c r="H461" s="102">
        <v>8.0000000000000002E-3</v>
      </c>
      <c r="I461" s="102">
        <v>-1</v>
      </c>
      <c r="J461" s="102"/>
      <c r="K461" s="102"/>
      <c r="L461" s="102"/>
    </row>
    <row r="462" spans="1:12" x14ac:dyDescent="0.2">
      <c r="A462" s="102" t="s">
        <v>432</v>
      </c>
      <c r="B462" s="102" t="s">
        <v>417</v>
      </c>
      <c r="C462" s="102" t="s">
        <v>25</v>
      </c>
      <c r="D462" s="102" t="s">
        <v>417</v>
      </c>
      <c r="E462" s="102" t="s">
        <v>18</v>
      </c>
      <c r="F462" s="102">
        <v>2030</v>
      </c>
      <c r="G462" s="102">
        <v>2160.3000000000002</v>
      </c>
      <c r="H462" s="102">
        <v>8.0000000000000002E-3</v>
      </c>
      <c r="I462" s="102">
        <v>-1</v>
      </c>
      <c r="J462" s="102"/>
      <c r="K462" s="102"/>
      <c r="L462" s="102"/>
    </row>
    <row r="463" spans="1:12" x14ac:dyDescent="0.2">
      <c r="A463" s="102" t="s">
        <v>432</v>
      </c>
      <c r="B463" s="102" t="s">
        <v>417</v>
      </c>
      <c r="C463" s="102" t="s">
        <v>25</v>
      </c>
      <c r="D463" s="102" t="s">
        <v>417</v>
      </c>
      <c r="E463" s="102" t="s">
        <v>18</v>
      </c>
      <c r="F463" s="102">
        <v>2031</v>
      </c>
      <c r="G463" s="102">
        <v>2160.3000000000002</v>
      </c>
      <c r="H463" s="102">
        <v>8.0000000000000002E-3</v>
      </c>
      <c r="I463" s="102">
        <v>-1</v>
      </c>
      <c r="J463" s="102"/>
      <c r="K463" s="102"/>
      <c r="L463" s="102"/>
    </row>
    <row r="464" spans="1:12" x14ac:dyDescent="0.2">
      <c r="A464" s="102" t="s">
        <v>432</v>
      </c>
      <c r="B464" s="102" t="s">
        <v>417</v>
      </c>
      <c r="C464" s="102" t="s">
        <v>25</v>
      </c>
      <c r="D464" s="102" t="s">
        <v>417</v>
      </c>
      <c r="E464" s="102" t="s">
        <v>22</v>
      </c>
      <c r="F464" s="102">
        <v>2021</v>
      </c>
      <c r="G464" s="102">
        <v>3029.6</v>
      </c>
      <c r="H464" s="102">
        <v>8.0000000000000002E-3</v>
      </c>
      <c r="I464" s="102">
        <v>-1</v>
      </c>
      <c r="J464" s="102"/>
      <c r="K464" s="102"/>
      <c r="L464" s="102"/>
    </row>
    <row r="465" spans="1:12" x14ac:dyDescent="0.2">
      <c r="A465" s="102" t="s">
        <v>432</v>
      </c>
      <c r="B465" s="102" t="s">
        <v>417</v>
      </c>
      <c r="C465" s="102" t="s">
        <v>25</v>
      </c>
      <c r="D465" s="102" t="s">
        <v>417</v>
      </c>
      <c r="E465" s="102" t="s">
        <v>22</v>
      </c>
      <c r="F465" s="102">
        <v>2022</v>
      </c>
      <c r="G465" s="102">
        <v>3029.6</v>
      </c>
      <c r="H465" s="102">
        <v>8.0000000000000002E-3</v>
      </c>
      <c r="I465" s="102">
        <v>-1</v>
      </c>
      <c r="J465" s="102"/>
      <c r="K465" s="102"/>
      <c r="L465" s="102"/>
    </row>
    <row r="466" spans="1:12" x14ac:dyDescent="0.2">
      <c r="A466" s="102" t="s">
        <v>432</v>
      </c>
      <c r="B466" s="102" t="s">
        <v>417</v>
      </c>
      <c r="C466" s="102" t="s">
        <v>25</v>
      </c>
      <c r="D466" s="102" t="s">
        <v>417</v>
      </c>
      <c r="E466" s="102" t="s">
        <v>22</v>
      </c>
      <c r="F466" s="102">
        <v>2023</v>
      </c>
      <c r="G466" s="102">
        <v>3029.6</v>
      </c>
      <c r="H466" s="102">
        <v>8.0000000000000002E-3</v>
      </c>
      <c r="I466" s="102">
        <v>-1</v>
      </c>
      <c r="J466" s="102"/>
      <c r="K466" s="102"/>
      <c r="L466" s="102"/>
    </row>
    <row r="467" spans="1:12" x14ac:dyDescent="0.2">
      <c r="A467" s="102" t="s">
        <v>432</v>
      </c>
      <c r="B467" s="102" t="s">
        <v>417</v>
      </c>
      <c r="C467" s="102" t="s">
        <v>25</v>
      </c>
      <c r="D467" s="102" t="s">
        <v>417</v>
      </c>
      <c r="E467" s="102" t="s">
        <v>22</v>
      </c>
      <c r="F467" s="102">
        <v>2024</v>
      </c>
      <c r="G467" s="102">
        <v>3029.6</v>
      </c>
      <c r="H467" s="102">
        <v>8.0000000000000002E-3</v>
      </c>
      <c r="I467" s="102">
        <v>-1</v>
      </c>
      <c r="J467" s="102"/>
      <c r="K467" s="102"/>
      <c r="L467" s="102"/>
    </row>
    <row r="468" spans="1:12" x14ac:dyDescent="0.2">
      <c r="A468" s="102" t="s">
        <v>432</v>
      </c>
      <c r="B468" s="102" t="s">
        <v>417</v>
      </c>
      <c r="C468" s="102" t="s">
        <v>25</v>
      </c>
      <c r="D468" s="102" t="s">
        <v>417</v>
      </c>
      <c r="E468" s="102" t="s">
        <v>22</v>
      </c>
      <c r="F468" s="102">
        <v>2025</v>
      </c>
      <c r="G468" s="102">
        <v>3029.6</v>
      </c>
      <c r="H468" s="102">
        <v>8.0000000000000002E-3</v>
      </c>
      <c r="I468" s="102">
        <v>-1</v>
      </c>
      <c r="J468" s="102"/>
      <c r="K468" s="102"/>
      <c r="L468" s="102"/>
    </row>
    <row r="469" spans="1:12" x14ac:dyDescent="0.2">
      <c r="A469" s="102" t="s">
        <v>432</v>
      </c>
      <c r="B469" s="102" t="s">
        <v>417</v>
      </c>
      <c r="C469" s="102" t="s">
        <v>25</v>
      </c>
      <c r="D469" s="102" t="s">
        <v>417</v>
      </c>
      <c r="E469" s="102" t="s">
        <v>22</v>
      </c>
      <c r="F469" s="102">
        <v>2026</v>
      </c>
      <c r="G469" s="102">
        <v>3029.6</v>
      </c>
      <c r="H469" s="102">
        <v>8.0000000000000002E-3</v>
      </c>
      <c r="I469" s="102">
        <v>-1</v>
      </c>
      <c r="J469" s="102"/>
      <c r="K469" s="102"/>
      <c r="L469" s="102"/>
    </row>
    <row r="470" spans="1:12" x14ac:dyDescent="0.2">
      <c r="A470" s="102" t="s">
        <v>432</v>
      </c>
      <c r="B470" s="102" t="s">
        <v>417</v>
      </c>
      <c r="C470" s="102" t="s">
        <v>25</v>
      </c>
      <c r="D470" s="102" t="s">
        <v>417</v>
      </c>
      <c r="E470" s="102" t="s">
        <v>22</v>
      </c>
      <c r="F470" s="102">
        <v>2027</v>
      </c>
      <c r="G470" s="102">
        <v>3029.6</v>
      </c>
      <c r="H470" s="102">
        <v>8.0000000000000002E-3</v>
      </c>
      <c r="I470" s="102">
        <v>-1</v>
      </c>
      <c r="J470" s="102"/>
      <c r="K470" s="102"/>
      <c r="L470" s="102"/>
    </row>
    <row r="471" spans="1:12" x14ac:dyDescent="0.2">
      <c r="A471" s="102" t="s">
        <v>432</v>
      </c>
      <c r="B471" s="102" t="s">
        <v>417</v>
      </c>
      <c r="C471" s="102" t="s">
        <v>25</v>
      </c>
      <c r="D471" s="102" t="s">
        <v>417</v>
      </c>
      <c r="E471" s="102" t="s">
        <v>22</v>
      </c>
      <c r="F471" s="102">
        <v>2028</v>
      </c>
      <c r="G471" s="102">
        <v>3029.6</v>
      </c>
      <c r="H471" s="102">
        <v>8.0000000000000002E-3</v>
      </c>
      <c r="I471" s="102">
        <v>-1</v>
      </c>
      <c r="J471" s="102"/>
      <c r="K471" s="102"/>
      <c r="L471" s="102"/>
    </row>
    <row r="472" spans="1:12" x14ac:dyDescent="0.2">
      <c r="A472" s="102" t="s">
        <v>432</v>
      </c>
      <c r="B472" s="102" t="s">
        <v>417</v>
      </c>
      <c r="C472" s="102" t="s">
        <v>25</v>
      </c>
      <c r="D472" s="102" t="s">
        <v>417</v>
      </c>
      <c r="E472" s="102" t="s">
        <v>22</v>
      </c>
      <c r="F472" s="102">
        <v>2029</v>
      </c>
      <c r="G472" s="102">
        <v>3029.6</v>
      </c>
      <c r="H472" s="102">
        <v>8.0000000000000002E-3</v>
      </c>
      <c r="I472" s="102">
        <v>-1</v>
      </c>
      <c r="J472" s="102"/>
      <c r="K472" s="102"/>
      <c r="L472" s="102"/>
    </row>
    <row r="473" spans="1:12" x14ac:dyDescent="0.2">
      <c r="A473" s="102" t="s">
        <v>432</v>
      </c>
      <c r="B473" s="102" t="s">
        <v>417</v>
      </c>
      <c r="C473" s="102" t="s">
        <v>25</v>
      </c>
      <c r="D473" s="102" t="s">
        <v>417</v>
      </c>
      <c r="E473" s="102" t="s">
        <v>22</v>
      </c>
      <c r="F473" s="102">
        <v>2030</v>
      </c>
      <c r="G473" s="102">
        <v>3029.6</v>
      </c>
      <c r="H473" s="102">
        <v>8.0000000000000002E-3</v>
      </c>
      <c r="I473" s="102">
        <v>-1</v>
      </c>
      <c r="J473" s="102"/>
      <c r="K473" s="102"/>
      <c r="L473" s="102"/>
    </row>
    <row r="474" spans="1:12" x14ac:dyDescent="0.2">
      <c r="A474" s="102" t="s">
        <v>432</v>
      </c>
      <c r="B474" s="102" t="s">
        <v>417</v>
      </c>
      <c r="C474" s="102" t="s">
        <v>25</v>
      </c>
      <c r="D474" s="102" t="s">
        <v>417</v>
      </c>
      <c r="E474" s="102" t="s">
        <v>22</v>
      </c>
      <c r="F474" s="102">
        <v>2031</v>
      </c>
      <c r="G474" s="102">
        <v>3029.6</v>
      </c>
      <c r="H474" s="102">
        <v>8.0000000000000002E-3</v>
      </c>
      <c r="I474" s="102">
        <v>-1</v>
      </c>
      <c r="J474" s="102"/>
      <c r="K474" s="102"/>
      <c r="L474" s="102"/>
    </row>
    <row r="475" spans="1:12" x14ac:dyDescent="0.2">
      <c r="A475" s="102" t="s">
        <v>432</v>
      </c>
      <c r="B475" s="102" t="s">
        <v>417</v>
      </c>
      <c r="C475" s="102" t="s">
        <v>25</v>
      </c>
      <c r="D475" s="102" t="s">
        <v>417</v>
      </c>
      <c r="E475" s="102" t="s">
        <v>25</v>
      </c>
      <c r="F475" s="102">
        <v>2021</v>
      </c>
      <c r="G475" s="102">
        <v>926</v>
      </c>
      <c r="H475" s="102">
        <v>2E-3</v>
      </c>
      <c r="I475" s="102">
        <v>-1</v>
      </c>
      <c r="J475" s="102"/>
      <c r="K475" s="102"/>
      <c r="L475" s="102"/>
    </row>
    <row r="476" spans="1:12" x14ac:dyDescent="0.2">
      <c r="A476" s="102" t="s">
        <v>432</v>
      </c>
      <c r="B476" s="102" t="s">
        <v>417</v>
      </c>
      <c r="C476" s="102" t="s">
        <v>25</v>
      </c>
      <c r="D476" s="102" t="s">
        <v>417</v>
      </c>
      <c r="E476" s="102" t="s">
        <v>25</v>
      </c>
      <c r="F476" s="102">
        <v>2022</v>
      </c>
      <c r="G476" s="102">
        <v>926</v>
      </c>
      <c r="H476" s="102">
        <v>2E-3</v>
      </c>
      <c r="I476" s="102">
        <v>-1</v>
      </c>
      <c r="J476" s="102"/>
      <c r="K476" s="102"/>
      <c r="L476" s="102"/>
    </row>
    <row r="477" spans="1:12" x14ac:dyDescent="0.2">
      <c r="A477" s="102" t="s">
        <v>432</v>
      </c>
      <c r="B477" s="102" t="s">
        <v>417</v>
      </c>
      <c r="C477" s="102" t="s">
        <v>25</v>
      </c>
      <c r="D477" s="102" t="s">
        <v>417</v>
      </c>
      <c r="E477" s="102" t="s">
        <v>25</v>
      </c>
      <c r="F477" s="102">
        <v>2023</v>
      </c>
      <c r="G477" s="102">
        <v>926</v>
      </c>
      <c r="H477" s="102">
        <v>2E-3</v>
      </c>
      <c r="I477" s="102">
        <v>-1</v>
      </c>
      <c r="J477" s="102"/>
      <c r="K477" s="102"/>
      <c r="L477" s="102"/>
    </row>
    <row r="478" spans="1:12" x14ac:dyDescent="0.2">
      <c r="A478" s="102" t="s">
        <v>432</v>
      </c>
      <c r="B478" s="102" t="s">
        <v>417</v>
      </c>
      <c r="C478" s="102" t="s">
        <v>25</v>
      </c>
      <c r="D478" s="102" t="s">
        <v>417</v>
      </c>
      <c r="E478" s="102" t="s">
        <v>25</v>
      </c>
      <c r="F478" s="102">
        <v>2024</v>
      </c>
      <c r="G478" s="102">
        <v>926</v>
      </c>
      <c r="H478" s="102">
        <v>2E-3</v>
      </c>
      <c r="I478" s="102">
        <v>-1</v>
      </c>
      <c r="J478" s="102"/>
      <c r="K478" s="102"/>
      <c r="L478" s="102"/>
    </row>
    <row r="479" spans="1:12" x14ac:dyDescent="0.2">
      <c r="A479" s="102" t="s">
        <v>432</v>
      </c>
      <c r="B479" s="102" t="s">
        <v>417</v>
      </c>
      <c r="C479" s="102" t="s">
        <v>25</v>
      </c>
      <c r="D479" s="102" t="s">
        <v>417</v>
      </c>
      <c r="E479" s="102" t="s">
        <v>25</v>
      </c>
      <c r="F479" s="102">
        <v>2025</v>
      </c>
      <c r="G479" s="102">
        <v>926</v>
      </c>
      <c r="H479" s="102">
        <v>2E-3</v>
      </c>
      <c r="I479" s="102">
        <v>-1</v>
      </c>
      <c r="J479" s="102"/>
      <c r="K479" s="102"/>
      <c r="L479" s="102"/>
    </row>
    <row r="480" spans="1:12" x14ac:dyDescent="0.2">
      <c r="A480" s="102" t="s">
        <v>432</v>
      </c>
      <c r="B480" s="102" t="s">
        <v>417</v>
      </c>
      <c r="C480" s="102" t="s">
        <v>25</v>
      </c>
      <c r="D480" s="102" t="s">
        <v>417</v>
      </c>
      <c r="E480" s="102" t="s">
        <v>25</v>
      </c>
      <c r="F480" s="102">
        <v>2026</v>
      </c>
      <c r="G480" s="102">
        <v>926</v>
      </c>
      <c r="H480" s="102">
        <v>2E-3</v>
      </c>
      <c r="I480" s="102">
        <v>-1</v>
      </c>
      <c r="J480" s="102"/>
      <c r="K480" s="102"/>
      <c r="L480" s="102"/>
    </row>
    <row r="481" spans="1:12" x14ac:dyDescent="0.2">
      <c r="A481" s="102" t="s">
        <v>432</v>
      </c>
      <c r="B481" s="102" t="s">
        <v>417</v>
      </c>
      <c r="C481" s="102" t="s">
        <v>25</v>
      </c>
      <c r="D481" s="102" t="s">
        <v>417</v>
      </c>
      <c r="E481" s="102" t="s">
        <v>25</v>
      </c>
      <c r="F481" s="102">
        <v>2027</v>
      </c>
      <c r="G481" s="102">
        <v>926</v>
      </c>
      <c r="H481" s="102">
        <v>2E-3</v>
      </c>
      <c r="I481" s="102">
        <v>-1</v>
      </c>
      <c r="J481" s="102"/>
      <c r="K481" s="102"/>
      <c r="L481" s="102"/>
    </row>
    <row r="482" spans="1:12" x14ac:dyDescent="0.2">
      <c r="A482" s="102" t="s">
        <v>432</v>
      </c>
      <c r="B482" s="102" t="s">
        <v>417</v>
      </c>
      <c r="C482" s="102" t="s">
        <v>25</v>
      </c>
      <c r="D482" s="102" t="s">
        <v>417</v>
      </c>
      <c r="E482" s="102" t="s">
        <v>25</v>
      </c>
      <c r="F482" s="102">
        <v>2028</v>
      </c>
      <c r="G482" s="102">
        <v>926</v>
      </c>
      <c r="H482" s="102">
        <v>2E-3</v>
      </c>
      <c r="I482" s="102">
        <v>-1</v>
      </c>
      <c r="J482" s="102"/>
      <c r="K482" s="102"/>
      <c r="L482" s="102"/>
    </row>
    <row r="483" spans="1:12" x14ac:dyDescent="0.2">
      <c r="A483" s="102" t="s">
        <v>432</v>
      </c>
      <c r="B483" s="102" t="s">
        <v>417</v>
      </c>
      <c r="C483" s="102" t="s">
        <v>25</v>
      </c>
      <c r="D483" s="102" t="s">
        <v>417</v>
      </c>
      <c r="E483" s="102" t="s">
        <v>25</v>
      </c>
      <c r="F483" s="102">
        <v>2029</v>
      </c>
      <c r="G483" s="102">
        <v>926</v>
      </c>
      <c r="H483" s="102">
        <v>2E-3</v>
      </c>
      <c r="I483" s="102">
        <v>-1</v>
      </c>
      <c r="J483" s="102"/>
      <c r="K483" s="102"/>
      <c r="L483" s="102"/>
    </row>
    <row r="484" spans="1:12" x14ac:dyDescent="0.2">
      <c r="A484" s="102" t="s">
        <v>432</v>
      </c>
      <c r="B484" s="102" t="s">
        <v>417</v>
      </c>
      <c r="C484" s="102" t="s">
        <v>25</v>
      </c>
      <c r="D484" s="102" t="s">
        <v>417</v>
      </c>
      <c r="E484" s="102" t="s">
        <v>25</v>
      </c>
      <c r="F484" s="102">
        <v>2030</v>
      </c>
      <c r="G484" s="102">
        <v>926</v>
      </c>
      <c r="H484" s="102">
        <v>2E-3</v>
      </c>
      <c r="I484" s="102">
        <v>-1</v>
      </c>
      <c r="J484" s="102"/>
      <c r="K484" s="102"/>
      <c r="L484" s="102"/>
    </row>
    <row r="485" spans="1:12" x14ac:dyDescent="0.2">
      <c r="A485" s="102" t="s">
        <v>432</v>
      </c>
      <c r="B485" s="102" t="s">
        <v>417</v>
      </c>
      <c r="C485" s="102" t="s">
        <v>25</v>
      </c>
      <c r="D485" s="102" t="s">
        <v>417</v>
      </c>
      <c r="E485" s="102" t="s">
        <v>25</v>
      </c>
      <c r="F485" s="102">
        <v>2031</v>
      </c>
      <c r="G485" s="102">
        <v>926</v>
      </c>
      <c r="H485" s="102">
        <v>2E-3</v>
      </c>
      <c r="I485" s="102">
        <v>-1</v>
      </c>
      <c r="J485" s="102"/>
      <c r="K485" s="102"/>
      <c r="L485" s="102"/>
    </row>
    <row r="486" spans="1:12" x14ac:dyDescent="0.2">
      <c r="A486" s="102" t="s">
        <v>432</v>
      </c>
      <c r="B486" s="102" t="s">
        <v>417</v>
      </c>
      <c r="C486" s="102" t="s">
        <v>25</v>
      </c>
      <c r="D486" s="102" t="s">
        <v>417</v>
      </c>
      <c r="E486" s="102" t="s">
        <v>28</v>
      </c>
      <c r="F486" s="102">
        <v>2021</v>
      </c>
      <c r="G486" s="102">
        <v>3787.9</v>
      </c>
      <c r="H486" s="102">
        <v>8.0000000000000002E-3</v>
      </c>
      <c r="I486" s="102">
        <v>-1</v>
      </c>
      <c r="J486" s="102"/>
      <c r="K486" s="102"/>
      <c r="L486" s="102"/>
    </row>
    <row r="487" spans="1:12" x14ac:dyDescent="0.2">
      <c r="A487" s="102" t="s">
        <v>432</v>
      </c>
      <c r="B487" s="102" t="s">
        <v>417</v>
      </c>
      <c r="C487" s="102" t="s">
        <v>25</v>
      </c>
      <c r="D487" s="102" t="s">
        <v>417</v>
      </c>
      <c r="E487" s="102" t="s">
        <v>28</v>
      </c>
      <c r="F487" s="102">
        <v>2022</v>
      </c>
      <c r="G487" s="102">
        <v>3787.9</v>
      </c>
      <c r="H487" s="102">
        <v>8.0000000000000002E-3</v>
      </c>
      <c r="I487" s="102">
        <v>-1</v>
      </c>
      <c r="J487" s="102"/>
      <c r="K487" s="102"/>
      <c r="L487" s="102"/>
    </row>
    <row r="488" spans="1:12" x14ac:dyDescent="0.2">
      <c r="A488" s="102" t="s">
        <v>432</v>
      </c>
      <c r="B488" s="102" t="s">
        <v>417</v>
      </c>
      <c r="C488" s="102" t="s">
        <v>25</v>
      </c>
      <c r="D488" s="102" t="s">
        <v>417</v>
      </c>
      <c r="E488" s="102" t="s">
        <v>28</v>
      </c>
      <c r="F488" s="102">
        <v>2023</v>
      </c>
      <c r="G488" s="102">
        <v>3787.9</v>
      </c>
      <c r="H488" s="102">
        <v>8.0000000000000002E-3</v>
      </c>
      <c r="I488" s="102">
        <v>-1</v>
      </c>
      <c r="J488" s="102"/>
      <c r="K488" s="102"/>
      <c r="L488" s="102"/>
    </row>
    <row r="489" spans="1:12" x14ac:dyDescent="0.2">
      <c r="A489" s="102" t="s">
        <v>432</v>
      </c>
      <c r="B489" s="102" t="s">
        <v>417</v>
      </c>
      <c r="C489" s="102" t="s">
        <v>25</v>
      </c>
      <c r="D489" s="102" t="s">
        <v>417</v>
      </c>
      <c r="E489" s="102" t="s">
        <v>28</v>
      </c>
      <c r="F489" s="102">
        <v>2024</v>
      </c>
      <c r="G489" s="102">
        <v>3787.9</v>
      </c>
      <c r="H489" s="102">
        <v>8.0000000000000002E-3</v>
      </c>
      <c r="I489" s="102">
        <v>-1</v>
      </c>
      <c r="J489" s="102"/>
      <c r="K489" s="102"/>
      <c r="L489" s="102"/>
    </row>
    <row r="490" spans="1:12" x14ac:dyDescent="0.2">
      <c r="A490" s="102" t="s">
        <v>432</v>
      </c>
      <c r="B490" s="102" t="s">
        <v>417</v>
      </c>
      <c r="C490" s="102" t="s">
        <v>25</v>
      </c>
      <c r="D490" s="102" t="s">
        <v>417</v>
      </c>
      <c r="E490" s="102" t="s">
        <v>28</v>
      </c>
      <c r="F490" s="102">
        <v>2025</v>
      </c>
      <c r="G490" s="102">
        <v>3787.9</v>
      </c>
      <c r="H490" s="102">
        <v>8.0000000000000002E-3</v>
      </c>
      <c r="I490" s="102">
        <v>-1</v>
      </c>
      <c r="J490" s="102"/>
      <c r="K490" s="102"/>
      <c r="L490" s="102"/>
    </row>
    <row r="491" spans="1:12" x14ac:dyDescent="0.2">
      <c r="A491" s="102" t="s">
        <v>432</v>
      </c>
      <c r="B491" s="102" t="s">
        <v>417</v>
      </c>
      <c r="C491" s="102" t="s">
        <v>25</v>
      </c>
      <c r="D491" s="102" t="s">
        <v>417</v>
      </c>
      <c r="E491" s="102" t="s">
        <v>28</v>
      </c>
      <c r="F491" s="102">
        <v>2026</v>
      </c>
      <c r="G491" s="102">
        <v>3787.9</v>
      </c>
      <c r="H491" s="102">
        <v>8.0000000000000002E-3</v>
      </c>
      <c r="I491" s="102">
        <v>-1</v>
      </c>
      <c r="J491" s="102"/>
      <c r="K491" s="102"/>
      <c r="L491" s="102"/>
    </row>
    <row r="492" spans="1:12" x14ac:dyDescent="0.2">
      <c r="A492" s="102" t="s">
        <v>432</v>
      </c>
      <c r="B492" s="102" t="s">
        <v>417</v>
      </c>
      <c r="C492" s="102" t="s">
        <v>25</v>
      </c>
      <c r="D492" s="102" t="s">
        <v>417</v>
      </c>
      <c r="E492" s="102" t="s">
        <v>28</v>
      </c>
      <c r="F492" s="102">
        <v>2027</v>
      </c>
      <c r="G492" s="102">
        <v>3787.9</v>
      </c>
      <c r="H492" s="102">
        <v>8.0000000000000002E-3</v>
      </c>
      <c r="I492" s="102">
        <v>-1</v>
      </c>
      <c r="J492" s="102"/>
      <c r="K492" s="102"/>
      <c r="L492" s="102"/>
    </row>
    <row r="493" spans="1:12" x14ac:dyDescent="0.2">
      <c r="A493" s="102" t="s">
        <v>432</v>
      </c>
      <c r="B493" s="102" t="s">
        <v>417</v>
      </c>
      <c r="C493" s="102" t="s">
        <v>25</v>
      </c>
      <c r="D493" s="102" t="s">
        <v>417</v>
      </c>
      <c r="E493" s="102" t="s">
        <v>28</v>
      </c>
      <c r="F493" s="102">
        <v>2028</v>
      </c>
      <c r="G493" s="102">
        <v>3787.9</v>
      </c>
      <c r="H493" s="102">
        <v>8.0000000000000002E-3</v>
      </c>
      <c r="I493" s="102">
        <v>-1</v>
      </c>
      <c r="J493" s="102"/>
      <c r="K493" s="102"/>
      <c r="L493" s="102"/>
    </row>
    <row r="494" spans="1:12" x14ac:dyDescent="0.2">
      <c r="A494" s="102" t="s">
        <v>432</v>
      </c>
      <c r="B494" s="102" t="s">
        <v>417</v>
      </c>
      <c r="C494" s="102" t="s">
        <v>25</v>
      </c>
      <c r="D494" s="102" t="s">
        <v>417</v>
      </c>
      <c r="E494" s="102" t="s">
        <v>28</v>
      </c>
      <c r="F494" s="102">
        <v>2029</v>
      </c>
      <c r="G494" s="102">
        <v>3787.9</v>
      </c>
      <c r="H494" s="102">
        <v>8.0000000000000002E-3</v>
      </c>
      <c r="I494" s="102">
        <v>-1</v>
      </c>
      <c r="J494" s="102"/>
      <c r="K494" s="102"/>
      <c r="L494" s="102"/>
    </row>
    <row r="495" spans="1:12" x14ac:dyDescent="0.2">
      <c r="A495" s="102" t="s">
        <v>432</v>
      </c>
      <c r="B495" s="102" t="s">
        <v>417</v>
      </c>
      <c r="C495" s="102" t="s">
        <v>25</v>
      </c>
      <c r="D495" s="102" t="s">
        <v>417</v>
      </c>
      <c r="E495" s="102" t="s">
        <v>28</v>
      </c>
      <c r="F495" s="102">
        <v>2030</v>
      </c>
      <c r="G495" s="102">
        <v>3787.9</v>
      </c>
      <c r="H495" s="102">
        <v>8.0000000000000002E-3</v>
      </c>
      <c r="I495" s="102">
        <v>-1</v>
      </c>
      <c r="J495" s="102"/>
      <c r="K495" s="102"/>
      <c r="L495" s="102"/>
    </row>
    <row r="496" spans="1:12" x14ac:dyDescent="0.2">
      <c r="A496" s="102" t="s">
        <v>432</v>
      </c>
      <c r="B496" s="102" t="s">
        <v>417</v>
      </c>
      <c r="C496" s="102" t="s">
        <v>25</v>
      </c>
      <c r="D496" s="102" t="s">
        <v>417</v>
      </c>
      <c r="E496" s="102" t="s">
        <v>28</v>
      </c>
      <c r="F496" s="102">
        <v>2031</v>
      </c>
      <c r="G496" s="102">
        <v>3787.9</v>
      </c>
      <c r="H496" s="102">
        <v>8.0000000000000002E-3</v>
      </c>
      <c r="I496" s="102">
        <v>-1</v>
      </c>
      <c r="J496" s="102"/>
      <c r="K496" s="102"/>
      <c r="L496" s="102"/>
    </row>
    <row r="497" spans="1:12" x14ac:dyDescent="0.2">
      <c r="A497" s="102" t="s">
        <v>432</v>
      </c>
      <c r="B497" s="102" t="s">
        <v>417</v>
      </c>
      <c r="C497" s="102" t="s">
        <v>28</v>
      </c>
      <c r="D497" s="102" t="s">
        <v>417</v>
      </c>
      <c r="E497" s="102" t="s">
        <v>11</v>
      </c>
      <c r="F497" s="102">
        <v>2021</v>
      </c>
      <c r="G497" s="102">
        <v>2497.6</v>
      </c>
      <c r="H497" s="102">
        <v>8.0000000000000002E-3</v>
      </c>
      <c r="I497" s="102">
        <v>-1</v>
      </c>
      <c r="J497" s="102"/>
      <c r="K497" s="102"/>
      <c r="L497" s="102"/>
    </row>
    <row r="498" spans="1:12" x14ac:dyDescent="0.2">
      <c r="A498" s="102" t="s">
        <v>432</v>
      </c>
      <c r="B498" s="102" t="s">
        <v>417</v>
      </c>
      <c r="C498" s="102" t="s">
        <v>28</v>
      </c>
      <c r="D498" s="102" t="s">
        <v>417</v>
      </c>
      <c r="E498" s="102" t="s">
        <v>11</v>
      </c>
      <c r="F498" s="102">
        <v>2022</v>
      </c>
      <c r="G498" s="102">
        <v>2497.6</v>
      </c>
      <c r="H498" s="102">
        <v>8.0000000000000002E-3</v>
      </c>
      <c r="I498" s="102">
        <v>-1</v>
      </c>
      <c r="J498" s="102"/>
      <c r="K498" s="102"/>
      <c r="L498" s="102"/>
    </row>
    <row r="499" spans="1:12" x14ac:dyDescent="0.2">
      <c r="A499" s="102" t="s">
        <v>432</v>
      </c>
      <c r="B499" s="102" t="s">
        <v>417</v>
      </c>
      <c r="C499" s="102" t="s">
        <v>28</v>
      </c>
      <c r="D499" s="102" t="s">
        <v>417</v>
      </c>
      <c r="E499" s="102" t="s">
        <v>11</v>
      </c>
      <c r="F499" s="102">
        <v>2023</v>
      </c>
      <c r="G499" s="102">
        <v>2497.6</v>
      </c>
      <c r="H499" s="102">
        <v>8.0000000000000002E-3</v>
      </c>
      <c r="I499" s="102">
        <v>-1</v>
      </c>
      <c r="J499" s="102"/>
      <c r="K499" s="102"/>
      <c r="L499" s="102"/>
    </row>
    <row r="500" spans="1:12" x14ac:dyDescent="0.2">
      <c r="A500" s="102" t="s">
        <v>432</v>
      </c>
      <c r="B500" s="102" t="s">
        <v>417</v>
      </c>
      <c r="C500" s="102" t="s">
        <v>28</v>
      </c>
      <c r="D500" s="102" t="s">
        <v>417</v>
      </c>
      <c r="E500" s="102" t="s">
        <v>11</v>
      </c>
      <c r="F500" s="102">
        <v>2024</v>
      </c>
      <c r="G500" s="102">
        <v>2497.6</v>
      </c>
      <c r="H500" s="102">
        <v>8.0000000000000002E-3</v>
      </c>
      <c r="I500" s="102">
        <v>-1</v>
      </c>
      <c r="J500" s="102"/>
      <c r="K500" s="102"/>
      <c r="L500" s="102"/>
    </row>
    <row r="501" spans="1:12" x14ac:dyDescent="0.2">
      <c r="A501" s="102" t="s">
        <v>432</v>
      </c>
      <c r="B501" s="102" t="s">
        <v>417</v>
      </c>
      <c r="C501" s="102" t="s">
        <v>28</v>
      </c>
      <c r="D501" s="102" t="s">
        <v>417</v>
      </c>
      <c r="E501" s="102" t="s">
        <v>11</v>
      </c>
      <c r="F501" s="102">
        <v>2025</v>
      </c>
      <c r="G501" s="102">
        <v>2497.6</v>
      </c>
      <c r="H501" s="102">
        <v>8.0000000000000002E-3</v>
      </c>
      <c r="I501" s="102">
        <v>-1</v>
      </c>
      <c r="J501" s="102"/>
      <c r="K501" s="102"/>
      <c r="L501" s="102"/>
    </row>
    <row r="502" spans="1:12" x14ac:dyDescent="0.2">
      <c r="A502" s="102" t="s">
        <v>432</v>
      </c>
      <c r="B502" s="102" t="s">
        <v>417</v>
      </c>
      <c r="C502" s="102" t="s">
        <v>28</v>
      </c>
      <c r="D502" s="102" t="s">
        <v>417</v>
      </c>
      <c r="E502" s="102" t="s">
        <v>11</v>
      </c>
      <c r="F502" s="102">
        <v>2026</v>
      </c>
      <c r="G502" s="102">
        <v>2497.6</v>
      </c>
      <c r="H502" s="102">
        <v>8.0000000000000002E-3</v>
      </c>
      <c r="I502" s="102">
        <v>-1</v>
      </c>
      <c r="J502" s="102"/>
      <c r="K502" s="102"/>
      <c r="L502" s="102"/>
    </row>
    <row r="503" spans="1:12" x14ac:dyDescent="0.2">
      <c r="A503" s="102" t="s">
        <v>432</v>
      </c>
      <c r="B503" s="102" t="s">
        <v>417</v>
      </c>
      <c r="C503" s="102" t="s">
        <v>28</v>
      </c>
      <c r="D503" s="102" t="s">
        <v>417</v>
      </c>
      <c r="E503" s="102" t="s">
        <v>11</v>
      </c>
      <c r="F503" s="102">
        <v>2027</v>
      </c>
      <c r="G503" s="102">
        <v>2497.6</v>
      </c>
      <c r="H503" s="102">
        <v>8.0000000000000002E-3</v>
      </c>
      <c r="I503" s="102">
        <v>-1</v>
      </c>
      <c r="J503" s="102"/>
      <c r="K503" s="102"/>
      <c r="L503" s="102"/>
    </row>
    <row r="504" spans="1:12" x14ac:dyDescent="0.2">
      <c r="A504" s="102" t="s">
        <v>432</v>
      </c>
      <c r="B504" s="102" t="s">
        <v>417</v>
      </c>
      <c r="C504" s="102" t="s">
        <v>28</v>
      </c>
      <c r="D504" s="102" t="s">
        <v>417</v>
      </c>
      <c r="E504" s="102" t="s">
        <v>11</v>
      </c>
      <c r="F504" s="102">
        <v>2028</v>
      </c>
      <c r="G504" s="102">
        <v>2497.6</v>
      </c>
      <c r="H504" s="102">
        <v>8.0000000000000002E-3</v>
      </c>
      <c r="I504" s="102">
        <v>-1</v>
      </c>
      <c r="J504" s="102"/>
      <c r="K504" s="102"/>
      <c r="L504" s="102"/>
    </row>
    <row r="505" spans="1:12" x14ac:dyDescent="0.2">
      <c r="A505" s="102" t="s">
        <v>432</v>
      </c>
      <c r="B505" s="102" t="s">
        <v>417</v>
      </c>
      <c r="C505" s="102" t="s">
        <v>28</v>
      </c>
      <c r="D505" s="102" t="s">
        <v>417</v>
      </c>
      <c r="E505" s="102" t="s">
        <v>11</v>
      </c>
      <c r="F505" s="102">
        <v>2029</v>
      </c>
      <c r="G505" s="102">
        <v>2497.6</v>
      </c>
      <c r="H505" s="102">
        <v>8.0000000000000002E-3</v>
      </c>
      <c r="I505" s="102">
        <v>-1</v>
      </c>
      <c r="J505" s="102"/>
      <c r="K505" s="102"/>
      <c r="L505" s="102"/>
    </row>
    <row r="506" spans="1:12" x14ac:dyDescent="0.2">
      <c r="A506" s="102" t="s">
        <v>432</v>
      </c>
      <c r="B506" s="102" t="s">
        <v>417</v>
      </c>
      <c r="C506" s="102" t="s">
        <v>28</v>
      </c>
      <c r="D506" s="102" t="s">
        <v>417</v>
      </c>
      <c r="E506" s="102" t="s">
        <v>11</v>
      </c>
      <c r="F506" s="102">
        <v>2030</v>
      </c>
      <c r="G506" s="102">
        <v>2497.6</v>
      </c>
      <c r="H506" s="102">
        <v>8.0000000000000002E-3</v>
      </c>
      <c r="I506" s="102">
        <v>-1</v>
      </c>
      <c r="J506" s="102"/>
      <c r="K506" s="102"/>
      <c r="L506" s="102"/>
    </row>
    <row r="507" spans="1:12" x14ac:dyDescent="0.2">
      <c r="A507" s="102" t="s">
        <v>432</v>
      </c>
      <c r="B507" s="102" t="s">
        <v>417</v>
      </c>
      <c r="C507" s="102" t="s">
        <v>28</v>
      </c>
      <c r="D507" s="102" t="s">
        <v>417</v>
      </c>
      <c r="E507" s="102" t="s">
        <v>11</v>
      </c>
      <c r="F507" s="102">
        <v>2031</v>
      </c>
      <c r="G507" s="102">
        <v>2497.6</v>
      </c>
      <c r="H507" s="102">
        <v>8.0000000000000002E-3</v>
      </c>
      <c r="I507" s="102">
        <v>-1</v>
      </c>
      <c r="J507" s="102"/>
      <c r="K507" s="102"/>
      <c r="L507" s="102"/>
    </row>
    <row r="508" spans="1:12" x14ac:dyDescent="0.2">
      <c r="A508" s="102" t="s">
        <v>432</v>
      </c>
      <c r="B508" s="102" t="s">
        <v>417</v>
      </c>
      <c r="C508" s="102" t="s">
        <v>28</v>
      </c>
      <c r="D508" s="102" t="s">
        <v>417</v>
      </c>
      <c r="E508" s="102" t="s">
        <v>18</v>
      </c>
      <c r="F508" s="102">
        <v>2021</v>
      </c>
      <c r="G508" s="102">
        <v>3354.5</v>
      </c>
      <c r="H508" s="102">
        <v>8.0000000000000002E-3</v>
      </c>
      <c r="I508" s="102">
        <v>-1</v>
      </c>
      <c r="J508" s="102"/>
      <c r="K508" s="102"/>
      <c r="L508" s="102"/>
    </row>
    <row r="509" spans="1:12" x14ac:dyDescent="0.2">
      <c r="A509" s="102" t="s">
        <v>432</v>
      </c>
      <c r="B509" s="102" t="s">
        <v>417</v>
      </c>
      <c r="C509" s="102" t="s">
        <v>28</v>
      </c>
      <c r="D509" s="102" t="s">
        <v>417</v>
      </c>
      <c r="E509" s="102" t="s">
        <v>18</v>
      </c>
      <c r="F509" s="102">
        <v>2022</v>
      </c>
      <c r="G509" s="102">
        <v>3354.5</v>
      </c>
      <c r="H509" s="102">
        <v>8.0000000000000002E-3</v>
      </c>
      <c r="I509" s="102">
        <v>-1</v>
      </c>
      <c r="J509" s="102"/>
      <c r="K509" s="102"/>
      <c r="L509" s="102"/>
    </row>
    <row r="510" spans="1:12" x14ac:dyDescent="0.2">
      <c r="A510" s="102" t="s">
        <v>432</v>
      </c>
      <c r="B510" s="102" t="s">
        <v>417</v>
      </c>
      <c r="C510" s="102" t="s">
        <v>28</v>
      </c>
      <c r="D510" s="102" t="s">
        <v>417</v>
      </c>
      <c r="E510" s="102" t="s">
        <v>18</v>
      </c>
      <c r="F510" s="102">
        <v>2023</v>
      </c>
      <c r="G510" s="102">
        <v>3354.5</v>
      </c>
      <c r="H510" s="102">
        <v>8.0000000000000002E-3</v>
      </c>
      <c r="I510" s="102">
        <v>-1</v>
      </c>
      <c r="J510" s="102"/>
      <c r="K510" s="102"/>
      <c r="L510" s="102"/>
    </row>
    <row r="511" spans="1:12" x14ac:dyDescent="0.2">
      <c r="A511" s="102" t="s">
        <v>432</v>
      </c>
      <c r="B511" s="102" t="s">
        <v>417</v>
      </c>
      <c r="C511" s="102" t="s">
        <v>28</v>
      </c>
      <c r="D511" s="102" t="s">
        <v>417</v>
      </c>
      <c r="E511" s="102" t="s">
        <v>18</v>
      </c>
      <c r="F511" s="102">
        <v>2024</v>
      </c>
      <c r="G511" s="102">
        <v>3354.5</v>
      </c>
      <c r="H511" s="102">
        <v>8.0000000000000002E-3</v>
      </c>
      <c r="I511" s="102">
        <v>-1</v>
      </c>
      <c r="J511" s="102"/>
      <c r="K511" s="102"/>
      <c r="L511" s="102"/>
    </row>
    <row r="512" spans="1:12" x14ac:dyDescent="0.2">
      <c r="A512" s="102" t="s">
        <v>432</v>
      </c>
      <c r="B512" s="102" t="s">
        <v>417</v>
      </c>
      <c r="C512" s="102" t="s">
        <v>28</v>
      </c>
      <c r="D512" s="102" t="s">
        <v>417</v>
      </c>
      <c r="E512" s="102" t="s">
        <v>18</v>
      </c>
      <c r="F512" s="102">
        <v>2025</v>
      </c>
      <c r="G512" s="102">
        <v>3354.5</v>
      </c>
      <c r="H512" s="102">
        <v>8.0000000000000002E-3</v>
      </c>
      <c r="I512" s="102">
        <v>-1</v>
      </c>
      <c r="J512" s="102"/>
      <c r="K512" s="102"/>
      <c r="L512" s="102"/>
    </row>
    <row r="513" spans="1:12" x14ac:dyDescent="0.2">
      <c r="A513" s="102" t="s">
        <v>432</v>
      </c>
      <c r="B513" s="102" t="s">
        <v>417</v>
      </c>
      <c r="C513" s="102" t="s">
        <v>28</v>
      </c>
      <c r="D513" s="102" t="s">
        <v>417</v>
      </c>
      <c r="E513" s="102" t="s">
        <v>18</v>
      </c>
      <c r="F513" s="102">
        <v>2026</v>
      </c>
      <c r="G513" s="102">
        <v>3354.5</v>
      </c>
      <c r="H513" s="102">
        <v>8.0000000000000002E-3</v>
      </c>
      <c r="I513" s="102">
        <v>-1</v>
      </c>
      <c r="J513" s="102"/>
      <c r="K513" s="102"/>
      <c r="L513" s="102"/>
    </row>
    <row r="514" spans="1:12" x14ac:dyDescent="0.2">
      <c r="A514" s="102" t="s">
        <v>432</v>
      </c>
      <c r="B514" s="102" t="s">
        <v>417</v>
      </c>
      <c r="C514" s="102" t="s">
        <v>28</v>
      </c>
      <c r="D514" s="102" t="s">
        <v>417</v>
      </c>
      <c r="E514" s="102" t="s">
        <v>18</v>
      </c>
      <c r="F514" s="102">
        <v>2027</v>
      </c>
      <c r="G514" s="102">
        <v>3354.5</v>
      </c>
      <c r="H514" s="102">
        <v>8.0000000000000002E-3</v>
      </c>
      <c r="I514" s="102">
        <v>-1</v>
      </c>
      <c r="J514" s="102"/>
      <c r="K514" s="102"/>
      <c r="L514" s="102"/>
    </row>
    <row r="515" spans="1:12" x14ac:dyDescent="0.2">
      <c r="A515" s="102" t="s">
        <v>432</v>
      </c>
      <c r="B515" s="102" t="s">
        <v>417</v>
      </c>
      <c r="C515" s="102" t="s">
        <v>28</v>
      </c>
      <c r="D515" s="102" t="s">
        <v>417</v>
      </c>
      <c r="E515" s="102" t="s">
        <v>18</v>
      </c>
      <c r="F515" s="102">
        <v>2028</v>
      </c>
      <c r="G515" s="102">
        <v>3354.5</v>
      </c>
      <c r="H515" s="102">
        <v>8.0000000000000002E-3</v>
      </c>
      <c r="I515" s="102">
        <v>-1</v>
      </c>
      <c r="J515" s="102"/>
      <c r="K515" s="102"/>
      <c r="L515" s="102"/>
    </row>
    <row r="516" spans="1:12" x14ac:dyDescent="0.2">
      <c r="A516" s="102" t="s">
        <v>432</v>
      </c>
      <c r="B516" s="102" t="s">
        <v>417</v>
      </c>
      <c r="C516" s="102" t="s">
        <v>28</v>
      </c>
      <c r="D516" s="102" t="s">
        <v>417</v>
      </c>
      <c r="E516" s="102" t="s">
        <v>18</v>
      </c>
      <c r="F516" s="102">
        <v>2029</v>
      </c>
      <c r="G516" s="102">
        <v>3354.5</v>
      </c>
      <c r="H516" s="102">
        <v>8.0000000000000002E-3</v>
      </c>
      <c r="I516" s="102">
        <v>-1</v>
      </c>
      <c r="J516" s="102"/>
      <c r="K516" s="102"/>
      <c r="L516" s="102"/>
    </row>
    <row r="517" spans="1:12" x14ac:dyDescent="0.2">
      <c r="A517" s="102" t="s">
        <v>432</v>
      </c>
      <c r="B517" s="102" t="s">
        <v>417</v>
      </c>
      <c r="C517" s="102" t="s">
        <v>28</v>
      </c>
      <c r="D517" s="102" t="s">
        <v>417</v>
      </c>
      <c r="E517" s="102" t="s">
        <v>18</v>
      </c>
      <c r="F517" s="102">
        <v>2030</v>
      </c>
      <c r="G517" s="102">
        <v>3354.5</v>
      </c>
      <c r="H517" s="102">
        <v>8.0000000000000002E-3</v>
      </c>
      <c r="I517" s="102">
        <v>-1</v>
      </c>
      <c r="J517" s="102"/>
      <c r="K517" s="102"/>
      <c r="L517" s="102"/>
    </row>
    <row r="518" spans="1:12" x14ac:dyDescent="0.2">
      <c r="A518" s="102" t="s">
        <v>432</v>
      </c>
      <c r="B518" s="102" t="s">
        <v>417</v>
      </c>
      <c r="C518" s="102" t="s">
        <v>28</v>
      </c>
      <c r="D518" s="102" t="s">
        <v>417</v>
      </c>
      <c r="E518" s="102" t="s">
        <v>18</v>
      </c>
      <c r="F518" s="102">
        <v>2031</v>
      </c>
      <c r="G518" s="102">
        <v>3354.5</v>
      </c>
      <c r="H518" s="102">
        <v>8.0000000000000002E-3</v>
      </c>
      <c r="I518" s="102">
        <v>-1</v>
      </c>
      <c r="J518" s="102"/>
      <c r="K518" s="102"/>
      <c r="L518" s="102"/>
    </row>
    <row r="519" spans="1:12" x14ac:dyDescent="0.2">
      <c r="A519" s="102" t="s">
        <v>432</v>
      </c>
      <c r="B519" s="102" t="s">
        <v>417</v>
      </c>
      <c r="C519" s="102" t="s">
        <v>28</v>
      </c>
      <c r="D519" s="102" t="s">
        <v>417</v>
      </c>
      <c r="E519" s="102" t="s">
        <v>22</v>
      </c>
      <c r="F519" s="102">
        <v>2021</v>
      </c>
      <c r="G519" s="102">
        <v>3174</v>
      </c>
      <c r="H519" s="102">
        <v>8.0000000000000002E-3</v>
      </c>
      <c r="I519" s="102">
        <v>-1</v>
      </c>
      <c r="J519" s="102"/>
      <c r="K519" s="102"/>
      <c r="L519" s="102"/>
    </row>
    <row r="520" spans="1:12" x14ac:dyDescent="0.2">
      <c r="A520" s="102" t="s">
        <v>432</v>
      </c>
      <c r="B520" s="102" t="s">
        <v>417</v>
      </c>
      <c r="C520" s="102" t="s">
        <v>28</v>
      </c>
      <c r="D520" s="102" t="s">
        <v>417</v>
      </c>
      <c r="E520" s="102" t="s">
        <v>22</v>
      </c>
      <c r="F520" s="102">
        <v>2022</v>
      </c>
      <c r="G520" s="102">
        <v>3174</v>
      </c>
      <c r="H520" s="102">
        <v>8.0000000000000002E-3</v>
      </c>
      <c r="I520" s="102">
        <v>-1</v>
      </c>
      <c r="J520" s="102"/>
      <c r="K520" s="102"/>
      <c r="L520" s="102"/>
    </row>
    <row r="521" spans="1:12" x14ac:dyDescent="0.2">
      <c r="A521" s="102" t="s">
        <v>432</v>
      </c>
      <c r="B521" s="102" t="s">
        <v>417</v>
      </c>
      <c r="C521" s="102" t="s">
        <v>28</v>
      </c>
      <c r="D521" s="102" t="s">
        <v>417</v>
      </c>
      <c r="E521" s="102" t="s">
        <v>22</v>
      </c>
      <c r="F521" s="102">
        <v>2023</v>
      </c>
      <c r="G521" s="102">
        <v>3174</v>
      </c>
      <c r="H521" s="102">
        <v>8.0000000000000002E-3</v>
      </c>
      <c r="I521" s="102">
        <v>-1</v>
      </c>
      <c r="J521" s="102"/>
      <c r="K521" s="102"/>
      <c r="L521" s="102"/>
    </row>
    <row r="522" spans="1:12" x14ac:dyDescent="0.2">
      <c r="A522" s="102" t="s">
        <v>432</v>
      </c>
      <c r="B522" s="102" t="s">
        <v>417</v>
      </c>
      <c r="C522" s="102" t="s">
        <v>28</v>
      </c>
      <c r="D522" s="102" t="s">
        <v>417</v>
      </c>
      <c r="E522" s="102" t="s">
        <v>22</v>
      </c>
      <c r="F522" s="102">
        <v>2024</v>
      </c>
      <c r="G522" s="102">
        <v>3174</v>
      </c>
      <c r="H522" s="102">
        <v>8.0000000000000002E-3</v>
      </c>
      <c r="I522" s="102">
        <v>-1</v>
      </c>
      <c r="J522" s="102"/>
      <c r="K522" s="102"/>
      <c r="L522" s="102"/>
    </row>
    <row r="523" spans="1:12" x14ac:dyDescent="0.2">
      <c r="A523" s="102" t="s">
        <v>432</v>
      </c>
      <c r="B523" s="102" t="s">
        <v>417</v>
      </c>
      <c r="C523" s="102" t="s">
        <v>28</v>
      </c>
      <c r="D523" s="102" t="s">
        <v>417</v>
      </c>
      <c r="E523" s="102" t="s">
        <v>22</v>
      </c>
      <c r="F523" s="102">
        <v>2025</v>
      </c>
      <c r="G523" s="102">
        <v>3174</v>
      </c>
      <c r="H523" s="102">
        <v>8.0000000000000002E-3</v>
      </c>
      <c r="I523" s="102">
        <v>-1</v>
      </c>
      <c r="J523" s="102"/>
      <c r="K523" s="102"/>
      <c r="L523" s="102"/>
    </row>
    <row r="524" spans="1:12" x14ac:dyDescent="0.2">
      <c r="A524" s="102" t="s">
        <v>432</v>
      </c>
      <c r="B524" s="102" t="s">
        <v>417</v>
      </c>
      <c r="C524" s="102" t="s">
        <v>28</v>
      </c>
      <c r="D524" s="102" t="s">
        <v>417</v>
      </c>
      <c r="E524" s="102" t="s">
        <v>22</v>
      </c>
      <c r="F524" s="102">
        <v>2026</v>
      </c>
      <c r="G524" s="102">
        <v>3174</v>
      </c>
      <c r="H524" s="102">
        <v>8.0000000000000002E-3</v>
      </c>
      <c r="I524" s="102">
        <v>-1</v>
      </c>
      <c r="J524" s="102"/>
      <c r="K524" s="102"/>
      <c r="L524" s="102"/>
    </row>
    <row r="525" spans="1:12" x14ac:dyDescent="0.2">
      <c r="A525" s="102" t="s">
        <v>432</v>
      </c>
      <c r="B525" s="102" t="s">
        <v>417</v>
      </c>
      <c r="C525" s="102" t="s">
        <v>28</v>
      </c>
      <c r="D525" s="102" t="s">
        <v>417</v>
      </c>
      <c r="E525" s="102" t="s">
        <v>22</v>
      </c>
      <c r="F525" s="102">
        <v>2027</v>
      </c>
      <c r="G525" s="102">
        <v>3174</v>
      </c>
      <c r="H525" s="102">
        <v>8.0000000000000002E-3</v>
      </c>
      <c r="I525" s="102">
        <v>-1</v>
      </c>
      <c r="J525" s="102"/>
      <c r="K525" s="102"/>
      <c r="L525" s="102"/>
    </row>
    <row r="526" spans="1:12" x14ac:dyDescent="0.2">
      <c r="A526" s="102" t="s">
        <v>432</v>
      </c>
      <c r="B526" s="102" t="s">
        <v>417</v>
      </c>
      <c r="C526" s="102" t="s">
        <v>28</v>
      </c>
      <c r="D526" s="102" t="s">
        <v>417</v>
      </c>
      <c r="E526" s="102" t="s">
        <v>22</v>
      </c>
      <c r="F526" s="102">
        <v>2028</v>
      </c>
      <c r="G526" s="102">
        <v>3174</v>
      </c>
      <c r="H526" s="102">
        <v>8.0000000000000002E-3</v>
      </c>
      <c r="I526" s="102">
        <v>-1</v>
      </c>
      <c r="J526" s="102"/>
      <c r="K526" s="102"/>
      <c r="L526" s="102"/>
    </row>
    <row r="527" spans="1:12" x14ac:dyDescent="0.2">
      <c r="A527" s="102" t="s">
        <v>432</v>
      </c>
      <c r="B527" s="102" t="s">
        <v>417</v>
      </c>
      <c r="C527" s="102" t="s">
        <v>28</v>
      </c>
      <c r="D527" s="102" t="s">
        <v>417</v>
      </c>
      <c r="E527" s="102" t="s">
        <v>22</v>
      </c>
      <c r="F527" s="102">
        <v>2029</v>
      </c>
      <c r="G527" s="102">
        <v>3174</v>
      </c>
      <c r="H527" s="102">
        <v>8.0000000000000002E-3</v>
      </c>
      <c r="I527" s="102">
        <v>-1</v>
      </c>
      <c r="J527" s="102"/>
      <c r="K527" s="102"/>
      <c r="L527" s="102"/>
    </row>
    <row r="528" spans="1:12" x14ac:dyDescent="0.2">
      <c r="A528" s="102" t="s">
        <v>432</v>
      </c>
      <c r="B528" s="102" t="s">
        <v>417</v>
      </c>
      <c r="C528" s="102" t="s">
        <v>28</v>
      </c>
      <c r="D528" s="102" t="s">
        <v>417</v>
      </c>
      <c r="E528" s="102" t="s">
        <v>22</v>
      </c>
      <c r="F528" s="102">
        <v>2030</v>
      </c>
      <c r="G528" s="102">
        <v>3174</v>
      </c>
      <c r="H528" s="102">
        <v>8.0000000000000002E-3</v>
      </c>
      <c r="I528" s="102">
        <v>-1</v>
      </c>
      <c r="J528" s="102"/>
      <c r="K528" s="102"/>
      <c r="L528" s="102"/>
    </row>
    <row r="529" spans="1:12" x14ac:dyDescent="0.2">
      <c r="A529" s="102" t="s">
        <v>432</v>
      </c>
      <c r="B529" s="102" t="s">
        <v>417</v>
      </c>
      <c r="C529" s="102" t="s">
        <v>28</v>
      </c>
      <c r="D529" s="102" t="s">
        <v>417</v>
      </c>
      <c r="E529" s="102" t="s">
        <v>22</v>
      </c>
      <c r="F529" s="102">
        <v>2031</v>
      </c>
      <c r="G529" s="102">
        <v>3174</v>
      </c>
      <c r="H529" s="102">
        <v>8.0000000000000002E-3</v>
      </c>
      <c r="I529" s="102">
        <v>-1</v>
      </c>
      <c r="J529" s="102"/>
      <c r="K529" s="102"/>
      <c r="L529" s="102"/>
    </row>
    <row r="530" spans="1:12" x14ac:dyDescent="0.2">
      <c r="A530" s="102" t="s">
        <v>432</v>
      </c>
      <c r="B530" s="102" t="s">
        <v>417</v>
      </c>
      <c r="C530" s="102" t="s">
        <v>28</v>
      </c>
      <c r="D530" s="102" t="s">
        <v>417</v>
      </c>
      <c r="E530" s="102" t="s">
        <v>25</v>
      </c>
      <c r="F530" s="102">
        <v>2021</v>
      </c>
      <c r="G530" s="102">
        <v>3787.9</v>
      </c>
      <c r="H530" s="102">
        <v>8.0000000000000002E-3</v>
      </c>
      <c r="I530" s="102">
        <v>-1</v>
      </c>
      <c r="J530" s="102"/>
      <c r="K530" s="102"/>
      <c r="L530" s="102"/>
    </row>
    <row r="531" spans="1:12" x14ac:dyDescent="0.2">
      <c r="A531" s="102" t="s">
        <v>432</v>
      </c>
      <c r="B531" s="102" t="s">
        <v>417</v>
      </c>
      <c r="C531" s="102" t="s">
        <v>28</v>
      </c>
      <c r="D531" s="102" t="s">
        <v>417</v>
      </c>
      <c r="E531" s="102" t="s">
        <v>25</v>
      </c>
      <c r="F531" s="102">
        <v>2022</v>
      </c>
      <c r="G531" s="102">
        <v>3787.9</v>
      </c>
      <c r="H531" s="102">
        <v>8.0000000000000002E-3</v>
      </c>
      <c r="I531" s="102">
        <v>-1</v>
      </c>
      <c r="J531" s="102"/>
      <c r="K531" s="102"/>
      <c r="L531" s="102"/>
    </row>
    <row r="532" spans="1:12" x14ac:dyDescent="0.2">
      <c r="A532" s="102" t="s">
        <v>432</v>
      </c>
      <c r="B532" s="102" t="s">
        <v>417</v>
      </c>
      <c r="C532" s="102" t="s">
        <v>28</v>
      </c>
      <c r="D532" s="102" t="s">
        <v>417</v>
      </c>
      <c r="E532" s="102" t="s">
        <v>25</v>
      </c>
      <c r="F532" s="102">
        <v>2023</v>
      </c>
      <c r="G532" s="102">
        <v>3787.9</v>
      </c>
      <c r="H532" s="102">
        <v>8.0000000000000002E-3</v>
      </c>
      <c r="I532" s="102">
        <v>-1</v>
      </c>
      <c r="J532" s="102"/>
      <c r="K532" s="102"/>
      <c r="L532" s="102"/>
    </row>
    <row r="533" spans="1:12" x14ac:dyDescent="0.2">
      <c r="A533" s="102" t="s">
        <v>432</v>
      </c>
      <c r="B533" s="102" t="s">
        <v>417</v>
      </c>
      <c r="C533" s="102" t="s">
        <v>28</v>
      </c>
      <c r="D533" s="102" t="s">
        <v>417</v>
      </c>
      <c r="E533" s="102" t="s">
        <v>25</v>
      </c>
      <c r="F533" s="102">
        <v>2024</v>
      </c>
      <c r="G533" s="102">
        <v>3787.9</v>
      </c>
      <c r="H533" s="102">
        <v>8.0000000000000002E-3</v>
      </c>
      <c r="I533" s="102">
        <v>-1</v>
      </c>
      <c r="J533" s="102"/>
      <c r="K533" s="102"/>
      <c r="L533" s="102"/>
    </row>
    <row r="534" spans="1:12" x14ac:dyDescent="0.2">
      <c r="A534" s="102" t="s">
        <v>432</v>
      </c>
      <c r="B534" s="102" t="s">
        <v>417</v>
      </c>
      <c r="C534" s="102" t="s">
        <v>28</v>
      </c>
      <c r="D534" s="102" t="s">
        <v>417</v>
      </c>
      <c r="E534" s="102" t="s">
        <v>25</v>
      </c>
      <c r="F534" s="102">
        <v>2025</v>
      </c>
      <c r="G534" s="102">
        <v>3787.9</v>
      </c>
      <c r="H534" s="102">
        <v>8.0000000000000002E-3</v>
      </c>
      <c r="I534" s="102">
        <v>-1</v>
      </c>
      <c r="J534" s="102"/>
      <c r="K534" s="102"/>
      <c r="L534" s="102"/>
    </row>
    <row r="535" spans="1:12" x14ac:dyDescent="0.2">
      <c r="A535" s="102" t="s">
        <v>432</v>
      </c>
      <c r="B535" s="102" t="s">
        <v>417</v>
      </c>
      <c r="C535" s="102" t="s">
        <v>28</v>
      </c>
      <c r="D535" s="102" t="s">
        <v>417</v>
      </c>
      <c r="E535" s="102" t="s">
        <v>25</v>
      </c>
      <c r="F535" s="102">
        <v>2026</v>
      </c>
      <c r="G535" s="102">
        <v>3787.9</v>
      </c>
      <c r="H535" s="102">
        <v>8.0000000000000002E-3</v>
      </c>
      <c r="I535" s="102">
        <v>-1</v>
      </c>
      <c r="J535" s="102"/>
      <c r="K535" s="102"/>
      <c r="L535" s="102"/>
    </row>
    <row r="536" spans="1:12" x14ac:dyDescent="0.2">
      <c r="A536" s="102" t="s">
        <v>432</v>
      </c>
      <c r="B536" s="102" t="s">
        <v>417</v>
      </c>
      <c r="C536" s="102" t="s">
        <v>28</v>
      </c>
      <c r="D536" s="102" t="s">
        <v>417</v>
      </c>
      <c r="E536" s="102" t="s">
        <v>25</v>
      </c>
      <c r="F536" s="102">
        <v>2027</v>
      </c>
      <c r="G536" s="102">
        <v>3787.9</v>
      </c>
      <c r="H536" s="102">
        <v>8.0000000000000002E-3</v>
      </c>
      <c r="I536" s="102">
        <v>-1</v>
      </c>
      <c r="J536" s="102"/>
      <c r="K536" s="102"/>
      <c r="L536" s="102"/>
    </row>
    <row r="537" spans="1:12" x14ac:dyDescent="0.2">
      <c r="A537" s="102" t="s">
        <v>432</v>
      </c>
      <c r="B537" s="102" t="s">
        <v>417</v>
      </c>
      <c r="C537" s="102" t="s">
        <v>28</v>
      </c>
      <c r="D537" s="102" t="s">
        <v>417</v>
      </c>
      <c r="E537" s="102" t="s">
        <v>25</v>
      </c>
      <c r="F537" s="102">
        <v>2028</v>
      </c>
      <c r="G537" s="102">
        <v>3787.9</v>
      </c>
      <c r="H537" s="102">
        <v>8.0000000000000002E-3</v>
      </c>
      <c r="I537" s="102">
        <v>-1</v>
      </c>
      <c r="J537" s="102"/>
      <c r="K537" s="102"/>
      <c r="L537" s="102"/>
    </row>
    <row r="538" spans="1:12" x14ac:dyDescent="0.2">
      <c r="A538" s="102" t="s">
        <v>432</v>
      </c>
      <c r="B538" s="102" t="s">
        <v>417</v>
      </c>
      <c r="C538" s="102" t="s">
        <v>28</v>
      </c>
      <c r="D538" s="102" t="s">
        <v>417</v>
      </c>
      <c r="E538" s="102" t="s">
        <v>25</v>
      </c>
      <c r="F538" s="102">
        <v>2029</v>
      </c>
      <c r="G538" s="102">
        <v>3787.9</v>
      </c>
      <c r="H538" s="102">
        <v>8.0000000000000002E-3</v>
      </c>
      <c r="I538" s="102">
        <v>-1</v>
      </c>
      <c r="J538" s="102"/>
      <c r="K538" s="102"/>
      <c r="L538" s="102"/>
    </row>
    <row r="539" spans="1:12" x14ac:dyDescent="0.2">
      <c r="A539" s="102" t="s">
        <v>432</v>
      </c>
      <c r="B539" s="102" t="s">
        <v>417</v>
      </c>
      <c r="C539" s="102" t="s">
        <v>28</v>
      </c>
      <c r="D539" s="102" t="s">
        <v>417</v>
      </c>
      <c r="E539" s="102" t="s">
        <v>25</v>
      </c>
      <c r="F539" s="102">
        <v>2030</v>
      </c>
      <c r="G539" s="102">
        <v>3787.9</v>
      </c>
      <c r="H539" s="102">
        <v>8.0000000000000002E-3</v>
      </c>
      <c r="I539" s="102">
        <v>-1</v>
      </c>
      <c r="J539" s="102"/>
      <c r="K539" s="102"/>
      <c r="L539" s="102"/>
    </row>
    <row r="540" spans="1:12" x14ac:dyDescent="0.2">
      <c r="A540" s="102" t="s">
        <v>432</v>
      </c>
      <c r="B540" s="102" t="s">
        <v>417</v>
      </c>
      <c r="C540" s="102" t="s">
        <v>28</v>
      </c>
      <c r="D540" s="102" t="s">
        <v>417</v>
      </c>
      <c r="E540" s="102" t="s">
        <v>25</v>
      </c>
      <c r="F540" s="102">
        <v>2031</v>
      </c>
      <c r="G540" s="102">
        <v>3787.9</v>
      </c>
      <c r="H540" s="102">
        <v>8.0000000000000002E-3</v>
      </c>
      <c r="I540" s="102">
        <v>-1</v>
      </c>
      <c r="J540" s="102"/>
      <c r="K540" s="102"/>
      <c r="L540" s="102"/>
    </row>
    <row r="541" spans="1:12" x14ac:dyDescent="0.2">
      <c r="A541" s="102" t="s">
        <v>432</v>
      </c>
      <c r="B541" s="102" t="s">
        <v>417</v>
      </c>
      <c r="C541" s="102" t="s">
        <v>28</v>
      </c>
      <c r="D541" s="102" t="s">
        <v>417</v>
      </c>
      <c r="E541" s="102" t="s">
        <v>28</v>
      </c>
      <c r="F541" s="102">
        <v>2021</v>
      </c>
      <c r="G541" s="102">
        <v>926</v>
      </c>
      <c r="H541" s="102">
        <v>2E-3</v>
      </c>
      <c r="I541" s="102">
        <v>-1</v>
      </c>
      <c r="J541" s="102"/>
      <c r="K541" s="102"/>
      <c r="L541" s="102"/>
    </row>
    <row r="542" spans="1:12" x14ac:dyDescent="0.2">
      <c r="A542" s="102" t="s">
        <v>432</v>
      </c>
      <c r="B542" s="102" t="s">
        <v>417</v>
      </c>
      <c r="C542" s="102" t="s">
        <v>28</v>
      </c>
      <c r="D542" s="102" t="s">
        <v>417</v>
      </c>
      <c r="E542" s="102" t="s">
        <v>28</v>
      </c>
      <c r="F542" s="102">
        <v>2022</v>
      </c>
      <c r="G542" s="102">
        <v>926</v>
      </c>
      <c r="H542" s="102">
        <v>2E-3</v>
      </c>
      <c r="I542" s="102">
        <v>-1</v>
      </c>
      <c r="J542" s="102"/>
      <c r="K542" s="102"/>
      <c r="L542" s="102"/>
    </row>
    <row r="543" spans="1:12" x14ac:dyDescent="0.2">
      <c r="A543" s="102" t="s">
        <v>432</v>
      </c>
      <c r="B543" s="102" t="s">
        <v>417</v>
      </c>
      <c r="C543" s="102" t="s">
        <v>28</v>
      </c>
      <c r="D543" s="102" t="s">
        <v>417</v>
      </c>
      <c r="E543" s="102" t="s">
        <v>28</v>
      </c>
      <c r="F543" s="102">
        <v>2023</v>
      </c>
      <c r="G543" s="102">
        <v>926</v>
      </c>
      <c r="H543" s="102">
        <v>2E-3</v>
      </c>
      <c r="I543" s="102">
        <v>-1</v>
      </c>
      <c r="J543" s="102"/>
      <c r="K543" s="102"/>
      <c r="L543" s="102"/>
    </row>
    <row r="544" spans="1:12" x14ac:dyDescent="0.2">
      <c r="A544" s="102" t="s">
        <v>432</v>
      </c>
      <c r="B544" s="102" t="s">
        <v>417</v>
      </c>
      <c r="C544" s="102" t="s">
        <v>28</v>
      </c>
      <c r="D544" s="102" t="s">
        <v>417</v>
      </c>
      <c r="E544" s="102" t="s">
        <v>28</v>
      </c>
      <c r="F544" s="102">
        <v>2024</v>
      </c>
      <c r="G544" s="102">
        <v>926</v>
      </c>
      <c r="H544" s="102">
        <v>2E-3</v>
      </c>
      <c r="I544" s="102">
        <v>-1</v>
      </c>
      <c r="J544" s="102"/>
      <c r="K544" s="102"/>
      <c r="L544" s="102"/>
    </row>
    <row r="545" spans="1:12" x14ac:dyDescent="0.2">
      <c r="A545" s="102" t="s">
        <v>432</v>
      </c>
      <c r="B545" s="102" t="s">
        <v>417</v>
      </c>
      <c r="C545" s="102" t="s">
        <v>28</v>
      </c>
      <c r="D545" s="102" t="s">
        <v>417</v>
      </c>
      <c r="E545" s="102" t="s">
        <v>28</v>
      </c>
      <c r="F545" s="102">
        <v>2025</v>
      </c>
      <c r="G545" s="102">
        <v>926</v>
      </c>
      <c r="H545" s="102">
        <v>2E-3</v>
      </c>
      <c r="I545" s="102">
        <v>-1</v>
      </c>
      <c r="J545" s="102"/>
      <c r="K545" s="102"/>
      <c r="L545" s="102"/>
    </row>
    <row r="546" spans="1:12" x14ac:dyDescent="0.2">
      <c r="A546" s="102" t="s">
        <v>432</v>
      </c>
      <c r="B546" s="102" t="s">
        <v>417</v>
      </c>
      <c r="C546" s="102" t="s">
        <v>28</v>
      </c>
      <c r="D546" s="102" t="s">
        <v>417</v>
      </c>
      <c r="E546" s="102" t="s">
        <v>28</v>
      </c>
      <c r="F546" s="102">
        <v>2026</v>
      </c>
      <c r="G546" s="102">
        <v>926</v>
      </c>
      <c r="H546" s="102">
        <v>2E-3</v>
      </c>
      <c r="I546" s="102">
        <v>-1</v>
      </c>
      <c r="J546" s="102"/>
      <c r="K546" s="102"/>
      <c r="L546" s="102"/>
    </row>
    <row r="547" spans="1:12" x14ac:dyDescent="0.2">
      <c r="A547" s="102" t="s">
        <v>432</v>
      </c>
      <c r="B547" s="102" t="s">
        <v>417</v>
      </c>
      <c r="C547" s="102" t="s">
        <v>28</v>
      </c>
      <c r="D547" s="102" t="s">
        <v>417</v>
      </c>
      <c r="E547" s="102" t="s">
        <v>28</v>
      </c>
      <c r="F547" s="102">
        <v>2027</v>
      </c>
      <c r="G547" s="102">
        <v>926</v>
      </c>
      <c r="H547" s="102">
        <v>2E-3</v>
      </c>
      <c r="I547" s="102">
        <v>-1</v>
      </c>
      <c r="J547" s="102"/>
      <c r="K547" s="102"/>
      <c r="L547" s="102"/>
    </row>
    <row r="548" spans="1:12" x14ac:dyDescent="0.2">
      <c r="A548" s="102" t="s">
        <v>432</v>
      </c>
      <c r="B548" s="102" t="s">
        <v>417</v>
      </c>
      <c r="C548" s="102" t="s">
        <v>28</v>
      </c>
      <c r="D548" s="102" t="s">
        <v>417</v>
      </c>
      <c r="E548" s="102" t="s">
        <v>28</v>
      </c>
      <c r="F548" s="102">
        <v>2028</v>
      </c>
      <c r="G548" s="102">
        <v>926</v>
      </c>
      <c r="H548" s="102">
        <v>2E-3</v>
      </c>
      <c r="I548" s="102">
        <v>-1</v>
      </c>
      <c r="J548" s="102"/>
      <c r="K548" s="102"/>
      <c r="L548" s="102"/>
    </row>
    <row r="549" spans="1:12" x14ac:dyDescent="0.2">
      <c r="A549" s="102" t="s">
        <v>432</v>
      </c>
      <c r="B549" s="102" t="s">
        <v>417</v>
      </c>
      <c r="C549" s="102" t="s">
        <v>28</v>
      </c>
      <c r="D549" s="102" t="s">
        <v>417</v>
      </c>
      <c r="E549" s="102" t="s">
        <v>28</v>
      </c>
      <c r="F549" s="102">
        <v>2029</v>
      </c>
      <c r="G549" s="102">
        <v>926</v>
      </c>
      <c r="H549" s="102">
        <v>2E-3</v>
      </c>
      <c r="I549" s="102">
        <v>-1</v>
      </c>
      <c r="J549" s="102"/>
      <c r="K549" s="102"/>
      <c r="L549" s="102"/>
    </row>
    <row r="550" spans="1:12" x14ac:dyDescent="0.2">
      <c r="A550" s="102" t="s">
        <v>432</v>
      </c>
      <c r="B550" s="102" t="s">
        <v>417</v>
      </c>
      <c r="C550" s="102" t="s">
        <v>28</v>
      </c>
      <c r="D550" s="102" t="s">
        <v>417</v>
      </c>
      <c r="E550" s="102" t="s">
        <v>28</v>
      </c>
      <c r="F550" s="102">
        <v>2030</v>
      </c>
      <c r="G550" s="102">
        <v>926</v>
      </c>
      <c r="H550" s="102">
        <v>2E-3</v>
      </c>
      <c r="I550" s="102">
        <v>-1</v>
      </c>
      <c r="J550" s="102"/>
      <c r="K550" s="102"/>
      <c r="L550" s="102"/>
    </row>
    <row r="551" spans="1:12" x14ac:dyDescent="0.2">
      <c r="A551" s="102" t="s">
        <v>432</v>
      </c>
      <c r="B551" s="102" t="s">
        <v>417</v>
      </c>
      <c r="C551" s="102" t="s">
        <v>28</v>
      </c>
      <c r="D551" s="102" t="s">
        <v>417</v>
      </c>
      <c r="E551" s="102" t="s">
        <v>28</v>
      </c>
      <c r="F551" s="102">
        <v>2031</v>
      </c>
      <c r="G551" s="102">
        <v>926</v>
      </c>
      <c r="H551" s="102">
        <v>2E-3</v>
      </c>
      <c r="I551" s="102">
        <v>-1</v>
      </c>
      <c r="J551" s="102"/>
      <c r="K551" s="102"/>
      <c r="L551" s="102"/>
    </row>
    <row r="552" spans="1:12" x14ac:dyDescent="0.2">
      <c r="A552" s="102" t="s">
        <v>415</v>
      </c>
      <c r="B552" s="102" t="s">
        <v>417</v>
      </c>
      <c r="C552" s="102" t="s">
        <v>22</v>
      </c>
      <c r="D552" s="102" t="s">
        <v>417</v>
      </c>
      <c r="E552" s="102" t="s">
        <v>22</v>
      </c>
      <c r="F552" s="102" t="s">
        <v>401</v>
      </c>
      <c r="G552" s="102">
        <v>2.3514526193787004</v>
      </c>
      <c r="H552" s="102">
        <v>0.21096245812366124</v>
      </c>
      <c r="I552" s="102">
        <v>-1</v>
      </c>
      <c r="J552" s="102"/>
      <c r="K552" s="102"/>
      <c r="L552" s="102"/>
    </row>
    <row r="553" spans="1:12" x14ac:dyDescent="0.2">
      <c r="A553" s="102" t="s">
        <v>415</v>
      </c>
      <c r="B553" s="102" t="s">
        <v>417</v>
      </c>
      <c r="C553" s="102" t="s">
        <v>22</v>
      </c>
      <c r="D553" s="102" t="s">
        <v>417</v>
      </c>
      <c r="E553" s="102" t="s">
        <v>22</v>
      </c>
      <c r="F553" s="102" t="s">
        <v>402</v>
      </c>
      <c r="G553" s="102">
        <v>2.3843186321663383</v>
      </c>
      <c r="H553" s="102">
        <v>0.20448216591508014</v>
      </c>
      <c r="I553" s="102">
        <v>-1</v>
      </c>
      <c r="J553" s="102"/>
      <c r="K553" s="102"/>
      <c r="L553" s="102"/>
    </row>
    <row r="554" spans="1:12" x14ac:dyDescent="0.2">
      <c r="A554" s="102" t="s">
        <v>415</v>
      </c>
      <c r="B554" s="102" t="s">
        <v>417</v>
      </c>
      <c r="C554" s="102" t="s">
        <v>22</v>
      </c>
      <c r="D554" s="102" t="s">
        <v>417</v>
      </c>
      <c r="E554" s="102" t="s">
        <v>22</v>
      </c>
      <c r="F554" s="102" t="s">
        <v>403</v>
      </c>
      <c r="G554" s="102">
        <v>2.4177370707347841</v>
      </c>
      <c r="H554" s="102">
        <v>0.19822653967886736</v>
      </c>
      <c r="I554" s="102">
        <v>-1</v>
      </c>
      <c r="J554" s="102"/>
      <c r="K554" s="102"/>
      <c r="L554" s="102"/>
    </row>
    <row r="555" spans="1:12" x14ac:dyDescent="0.2">
      <c r="A555" s="102" t="s">
        <v>415</v>
      </c>
      <c r="B555" s="102" t="s">
        <v>417</v>
      </c>
      <c r="C555" s="102" t="s">
        <v>22</v>
      </c>
      <c r="D555" s="102" t="s">
        <v>417</v>
      </c>
      <c r="E555" s="102" t="s">
        <v>22</v>
      </c>
      <c r="F555" s="102" t="s">
        <v>404</v>
      </c>
      <c r="G555" s="102">
        <v>2.4517172204891526</v>
      </c>
      <c r="H555" s="102">
        <v>0.1929681782525294</v>
      </c>
      <c r="I555" s="102">
        <v>-1</v>
      </c>
      <c r="J555" s="102"/>
      <c r="K555" s="102"/>
      <c r="L555" s="102"/>
    </row>
    <row r="556" spans="1:12" x14ac:dyDescent="0.2">
      <c r="A556" s="102" t="s">
        <v>415</v>
      </c>
      <c r="B556" s="102" t="s">
        <v>417</v>
      </c>
      <c r="C556" s="102" t="s">
        <v>22</v>
      </c>
      <c r="D556" s="102" t="s">
        <v>417</v>
      </c>
      <c r="E556" s="102" t="s">
        <v>22</v>
      </c>
      <c r="F556" s="102" t="s">
        <v>405</v>
      </c>
      <c r="G556" s="102">
        <v>2.4862685229075603</v>
      </c>
      <c r="H556" s="102">
        <v>0.1882008703873051</v>
      </c>
      <c r="I556" s="102">
        <v>-1</v>
      </c>
      <c r="J556" s="102"/>
      <c r="K556" s="102"/>
      <c r="L556" s="102"/>
    </row>
    <row r="557" spans="1:12" x14ac:dyDescent="0.2">
      <c r="A557" s="102" t="s">
        <v>415</v>
      </c>
      <c r="B557" s="102" t="s">
        <v>417</v>
      </c>
      <c r="C557" s="102" t="s">
        <v>22</v>
      </c>
      <c r="D557" s="102" t="s">
        <v>417</v>
      </c>
      <c r="E557" s="102" t="s">
        <v>22</v>
      </c>
      <c r="F557" s="102" t="s">
        <v>406</v>
      </c>
      <c r="G557" s="102">
        <v>2.5214005781644606</v>
      </c>
      <c r="H557" s="102">
        <v>0.18358588454076488</v>
      </c>
      <c r="I557" s="102">
        <v>-1</v>
      </c>
      <c r="J557" s="102"/>
      <c r="K557" s="102"/>
      <c r="L557" s="102"/>
    </row>
    <row r="558" spans="1:12" x14ac:dyDescent="0.2">
      <c r="A558" s="102" t="s">
        <v>415</v>
      </c>
      <c r="B558" s="102" t="s">
        <v>417</v>
      </c>
      <c r="C558" s="102" t="s">
        <v>22</v>
      </c>
      <c r="D558" s="102" t="s">
        <v>417</v>
      </c>
      <c r="E558" s="102" t="s">
        <v>22</v>
      </c>
      <c r="F558" s="102" t="s">
        <v>407</v>
      </c>
      <c r="G558" s="102">
        <v>2.5571231477980834</v>
      </c>
      <c r="H558" s="102">
        <v>0.17911818358148091</v>
      </c>
      <c r="I558" s="102">
        <v>-1</v>
      </c>
      <c r="J558" s="102"/>
      <c r="K558" s="102"/>
      <c r="L558" s="102"/>
    </row>
    <row r="559" spans="1:12" x14ac:dyDescent="0.2">
      <c r="A559" s="102" t="s">
        <v>415</v>
      </c>
      <c r="B559" s="102" t="s">
        <v>417</v>
      </c>
      <c r="C559" s="102" t="s">
        <v>22</v>
      </c>
      <c r="D559" s="102" t="s">
        <v>417</v>
      </c>
      <c r="E559" s="102" t="s">
        <v>22</v>
      </c>
      <c r="F559" s="102" t="s">
        <v>408</v>
      </c>
      <c r="G559" s="102">
        <v>2.5934461574227021</v>
      </c>
      <c r="H559" s="102">
        <v>0.17479289978119311</v>
      </c>
      <c r="I559" s="102">
        <v>-1</v>
      </c>
      <c r="J559" s="102"/>
      <c r="K559" s="102"/>
      <c r="L559" s="102"/>
    </row>
    <row r="560" spans="1:12" x14ac:dyDescent="0.2">
      <c r="A560" s="102" t="s">
        <v>415</v>
      </c>
      <c r="B560" s="102" t="s">
        <v>417</v>
      </c>
      <c r="C560" s="102" t="s">
        <v>22</v>
      </c>
      <c r="D560" s="102" t="s">
        <v>417</v>
      </c>
      <c r="E560" s="102" t="s">
        <v>22</v>
      </c>
      <c r="F560" s="102" t="s">
        <v>409</v>
      </c>
      <c r="G560" s="102">
        <v>2.6303796994864945</v>
      </c>
      <c r="H560" s="102">
        <v>0.17060532905390638</v>
      </c>
      <c r="I560" s="102">
        <v>-1</v>
      </c>
      <c r="J560" s="102"/>
      <c r="K560" s="102"/>
      <c r="L560" s="102"/>
    </row>
    <row r="561" spans="1:12" x14ac:dyDescent="0.2">
      <c r="A561" s="102" t="s">
        <v>415</v>
      </c>
      <c r="B561" s="102" t="s">
        <v>417</v>
      </c>
      <c r="C561" s="102" t="s">
        <v>22</v>
      </c>
      <c r="D561" s="102" t="s">
        <v>417</v>
      </c>
      <c r="E561" s="102" t="s">
        <v>22</v>
      </c>
      <c r="F561" s="102" t="s">
        <v>410</v>
      </c>
      <c r="G561" s="102">
        <v>2.6679340360757546</v>
      </c>
      <c r="H561" s="102">
        <v>0.16655092539248789</v>
      </c>
      <c r="I561" s="102">
        <v>-1</v>
      </c>
      <c r="J561" s="102"/>
      <c r="K561" s="102"/>
      <c r="L561" s="102"/>
    </row>
    <row r="562" spans="1:12" x14ac:dyDescent="0.2">
      <c r="A562" s="102" t="s">
        <v>415</v>
      </c>
      <c r="B562" s="102" t="s">
        <v>417</v>
      </c>
      <c r="C562" s="102" t="s">
        <v>22</v>
      </c>
      <c r="D562" s="102" t="s">
        <v>417</v>
      </c>
      <c r="E562" s="102" t="s">
        <v>22</v>
      </c>
      <c r="F562" s="102" t="s">
        <v>411</v>
      </c>
      <c r="G562" s="102">
        <v>2.7061196017662472</v>
      </c>
      <c r="H562" s="102">
        <v>0.1626252954959525</v>
      </c>
      <c r="I562" s="102">
        <v>-1</v>
      </c>
      <c r="J562" s="102"/>
      <c r="K562" s="102"/>
      <c r="L562" s="102"/>
    </row>
    <row r="563" spans="1:12" x14ac:dyDescent="0.2">
      <c r="A563" s="102" t="s">
        <v>415</v>
      </c>
      <c r="B563" s="102" t="s">
        <v>417</v>
      </c>
      <c r="C563" s="102" t="s">
        <v>18</v>
      </c>
      <c r="D563" s="102" t="s">
        <v>417</v>
      </c>
      <c r="E563" s="102" t="s">
        <v>18</v>
      </c>
      <c r="F563" s="102" t="s">
        <v>401</v>
      </c>
      <c r="G563" s="102">
        <v>2.3041336264642798</v>
      </c>
      <c r="H563" s="102">
        <v>0.22045813669089714</v>
      </c>
      <c r="I563" s="102">
        <v>-1</v>
      </c>
      <c r="J563" s="102"/>
      <c r="K563" s="102"/>
      <c r="L563" s="102"/>
    </row>
    <row r="564" spans="1:12" x14ac:dyDescent="0.2">
      <c r="A564" s="102" t="s">
        <v>415</v>
      </c>
      <c r="B564" s="102" t="s">
        <v>417</v>
      </c>
      <c r="C564" s="102" t="s">
        <v>18</v>
      </c>
      <c r="D564" s="102" t="s">
        <v>417</v>
      </c>
      <c r="E564" s="102" t="s">
        <v>18</v>
      </c>
      <c r="F564" s="102" t="s">
        <v>402</v>
      </c>
      <c r="G564" s="102">
        <v>2.3362042816958728</v>
      </c>
      <c r="H564" s="102">
        <v>0.21416103385983157</v>
      </c>
      <c r="I564" s="102">
        <v>-1</v>
      </c>
      <c r="J564" s="102"/>
      <c r="K564" s="102"/>
      <c r="L564" s="102"/>
    </row>
    <row r="565" spans="1:12" x14ac:dyDescent="0.2">
      <c r="A565" s="102" t="s">
        <v>415</v>
      </c>
      <c r="B565" s="102" t="s">
        <v>417</v>
      </c>
      <c r="C565" s="102" t="s">
        <v>18</v>
      </c>
      <c r="D565" s="102" t="s">
        <v>417</v>
      </c>
      <c r="E565" s="102" t="s">
        <v>18</v>
      </c>
      <c r="F565" s="102" t="s">
        <v>403</v>
      </c>
      <c r="G565" s="102">
        <v>2.3688139940035939</v>
      </c>
      <c r="H565" s="102">
        <v>0.20805569319475328</v>
      </c>
      <c r="I565" s="102">
        <v>-1</v>
      </c>
      <c r="J565" s="102"/>
      <c r="K565" s="102"/>
      <c r="L565" s="102"/>
    </row>
    <row r="566" spans="1:12" x14ac:dyDescent="0.2">
      <c r="A566" s="102" t="s">
        <v>415</v>
      </c>
      <c r="B566" s="102" t="s">
        <v>417</v>
      </c>
      <c r="C566" s="102" t="s">
        <v>18</v>
      </c>
      <c r="D566" s="102" t="s">
        <v>417</v>
      </c>
      <c r="E566" s="102" t="s">
        <v>18</v>
      </c>
      <c r="F566" s="102" t="s">
        <v>404</v>
      </c>
      <c r="G566" s="102">
        <v>2.4019718240857424</v>
      </c>
      <c r="H566" s="102">
        <v>0.2021360264519744</v>
      </c>
      <c r="I566" s="102">
        <v>-1</v>
      </c>
      <c r="J566" s="102"/>
      <c r="K566" s="102"/>
      <c r="L566" s="102"/>
    </row>
    <row r="567" spans="1:12" x14ac:dyDescent="0.2">
      <c r="A567" s="102" t="s">
        <v>415</v>
      </c>
      <c r="B567" s="102" t="s">
        <v>417</v>
      </c>
      <c r="C567" s="102" t="s">
        <v>18</v>
      </c>
      <c r="D567" s="102" t="s">
        <v>417</v>
      </c>
      <c r="E567" s="102" t="s">
        <v>18</v>
      </c>
      <c r="F567" s="102" t="s">
        <v>405</v>
      </c>
      <c r="G567" s="102">
        <v>2.4356869849366509</v>
      </c>
      <c r="H567" s="102">
        <v>0.19639614519674101</v>
      </c>
      <c r="I567" s="102">
        <v>-1</v>
      </c>
      <c r="J567" s="102"/>
      <c r="K567" s="102"/>
      <c r="L567" s="102"/>
    </row>
    <row r="568" spans="1:12" x14ac:dyDescent="0.2">
      <c r="A568" s="102" t="s">
        <v>415</v>
      </c>
      <c r="B568" s="102" t="s">
        <v>417</v>
      </c>
      <c r="C568" s="102" t="s">
        <v>18</v>
      </c>
      <c r="D568" s="102" t="s">
        <v>417</v>
      </c>
      <c r="E568" s="102" t="s">
        <v>18</v>
      </c>
      <c r="F568" s="102" t="s">
        <v>406</v>
      </c>
      <c r="G568" s="102">
        <v>2.4699688444065382</v>
      </c>
      <c r="H568" s="102">
        <v>0.19083035407266383</v>
      </c>
      <c r="I568" s="102">
        <v>-1</v>
      </c>
      <c r="J568" s="102"/>
      <c r="K568" s="102"/>
      <c r="L568" s="102"/>
    </row>
    <row r="569" spans="1:12" x14ac:dyDescent="0.2">
      <c r="A569" s="102" t="s">
        <v>415</v>
      </c>
      <c r="B569" s="102" t="s">
        <v>417</v>
      </c>
      <c r="C569" s="102" t="s">
        <v>18</v>
      </c>
      <c r="D569" s="102" t="s">
        <v>417</v>
      </c>
      <c r="E569" s="102" t="s">
        <v>18</v>
      </c>
      <c r="F569" s="102" t="s">
        <v>407</v>
      </c>
      <c r="G569" s="102">
        <v>2.5048269278043933</v>
      </c>
      <c r="H569" s="102">
        <v>0.18543314430250868</v>
      </c>
      <c r="I569" s="102">
        <v>-1</v>
      </c>
      <c r="J569" s="102"/>
      <c r="K569" s="102"/>
      <c r="L569" s="102"/>
    </row>
    <row r="570" spans="1:12" x14ac:dyDescent="0.2">
      <c r="A570" s="102" t="s">
        <v>415</v>
      </c>
      <c r="B570" s="102" t="s">
        <v>417</v>
      </c>
      <c r="C570" s="102" t="s">
        <v>18</v>
      </c>
      <c r="D570" s="102" t="s">
        <v>417</v>
      </c>
      <c r="E570" s="102" t="s">
        <v>18</v>
      </c>
      <c r="F570" s="102" t="s">
        <v>408</v>
      </c>
      <c r="G570" s="102">
        <v>2.5402709205446117</v>
      </c>
      <c r="H570" s="102">
        <v>0.18019918741226276</v>
      </c>
      <c r="I570" s="102">
        <v>-1</v>
      </c>
      <c r="J570" s="102"/>
      <c r="K570" s="102"/>
      <c r="L570" s="102"/>
    </row>
    <row r="571" spans="1:12" x14ac:dyDescent="0.2">
      <c r="A571" s="102" t="s">
        <v>415</v>
      </c>
      <c r="B571" s="102" t="s">
        <v>417</v>
      </c>
      <c r="C571" s="102" t="s">
        <v>18</v>
      </c>
      <c r="D571" s="102" t="s">
        <v>417</v>
      </c>
      <c r="E571" s="102" t="s">
        <v>18</v>
      </c>
      <c r="F571" s="102" t="s">
        <v>409</v>
      </c>
      <c r="G571" s="102">
        <v>2.5763106708381103</v>
      </c>
      <c r="H571" s="102">
        <v>0.1751233291706919</v>
      </c>
      <c r="I571" s="102">
        <v>-1</v>
      </c>
      <c r="J571" s="102"/>
      <c r="K571" s="102"/>
      <c r="L571" s="102"/>
    </row>
    <row r="572" spans="1:12" x14ac:dyDescent="0.2">
      <c r="A572" s="102" t="s">
        <v>415</v>
      </c>
      <c r="B572" s="102" t="s">
        <v>417</v>
      </c>
      <c r="C572" s="102" t="s">
        <v>18</v>
      </c>
      <c r="D572" s="102" t="s">
        <v>417</v>
      </c>
      <c r="E572" s="102" t="s">
        <v>18</v>
      </c>
      <c r="F572" s="102" t="s">
        <v>410</v>
      </c>
      <c r="G572" s="102">
        <v>2.6129561924286802</v>
      </c>
      <c r="H572" s="102">
        <v>0.17020058373686497</v>
      </c>
      <c r="I572" s="102">
        <v>-1</v>
      </c>
      <c r="J572" s="102"/>
      <c r="K572" s="102"/>
      <c r="L572" s="102"/>
    </row>
    <row r="573" spans="1:12" x14ac:dyDescent="0.2">
      <c r="A573" s="102" t="s">
        <v>415</v>
      </c>
      <c r="B573" s="102" t="s">
        <v>417</v>
      </c>
      <c r="C573" s="102" t="s">
        <v>18</v>
      </c>
      <c r="D573" s="102" t="s">
        <v>417</v>
      </c>
      <c r="E573" s="102" t="s">
        <v>18</v>
      </c>
      <c r="F573" s="102" t="s">
        <v>411</v>
      </c>
      <c r="G573" s="102">
        <v>2.6502176673753381</v>
      </c>
      <c r="H573" s="102">
        <v>0.16542612800840095</v>
      </c>
      <c r="I573" s="102">
        <v>-1</v>
      </c>
      <c r="J573" s="102"/>
      <c r="K573" s="102"/>
      <c r="L573" s="102"/>
    </row>
    <row r="574" spans="1:12" x14ac:dyDescent="0.2">
      <c r="A574" s="102" t="s">
        <v>415</v>
      </c>
      <c r="B574" s="102" t="s">
        <v>417</v>
      </c>
      <c r="C574" s="102" t="s">
        <v>25</v>
      </c>
      <c r="D574" s="102" t="s">
        <v>417</v>
      </c>
      <c r="E574" s="102" t="s">
        <v>25</v>
      </c>
      <c r="F574" s="102" t="s">
        <v>401</v>
      </c>
      <c r="G574" s="102">
        <v>1.7488191424456707</v>
      </c>
      <c r="H574" s="102">
        <v>0.17686174076164471</v>
      </c>
      <c r="I574" s="102">
        <v>-1</v>
      </c>
      <c r="J574" s="102"/>
      <c r="K574" s="102"/>
      <c r="L574" s="102"/>
    </row>
    <row r="575" spans="1:12" x14ac:dyDescent="0.2">
      <c r="A575" s="102" t="s">
        <v>415</v>
      </c>
      <c r="B575" s="102" t="s">
        <v>417</v>
      </c>
      <c r="C575" s="102" t="s">
        <v>25</v>
      </c>
      <c r="D575" s="102" t="s">
        <v>417</v>
      </c>
      <c r="E575" s="102" t="s">
        <v>25</v>
      </c>
      <c r="F575" s="102" t="s">
        <v>402</v>
      </c>
      <c r="G575" s="102">
        <v>1.7715558380208409</v>
      </c>
      <c r="H575" s="102">
        <v>0.17411301045523947</v>
      </c>
      <c r="I575" s="102">
        <v>-1</v>
      </c>
      <c r="J575" s="102"/>
      <c r="K575" s="102"/>
      <c r="L575" s="102"/>
    </row>
    <row r="576" spans="1:12" x14ac:dyDescent="0.2">
      <c r="A576" s="102" t="s">
        <v>415</v>
      </c>
      <c r="B576" s="102" t="s">
        <v>417</v>
      </c>
      <c r="C576" s="102" t="s">
        <v>25</v>
      </c>
      <c r="D576" s="102" t="s">
        <v>417</v>
      </c>
      <c r="E576" s="102" t="s">
        <v>25</v>
      </c>
      <c r="F576" s="102" t="s">
        <v>403</v>
      </c>
      <c r="G576" s="102">
        <v>1.7946747015482729</v>
      </c>
      <c r="H576" s="102">
        <v>0.17145798343451288</v>
      </c>
      <c r="I576" s="102">
        <v>-1</v>
      </c>
      <c r="J576" s="102"/>
      <c r="K576" s="102"/>
      <c r="L576" s="102"/>
    </row>
    <row r="577" spans="1:12" x14ac:dyDescent="0.2">
      <c r="A577" s="102" t="s">
        <v>415</v>
      </c>
      <c r="B577" s="102" t="s">
        <v>417</v>
      </c>
      <c r="C577" s="102" t="s">
        <v>25</v>
      </c>
      <c r="D577" s="102" t="s">
        <v>417</v>
      </c>
      <c r="E577" s="102" t="s">
        <v>25</v>
      </c>
      <c r="F577" s="102" t="s">
        <v>404</v>
      </c>
      <c r="G577" s="102">
        <v>1.8181821566678167</v>
      </c>
      <c r="H577" s="102">
        <v>0.1688928092906862</v>
      </c>
      <c r="I577" s="102">
        <v>-1</v>
      </c>
      <c r="J577" s="102"/>
      <c r="K577" s="102"/>
      <c r="L577" s="102"/>
    </row>
    <row r="578" spans="1:12" x14ac:dyDescent="0.2">
      <c r="A578" s="102" t="s">
        <v>415</v>
      </c>
      <c r="B578" s="102" t="s">
        <v>417</v>
      </c>
      <c r="C578" s="102" t="s">
        <v>25</v>
      </c>
      <c r="D578" s="102" t="s">
        <v>417</v>
      </c>
      <c r="E578" s="102" t="s">
        <v>25</v>
      </c>
      <c r="F578" s="102" t="s">
        <v>405</v>
      </c>
      <c r="G578" s="102">
        <v>1.8420847349905645</v>
      </c>
      <c r="H578" s="102">
        <v>0.16641380794082147</v>
      </c>
      <c r="I578" s="102">
        <v>-1</v>
      </c>
      <c r="J578" s="102"/>
      <c r="K578" s="102"/>
      <c r="L578" s="102"/>
    </row>
    <row r="579" spans="1:12" x14ac:dyDescent="0.2">
      <c r="A579" s="102" t="s">
        <v>415</v>
      </c>
      <c r="B579" s="102" t="s">
        <v>417</v>
      </c>
      <c r="C579" s="102" t="s">
        <v>25</v>
      </c>
      <c r="D579" s="102" t="s">
        <v>417</v>
      </c>
      <c r="E579" s="102" t="s">
        <v>25</v>
      </c>
      <c r="F579" s="102" t="s">
        <v>406</v>
      </c>
      <c r="G579" s="102">
        <v>1.8663890779136783</v>
      </c>
      <c r="H579" s="102">
        <v>0.16528654948669647</v>
      </c>
      <c r="I579" s="102">
        <v>-1</v>
      </c>
      <c r="J579" s="102"/>
      <c r="K579" s="102"/>
      <c r="L579" s="102"/>
    </row>
    <row r="580" spans="1:12" x14ac:dyDescent="0.2">
      <c r="A580" s="102" t="s">
        <v>415</v>
      </c>
      <c r="B580" s="102" t="s">
        <v>417</v>
      </c>
      <c r="C580" s="102" t="s">
        <v>25</v>
      </c>
      <c r="D580" s="102" t="s">
        <v>417</v>
      </c>
      <c r="E580" s="102" t="s">
        <v>25</v>
      </c>
      <c r="F580" s="102" t="s">
        <v>407</v>
      </c>
      <c r="G580" s="102">
        <v>1.8911019384657186</v>
      </c>
      <c r="H580" s="102">
        <v>0.16422763372235727</v>
      </c>
      <c r="I580" s="102">
        <v>-1</v>
      </c>
      <c r="J580" s="102"/>
      <c r="K580" s="102"/>
      <c r="L580" s="102"/>
    </row>
    <row r="581" spans="1:12" x14ac:dyDescent="0.2">
      <c r="A581" s="102" t="s">
        <v>415</v>
      </c>
      <c r="B581" s="102" t="s">
        <v>417</v>
      </c>
      <c r="C581" s="102" t="s">
        <v>25</v>
      </c>
      <c r="D581" s="102" t="s">
        <v>417</v>
      </c>
      <c r="E581" s="102" t="s">
        <v>25</v>
      </c>
      <c r="F581" s="102" t="s">
        <v>408</v>
      </c>
      <c r="G581" s="102">
        <v>1.9162301831829951</v>
      </c>
      <c r="H581" s="102">
        <v>0.1631861585072768</v>
      </c>
      <c r="I581" s="102">
        <v>-1</v>
      </c>
      <c r="J581" s="102"/>
      <c r="K581" s="102"/>
      <c r="L581" s="102"/>
    </row>
    <row r="582" spans="1:12" x14ac:dyDescent="0.2">
      <c r="A582" s="102" t="s">
        <v>415</v>
      </c>
      <c r="B582" s="102" t="s">
        <v>417</v>
      </c>
      <c r="C582" s="102" t="s">
        <v>25</v>
      </c>
      <c r="D582" s="102" t="s">
        <v>417</v>
      </c>
      <c r="E582" s="102" t="s">
        <v>25</v>
      </c>
      <c r="F582" s="102" t="s">
        <v>409</v>
      </c>
      <c r="G582" s="102">
        <v>1.941780794017451</v>
      </c>
      <c r="H582" s="102">
        <v>0.16216178401347586</v>
      </c>
      <c r="I582" s="102">
        <v>-1</v>
      </c>
      <c r="J582" s="102"/>
      <c r="K582" s="102"/>
      <c r="L582" s="102"/>
    </row>
    <row r="583" spans="1:12" x14ac:dyDescent="0.2">
      <c r="A583" s="102" t="s">
        <v>415</v>
      </c>
      <c r="B583" s="102" t="s">
        <v>417</v>
      </c>
      <c r="C583" s="102" t="s">
        <v>25</v>
      </c>
      <c r="D583" s="102" t="s">
        <v>417</v>
      </c>
      <c r="E583" s="102" t="s">
        <v>25</v>
      </c>
      <c r="F583" s="102" t="s">
        <v>410</v>
      </c>
      <c r="G583" s="102">
        <v>1.9677608702766136</v>
      </c>
      <c r="H583" s="102">
        <v>0.16115417802164006</v>
      </c>
      <c r="I583" s="102">
        <v>-1</v>
      </c>
      <c r="J583" s="102"/>
      <c r="K583" s="102"/>
      <c r="L583" s="102"/>
    </row>
    <row r="584" spans="1:12" x14ac:dyDescent="0.2">
      <c r="A584" s="102" t="s">
        <v>415</v>
      </c>
      <c r="B584" s="102" t="s">
        <v>417</v>
      </c>
      <c r="C584" s="102" t="s">
        <v>25</v>
      </c>
      <c r="D584" s="102" t="s">
        <v>417</v>
      </c>
      <c r="E584" s="102" t="s">
        <v>25</v>
      </c>
      <c r="F584" s="102" t="s">
        <v>411</v>
      </c>
      <c r="G584" s="102">
        <v>1.9941776305961658</v>
      </c>
      <c r="H584" s="102">
        <v>0.16035993294664108</v>
      </c>
      <c r="I584" s="102">
        <v>-1</v>
      </c>
      <c r="J584" s="102"/>
      <c r="K584" s="102"/>
      <c r="L584" s="102"/>
    </row>
    <row r="585" spans="1:12" x14ac:dyDescent="0.2">
      <c r="A585" s="102" t="s">
        <v>415</v>
      </c>
      <c r="B585" s="102" t="s">
        <v>417</v>
      </c>
      <c r="C585" s="102" t="s">
        <v>11</v>
      </c>
      <c r="D585" s="102" t="s">
        <v>417</v>
      </c>
      <c r="E585" s="102" t="s">
        <v>11</v>
      </c>
      <c r="F585" s="102" t="s">
        <v>401</v>
      </c>
      <c r="G585" s="102">
        <v>1.5514725122281181</v>
      </c>
      <c r="H585" s="102">
        <v>0.25692611791855546</v>
      </c>
      <c r="I585" s="102">
        <v>-1</v>
      </c>
      <c r="J585" s="102"/>
      <c r="K585" s="102"/>
      <c r="L585" s="102"/>
    </row>
    <row r="586" spans="1:12" x14ac:dyDescent="0.2">
      <c r="A586" s="102" t="s">
        <v>415</v>
      </c>
      <c r="B586" s="102" t="s">
        <v>417</v>
      </c>
      <c r="C586" s="102" t="s">
        <v>11</v>
      </c>
      <c r="D586" s="102" t="s">
        <v>417</v>
      </c>
      <c r="E586" s="102" t="s">
        <v>11</v>
      </c>
      <c r="F586" s="102" t="s">
        <v>402</v>
      </c>
      <c r="G586" s="102">
        <v>1.5708921225519694</v>
      </c>
      <c r="H586" s="102">
        <v>0.25094445188833941</v>
      </c>
      <c r="I586" s="102">
        <v>-1</v>
      </c>
      <c r="J586" s="102"/>
      <c r="K586" s="102"/>
      <c r="L586" s="102"/>
    </row>
    <row r="587" spans="1:12" x14ac:dyDescent="0.2">
      <c r="A587" s="102" t="s">
        <v>415</v>
      </c>
      <c r="B587" s="102" t="s">
        <v>417</v>
      </c>
      <c r="C587" s="102" t="s">
        <v>11</v>
      </c>
      <c r="D587" s="102" t="s">
        <v>417</v>
      </c>
      <c r="E587" s="102" t="s">
        <v>11</v>
      </c>
      <c r="F587" s="102" t="s">
        <v>403</v>
      </c>
      <c r="G587" s="102">
        <v>1.5906381458625569</v>
      </c>
      <c r="H587" s="102">
        <v>0.24510175107841006</v>
      </c>
      <c r="I587" s="102">
        <v>-1</v>
      </c>
      <c r="J587" s="102"/>
      <c r="K587" s="102"/>
      <c r="L587" s="102"/>
    </row>
    <row r="588" spans="1:12" x14ac:dyDescent="0.2">
      <c r="A588" s="102" t="s">
        <v>415</v>
      </c>
      <c r="B588" s="102" t="s">
        <v>417</v>
      </c>
      <c r="C588" s="102" t="s">
        <v>11</v>
      </c>
      <c r="D588" s="102" t="s">
        <v>417</v>
      </c>
      <c r="E588" s="102" t="s">
        <v>11</v>
      </c>
      <c r="F588" s="102" t="s">
        <v>404</v>
      </c>
      <c r="G588" s="102">
        <v>1.6107160686467938</v>
      </c>
      <c r="H588" s="102">
        <v>0.23939474384606604</v>
      </c>
      <c r="I588" s="102">
        <v>-1</v>
      </c>
      <c r="J588" s="102"/>
      <c r="K588" s="102"/>
      <c r="L588" s="102"/>
    </row>
    <row r="589" spans="1:12" x14ac:dyDescent="0.2">
      <c r="A589" s="102" t="s">
        <v>415</v>
      </c>
      <c r="B589" s="102" t="s">
        <v>417</v>
      </c>
      <c r="C589" s="102" t="s">
        <v>11</v>
      </c>
      <c r="D589" s="102" t="s">
        <v>417</v>
      </c>
      <c r="E589" s="102" t="s">
        <v>11</v>
      </c>
      <c r="F589" s="102" t="s">
        <v>405</v>
      </c>
      <c r="G589" s="102">
        <v>1.6311314696107766</v>
      </c>
      <c r="H589" s="102">
        <v>0.23382023667885232</v>
      </c>
      <c r="I589" s="102">
        <v>-1</v>
      </c>
      <c r="J589" s="102"/>
      <c r="K589" s="102"/>
      <c r="L589" s="102"/>
    </row>
    <row r="590" spans="1:12" x14ac:dyDescent="0.2">
      <c r="A590" s="102" t="s">
        <v>415</v>
      </c>
      <c r="B590" s="102" t="s">
        <v>417</v>
      </c>
      <c r="C590" s="102" t="s">
        <v>11</v>
      </c>
      <c r="D590" s="102" t="s">
        <v>417</v>
      </c>
      <c r="E590" s="102" t="s">
        <v>11</v>
      </c>
      <c r="F590" s="102" t="s">
        <v>406</v>
      </c>
      <c r="G590" s="102">
        <v>1.6518900212298409</v>
      </c>
      <c r="H590" s="102">
        <v>0.22837511230041327</v>
      </c>
      <c r="I590" s="102">
        <v>-1</v>
      </c>
      <c r="J590" s="102"/>
      <c r="K590" s="102"/>
      <c r="L590" s="102"/>
    </row>
    <row r="591" spans="1:12" x14ac:dyDescent="0.2">
      <c r="A591" s="102" t="s">
        <v>415</v>
      </c>
      <c r="B591" s="102" t="s">
        <v>417</v>
      </c>
      <c r="C591" s="102" t="s">
        <v>11</v>
      </c>
      <c r="D591" s="102" t="s">
        <v>417</v>
      </c>
      <c r="E591" s="102" t="s">
        <v>11</v>
      </c>
      <c r="F591" s="102" t="s">
        <v>407</v>
      </c>
      <c r="G591" s="102">
        <v>1.6729974913246779</v>
      </c>
      <c r="H591" s="102">
        <v>0.22305632782299245</v>
      </c>
      <c r="I591" s="102">
        <v>-1</v>
      </c>
      <c r="J591" s="102"/>
      <c r="K591" s="102"/>
      <c r="L591" s="102"/>
    </row>
    <row r="592" spans="1:12" x14ac:dyDescent="0.2">
      <c r="A592" s="102" t="s">
        <v>415</v>
      </c>
      <c r="B592" s="102" t="s">
        <v>417</v>
      </c>
      <c r="C592" s="102" t="s">
        <v>11</v>
      </c>
      <c r="D592" s="102" t="s">
        <v>417</v>
      </c>
      <c r="E592" s="102" t="s">
        <v>11</v>
      </c>
      <c r="F592" s="102" t="s">
        <v>408</v>
      </c>
      <c r="G592" s="102">
        <v>1.6944597446639362</v>
      </c>
      <c r="H592" s="102">
        <v>0.2178609129454058</v>
      </c>
      <c r="I592" s="102">
        <v>-1</v>
      </c>
      <c r="J592" s="102"/>
      <c r="K592" s="102"/>
      <c r="L592" s="102"/>
    </row>
    <row r="593" spans="1:12" x14ac:dyDescent="0.2">
      <c r="A593" s="102" t="s">
        <v>415</v>
      </c>
      <c r="B593" s="102" t="s">
        <v>417</v>
      </c>
      <c r="C593" s="102" t="s">
        <v>11</v>
      </c>
      <c r="D593" s="102" t="s">
        <v>417</v>
      </c>
      <c r="E593" s="102" t="s">
        <v>11</v>
      </c>
      <c r="F593" s="102" t="s">
        <v>409</v>
      </c>
      <c r="G593" s="102">
        <v>1.7162827445937661</v>
      </c>
      <c r="H593" s="102">
        <v>0.21278596819535486</v>
      </c>
      <c r="I593" s="102">
        <v>-1</v>
      </c>
      <c r="J593" s="102"/>
      <c r="K593" s="102"/>
      <c r="L593" s="102"/>
    </row>
    <row r="594" spans="1:12" x14ac:dyDescent="0.2">
      <c r="A594" s="102" t="s">
        <v>415</v>
      </c>
      <c r="B594" s="102" t="s">
        <v>417</v>
      </c>
      <c r="C594" s="102" t="s">
        <v>11</v>
      </c>
      <c r="D594" s="102" t="s">
        <v>417</v>
      </c>
      <c r="E594" s="102" t="s">
        <v>11</v>
      </c>
      <c r="F594" s="102" t="s">
        <v>410</v>
      </c>
      <c r="G594" s="102">
        <v>1.7384725546947497</v>
      </c>
      <c r="H594" s="102">
        <v>0.20782866321497123</v>
      </c>
      <c r="I594" s="102">
        <v>-1</v>
      </c>
      <c r="J594" s="102"/>
      <c r="K594" s="102"/>
      <c r="L594" s="102"/>
    </row>
    <row r="595" spans="1:12" x14ac:dyDescent="0.2">
      <c r="A595" s="102" t="s">
        <v>415</v>
      </c>
      <c r="B595" s="102" t="s">
        <v>417</v>
      </c>
      <c r="C595" s="102" t="s">
        <v>11</v>
      </c>
      <c r="D595" s="102" t="s">
        <v>417</v>
      </c>
      <c r="E595" s="102" t="s">
        <v>11</v>
      </c>
      <c r="F595" s="102" t="s">
        <v>411</v>
      </c>
      <c r="G595" s="102">
        <v>1.7610353404666856</v>
      </c>
      <c r="H595" s="102">
        <v>0.20298623508851074</v>
      </c>
      <c r="I595" s="102">
        <v>-1</v>
      </c>
      <c r="J595" s="102"/>
      <c r="K595" s="102"/>
      <c r="L595" s="102"/>
    </row>
    <row r="596" spans="1:12" x14ac:dyDescent="0.2">
      <c r="A596" s="102" t="s">
        <v>415</v>
      </c>
      <c r="B596" s="102" t="s">
        <v>417</v>
      </c>
      <c r="C596" s="102" t="s">
        <v>28</v>
      </c>
      <c r="D596" s="102" t="s">
        <v>417</v>
      </c>
      <c r="E596" s="102" t="s">
        <v>28</v>
      </c>
      <c r="F596" s="102" t="s">
        <v>401</v>
      </c>
      <c r="G596" s="102">
        <v>1.8038607477611308</v>
      </c>
      <c r="H596" s="102">
        <v>0.29286415713313818</v>
      </c>
      <c r="I596" s="102">
        <v>-1</v>
      </c>
      <c r="J596" s="102"/>
      <c r="K596" s="102"/>
      <c r="L596" s="102"/>
    </row>
    <row r="597" spans="1:12" x14ac:dyDescent="0.2">
      <c r="A597" s="102" t="s">
        <v>415</v>
      </c>
      <c r="B597" s="102" t="s">
        <v>417</v>
      </c>
      <c r="C597" s="102" t="s">
        <v>28</v>
      </c>
      <c r="D597" s="102" t="s">
        <v>417</v>
      </c>
      <c r="E597" s="102" t="s">
        <v>28</v>
      </c>
      <c r="F597" s="102" t="s">
        <v>402</v>
      </c>
      <c r="G597" s="102">
        <v>1.8275226058131038</v>
      </c>
      <c r="H597" s="102">
        <v>0.2844761502322003</v>
      </c>
      <c r="I597" s="102">
        <v>-1</v>
      </c>
      <c r="J597" s="102"/>
      <c r="K597" s="102"/>
      <c r="L597" s="102"/>
    </row>
    <row r="598" spans="1:12" x14ac:dyDescent="0.2">
      <c r="A598" s="102" t="s">
        <v>415</v>
      </c>
      <c r="B598" s="102" t="s">
        <v>417</v>
      </c>
      <c r="C598" s="102" t="s">
        <v>28</v>
      </c>
      <c r="D598" s="102" t="s">
        <v>417</v>
      </c>
      <c r="E598" s="102" t="s">
        <v>28</v>
      </c>
      <c r="F598" s="102" t="s">
        <v>403</v>
      </c>
      <c r="G598" s="102">
        <v>1.8515821823377787</v>
      </c>
      <c r="H598" s="102">
        <v>0.27635606635187132</v>
      </c>
      <c r="I598" s="102">
        <v>-1</v>
      </c>
      <c r="J598" s="102"/>
      <c r="K598" s="102"/>
      <c r="L598" s="102"/>
    </row>
    <row r="599" spans="1:12" x14ac:dyDescent="0.2">
      <c r="A599" s="102" t="s">
        <v>415</v>
      </c>
      <c r="B599" s="102" t="s">
        <v>417</v>
      </c>
      <c r="C599" s="102" t="s">
        <v>28</v>
      </c>
      <c r="D599" s="102" t="s">
        <v>417</v>
      </c>
      <c r="E599" s="102" t="s">
        <v>28</v>
      </c>
      <c r="F599" s="102" t="s">
        <v>404</v>
      </c>
      <c r="G599" s="102">
        <v>1.8760461623546996</v>
      </c>
      <c r="H599" s="102">
        <v>0.2684944942981492</v>
      </c>
      <c r="I599" s="102">
        <v>-1</v>
      </c>
      <c r="J599" s="102"/>
      <c r="K599" s="102"/>
      <c r="L599" s="102"/>
    </row>
    <row r="600" spans="1:12" x14ac:dyDescent="0.2">
      <c r="A600" s="102" t="s">
        <v>415</v>
      </c>
      <c r="B600" s="102" t="s">
        <v>417</v>
      </c>
      <c r="C600" s="102" t="s">
        <v>28</v>
      </c>
      <c r="D600" s="102" t="s">
        <v>417</v>
      </c>
      <c r="E600" s="102" t="s">
        <v>28</v>
      </c>
      <c r="F600" s="102" t="s">
        <v>405</v>
      </c>
      <c r="G600" s="102">
        <v>1.9009213432480339</v>
      </c>
      <c r="H600" s="102">
        <v>0.26088237223251043</v>
      </c>
      <c r="I600" s="102">
        <v>-1</v>
      </c>
      <c r="J600" s="102"/>
      <c r="K600" s="102"/>
      <c r="L600" s="102"/>
    </row>
    <row r="601" spans="1:12" x14ac:dyDescent="0.2">
      <c r="A601" s="102" t="s">
        <v>415</v>
      </c>
      <c r="B601" s="102" t="s">
        <v>417</v>
      </c>
      <c r="C601" s="102" t="s">
        <v>28</v>
      </c>
      <c r="D601" s="102" t="s">
        <v>417</v>
      </c>
      <c r="E601" s="102" t="s">
        <v>28</v>
      </c>
      <c r="F601" s="102" t="s">
        <v>406</v>
      </c>
      <c r="G601" s="102">
        <v>1.9262146366552437</v>
      </c>
      <c r="H601" s="102">
        <v>0.25351097432786368</v>
      </c>
      <c r="I601" s="102">
        <v>-1</v>
      </c>
      <c r="J601" s="102"/>
      <c r="K601" s="102"/>
      <c r="L601" s="102"/>
    </row>
    <row r="602" spans="1:12" x14ac:dyDescent="0.2">
      <c r="A602" s="102" t="s">
        <v>415</v>
      </c>
      <c r="B602" s="102" t="s">
        <v>417</v>
      </c>
      <c r="C602" s="102" t="s">
        <v>28</v>
      </c>
      <c r="D602" s="102" t="s">
        <v>417</v>
      </c>
      <c r="E602" s="102" t="s">
        <v>28</v>
      </c>
      <c r="F602" s="102" t="s">
        <v>407</v>
      </c>
      <c r="G602" s="102">
        <v>1.9519330703875042</v>
      </c>
      <c r="H602" s="102">
        <v>0.24637189794130582</v>
      </c>
      <c r="I602" s="102">
        <v>-1</v>
      </c>
      <c r="J602" s="102"/>
      <c r="K602" s="102"/>
      <c r="L602" s="102"/>
    </row>
    <row r="603" spans="1:12" x14ac:dyDescent="0.2">
      <c r="A603" s="102" t="s">
        <v>415</v>
      </c>
      <c r="B603" s="102" t="s">
        <v>417</v>
      </c>
      <c r="C603" s="102" t="s">
        <v>28</v>
      </c>
      <c r="D603" s="102" t="s">
        <v>417</v>
      </c>
      <c r="E603" s="102" t="s">
        <v>28</v>
      </c>
      <c r="F603" s="102" t="s">
        <v>408</v>
      </c>
      <c r="G603" s="102">
        <v>1.9780837903823989</v>
      </c>
      <c r="H603" s="102">
        <v>0.23945705128352804</v>
      </c>
      <c r="I603" s="102">
        <v>-1</v>
      </c>
      <c r="J603" s="102"/>
      <c r="K603" s="102"/>
      <c r="L603" s="102"/>
    </row>
    <row r="604" spans="1:12" x14ac:dyDescent="0.2">
      <c r="A604" s="102" t="s">
        <v>415</v>
      </c>
      <c r="B604" s="102" t="s">
        <v>417</v>
      </c>
      <c r="C604" s="102" t="s">
        <v>28</v>
      </c>
      <c r="D604" s="102" t="s">
        <v>417</v>
      </c>
      <c r="E604" s="102" t="s">
        <v>28</v>
      </c>
      <c r="F604" s="102" t="s">
        <v>409</v>
      </c>
      <c r="G604" s="102">
        <v>2.0046740626894413</v>
      </c>
      <c r="H604" s="102">
        <v>0.23275864156552115</v>
      </c>
      <c r="I604" s="102">
        <v>-1</v>
      </c>
      <c r="J604" s="102"/>
      <c r="K604" s="102"/>
      <c r="L604" s="102"/>
    </row>
    <row r="605" spans="1:12" x14ac:dyDescent="0.2">
      <c r="A605" s="102" t="s">
        <v>415</v>
      </c>
      <c r="B605" s="102" t="s">
        <v>417</v>
      </c>
      <c r="C605" s="102" t="s">
        <v>28</v>
      </c>
      <c r="D605" s="102" t="s">
        <v>417</v>
      </c>
      <c r="E605" s="102" t="s">
        <v>28</v>
      </c>
      <c r="F605" s="102" t="s">
        <v>410</v>
      </c>
      <c r="G605" s="102">
        <v>2.0317112754889597</v>
      </c>
      <c r="H605" s="102">
        <v>0.22626916360397317</v>
      </c>
      <c r="I605" s="102">
        <v>-1</v>
      </c>
      <c r="J605" s="102"/>
      <c r="K605" s="102"/>
      <c r="L605" s="102"/>
    </row>
    <row r="606" spans="1:12" x14ac:dyDescent="0.2">
      <c r="A606" s="102" t="s">
        <v>415</v>
      </c>
      <c r="B606" s="102" t="s">
        <v>417</v>
      </c>
      <c r="C606" s="102" t="s">
        <v>28</v>
      </c>
      <c r="D606" s="102" t="s">
        <v>417</v>
      </c>
      <c r="E606" s="102" t="s">
        <v>28</v>
      </c>
      <c r="F606" s="102" t="s">
        <v>411</v>
      </c>
      <c r="G606" s="102">
        <v>2.059202941144934</v>
      </c>
      <c r="H606" s="102">
        <v>0.21998138886748766</v>
      </c>
      <c r="I606" s="102">
        <v>-1</v>
      </c>
      <c r="J606" s="102"/>
      <c r="K606" s="102"/>
      <c r="L606" s="102"/>
    </row>
    <row r="607" spans="1:12" x14ac:dyDescent="0.2">
      <c r="A607" s="102" t="s">
        <v>415</v>
      </c>
      <c r="B607" s="102" t="s">
        <v>417</v>
      </c>
      <c r="C607" s="102" t="s">
        <v>22</v>
      </c>
      <c r="D607" s="102" t="s">
        <v>417</v>
      </c>
      <c r="E607" s="102" t="s">
        <v>18</v>
      </c>
      <c r="F607" s="102" t="s">
        <v>401</v>
      </c>
      <c r="G607" s="102">
        <v>0.4</v>
      </c>
      <c r="H607" s="102">
        <v>3.3000000000000002E-2</v>
      </c>
      <c r="I607" s="102">
        <v>24.542986189643955</v>
      </c>
      <c r="J607" s="102"/>
      <c r="K607" s="102"/>
      <c r="L607" s="102"/>
    </row>
    <row r="608" spans="1:12" x14ac:dyDescent="0.2">
      <c r="A608" s="102" t="s">
        <v>415</v>
      </c>
      <c r="B608" s="102" t="s">
        <v>417</v>
      </c>
      <c r="C608" s="102" t="s">
        <v>22</v>
      </c>
      <c r="D608" s="102" t="s">
        <v>417</v>
      </c>
      <c r="E608" s="102" t="s">
        <v>18</v>
      </c>
      <c r="F608" s="102" t="s">
        <v>402</v>
      </c>
      <c r="G608" s="102">
        <v>0.41000000000000003</v>
      </c>
      <c r="H608" s="102">
        <v>3.3000000000000002E-2</v>
      </c>
      <c r="I608" s="102">
        <v>25.327047570679557</v>
      </c>
      <c r="J608" s="102"/>
      <c r="K608" s="102"/>
      <c r="L608" s="102"/>
    </row>
    <row r="609" spans="1:12" x14ac:dyDescent="0.2">
      <c r="A609" s="102" t="s">
        <v>415</v>
      </c>
      <c r="B609" s="102" t="s">
        <v>417</v>
      </c>
      <c r="C609" s="102" t="s">
        <v>22</v>
      </c>
      <c r="D609" s="102" t="s">
        <v>417</v>
      </c>
      <c r="E609" s="102" t="s">
        <v>18</v>
      </c>
      <c r="F609" s="102" t="s">
        <v>403</v>
      </c>
      <c r="G609" s="102">
        <v>0.42000000000000004</v>
      </c>
      <c r="H609" s="102">
        <v>3.3000000000000002E-2</v>
      </c>
      <c r="I609" s="102">
        <v>26.111108951715163</v>
      </c>
      <c r="J609" s="102"/>
      <c r="K609" s="102"/>
      <c r="L609" s="102"/>
    </row>
    <row r="610" spans="1:12" x14ac:dyDescent="0.2">
      <c r="A610" s="102" t="s">
        <v>415</v>
      </c>
      <c r="B610" s="102" t="s">
        <v>417</v>
      </c>
      <c r="C610" s="102" t="s">
        <v>22</v>
      </c>
      <c r="D610" s="102" t="s">
        <v>417</v>
      </c>
      <c r="E610" s="102" t="s">
        <v>18</v>
      </c>
      <c r="F610" s="102" t="s">
        <v>404</v>
      </c>
      <c r="G610" s="102">
        <v>0.43000000000000005</v>
      </c>
      <c r="H610" s="102">
        <v>3.3000000000000002E-2</v>
      </c>
      <c r="I610" s="102">
        <v>26.895170332750766</v>
      </c>
      <c r="J610" s="102"/>
      <c r="K610" s="102"/>
      <c r="L610" s="102"/>
    </row>
    <row r="611" spans="1:12" x14ac:dyDescent="0.2">
      <c r="A611" s="102" t="s">
        <v>415</v>
      </c>
      <c r="B611" s="102" t="s">
        <v>417</v>
      </c>
      <c r="C611" s="102" t="s">
        <v>22</v>
      </c>
      <c r="D611" s="102" t="s">
        <v>417</v>
      </c>
      <c r="E611" s="102" t="s">
        <v>18</v>
      </c>
      <c r="F611" s="102" t="s">
        <v>405</v>
      </c>
      <c r="G611" s="102">
        <v>0.44000000000000006</v>
      </c>
      <c r="H611" s="102">
        <v>3.3000000000000002E-2</v>
      </c>
      <c r="I611" s="102">
        <v>27.679231713786372</v>
      </c>
      <c r="J611" s="102"/>
      <c r="K611" s="102"/>
      <c r="L611" s="102"/>
    </row>
    <row r="612" spans="1:12" x14ac:dyDescent="0.2">
      <c r="A612" s="102" t="s">
        <v>415</v>
      </c>
      <c r="B612" s="102" t="s">
        <v>417</v>
      </c>
      <c r="C612" s="102" t="s">
        <v>22</v>
      </c>
      <c r="D612" s="102" t="s">
        <v>417</v>
      </c>
      <c r="E612" s="102" t="s">
        <v>18</v>
      </c>
      <c r="F612" s="102" t="s">
        <v>406</v>
      </c>
      <c r="G612" s="102">
        <v>0.45000000000000007</v>
      </c>
      <c r="H612" s="102">
        <v>3.3000000000000002E-2</v>
      </c>
      <c r="I612" s="102">
        <v>28.463293094821978</v>
      </c>
      <c r="J612" s="102"/>
      <c r="K612" s="102"/>
      <c r="L612" s="102"/>
    </row>
    <row r="613" spans="1:12" x14ac:dyDescent="0.2">
      <c r="A613" s="102" t="s">
        <v>415</v>
      </c>
      <c r="B613" s="102" t="s">
        <v>417</v>
      </c>
      <c r="C613" s="102" t="s">
        <v>22</v>
      </c>
      <c r="D613" s="102" t="s">
        <v>417</v>
      </c>
      <c r="E613" s="102" t="s">
        <v>18</v>
      </c>
      <c r="F613" s="102" t="s">
        <v>407</v>
      </c>
      <c r="G613" s="102">
        <v>0.46000000000000008</v>
      </c>
      <c r="H613" s="102">
        <v>3.3000000000000002E-2</v>
      </c>
      <c r="I613" s="102">
        <v>29.247354475857581</v>
      </c>
      <c r="J613" s="102"/>
      <c r="K613" s="102"/>
      <c r="L613" s="102"/>
    </row>
    <row r="614" spans="1:12" x14ac:dyDescent="0.2">
      <c r="A614" s="102" t="s">
        <v>415</v>
      </c>
      <c r="B614" s="102" t="s">
        <v>417</v>
      </c>
      <c r="C614" s="102" t="s">
        <v>22</v>
      </c>
      <c r="D614" s="102" t="s">
        <v>417</v>
      </c>
      <c r="E614" s="102" t="s">
        <v>18</v>
      </c>
      <c r="F614" s="102" t="s">
        <v>408</v>
      </c>
      <c r="G614" s="102">
        <v>0.47000000000000008</v>
      </c>
      <c r="H614" s="102">
        <v>3.3000000000000002E-2</v>
      </c>
      <c r="I614" s="102">
        <v>30.031415856893187</v>
      </c>
      <c r="J614" s="102"/>
      <c r="K614" s="102"/>
      <c r="L614" s="102"/>
    </row>
    <row r="615" spans="1:12" x14ac:dyDescent="0.2">
      <c r="A615" s="102" t="s">
        <v>415</v>
      </c>
      <c r="B615" s="102" t="s">
        <v>417</v>
      </c>
      <c r="C615" s="102" t="s">
        <v>22</v>
      </c>
      <c r="D615" s="102" t="s">
        <v>417</v>
      </c>
      <c r="E615" s="102" t="s">
        <v>18</v>
      </c>
      <c r="F615" s="102" t="s">
        <v>409</v>
      </c>
      <c r="G615" s="102">
        <v>0.48000000000000009</v>
      </c>
      <c r="H615" s="102">
        <v>3.3000000000000002E-2</v>
      </c>
      <c r="I615" s="102">
        <v>30.815477237928789</v>
      </c>
      <c r="J615" s="102"/>
      <c r="K615" s="102"/>
      <c r="L615" s="102"/>
    </row>
    <row r="616" spans="1:12" x14ac:dyDescent="0.2">
      <c r="A616" s="102" t="s">
        <v>415</v>
      </c>
      <c r="B616" s="102" t="s">
        <v>417</v>
      </c>
      <c r="C616" s="102" t="s">
        <v>22</v>
      </c>
      <c r="D616" s="102" t="s">
        <v>417</v>
      </c>
      <c r="E616" s="102" t="s">
        <v>18</v>
      </c>
      <c r="F616" s="102" t="s">
        <v>410</v>
      </c>
      <c r="G616" s="102">
        <v>0.4900000000000001</v>
      </c>
      <c r="H616" s="102">
        <v>3.3000000000000002E-2</v>
      </c>
      <c r="I616" s="102">
        <v>31.599538618964395</v>
      </c>
      <c r="J616" s="102"/>
      <c r="K616" s="102"/>
      <c r="L616" s="102"/>
    </row>
    <row r="617" spans="1:12" x14ac:dyDescent="0.2">
      <c r="A617" s="102" t="s">
        <v>415</v>
      </c>
      <c r="B617" s="102" t="s">
        <v>417</v>
      </c>
      <c r="C617" s="102" t="s">
        <v>22</v>
      </c>
      <c r="D617" s="102" t="s">
        <v>417</v>
      </c>
      <c r="E617" s="102" t="s">
        <v>18</v>
      </c>
      <c r="F617" s="102" t="s">
        <v>411</v>
      </c>
      <c r="G617" s="102">
        <v>0.50000000000000011</v>
      </c>
      <c r="H617" s="102">
        <v>3.3000000000000002E-2</v>
      </c>
      <c r="I617" s="102">
        <v>32.383600000000001</v>
      </c>
      <c r="J617" s="102"/>
      <c r="K617" s="102"/>
      <c r="L617" s="102"/>
    </row>
    <row r="618" spans="1:12" x14ac:dyDescent="0.2">
      <c r="A618" s="102" t="s">
        <v>415</v>
      </c>
      <c r="B618" s="102" t="s">
        <v>417</v>
      </c>
      <c r="C618" s="102" t="s">
        <v>18</v>
      </c>
      <c r="D618" s="102" t="s">
        <v>417</v>
      </c>
      <c r="E618" s="102" t="s">
        <v>25</v>
      </c>
      <c r="F618" s="102" t="s">
        <v>401</v>
      </c>
      <c r="G618" s="102">
        <v>0.4</v>
      </c>
      <c r="H618" s="102">
        <v>3.3000000000000002E-2</v>
      </c>
      <c r="I618" s="102">
        <v>10.263443679106272</v>
      </c>
      <c r="J618" s="102"/>
      <c r="K618" s="102"/>
      <c r="L618" s="102"/>
    </row>
    <row r="619" spans="1:12" x14ac:dyDescent="0.2">
      <c r="A619" s="102" t="s">
        <v>415</v>
      </c>
      <c r="B619" s="102" t="s">
        <v>417</v>
      </c>
      <c r="C619" s="102" t="s">
        <v>18</v>
      </c>
      <c r="D619" s="102" t="s">
        <v>417</v>
      </c>
      <c r="E619" s="102" t="s">
        <v>25</v>
      </c>
      <c r="F619" s="102" t="s">
        <v>402</v>
      </c>
      <c r="G619" s="102">
        <v>0.41000000000000003</v>
      </c>
      <c r="H619" s="102">
        <v>3.3000000000000002E-2</v>
      </c>
      <c r="I619" s="102">
        <v>10.591324311195645</v>
      </c>
      <c r="J619" s="102"/>
      <c r="K619" s="102"/>
      <c r="L619" s="102"/>
    </row>
    <row r="620" spans="1:12" x14ac:dyDescent="0.2">
      <c r="A620" s="102" t="s">
        <v>415</v>
      </c>
      <c r="B620" s="102" t="s">
        <v>417</v>
      </c>
      <c r="C620" s="102" t="s">
        <v>18</v>
      </c>
      <c r="D620" s="102" t="s">
        <v>417</v>
      </c>
      <c r="E620" s="102" t="s">
        <v>25</v>
      </c>
      <c r="F620" s="102" t="s">
        <v>403</v>
      </c>
      <c r="G620" s="102">
        <v>0.42000000000000004</v>
      </c>
      <c r="H620" s="102">
        <v>3.3000000000000002E-2</v>
      </c>
      <c r="I620" s="102">
        <v>10.919204943285019</v>
      </c>
      <c r="J620" s="102"/>
      <c r="K620" s="102"/>
      <c r="L620" s="102"/>
    </row>
    <row r="621" spans="1:12" x14ac:dyDescent="0.2">
      <c r="A621" s="102" t="s">
        <v>415</v>
      </c>
      <c r="B621" s="102" t="s">
        <v>417</v>
      </c>
      <c r="C621" s="102" t="s">
        <v>18</v>
      </c>
      <c r="D621" s="102" t="s">
        <v>417</v>
      </c>
      <c r="E621" s="102" t="s">
        <v>25</v>
      </c>
      <c r="F621" s="102" t="s">
        <v>404</v>
      </c>
      <c r="G621" s="102">
        <v>0.43000000000000005</v>
      </c>
      <c r="H621" s="102">
        <v>3.3000000000000002E-2</v>
      </c>
      <c r="I621" s="102">
        <v>11.24708557537439</v>
      </c>
      <c r="J621" s="102"/>
      <c r="K621" s="102"/>
      <c r="L621" s="102"/>
    </row>
    <row r="622" spans="1:12" x14ac:dyDescent="0.2">
      <c r="A622" s="102" t="s">
        <v>415</v>
      </c>
      <c r="B622" s="102" t="s">
        <v>417</v>
      </c>
      <c r="C622" s="102" t="s">
        <v>18</v>
      </c>
      <c r="D622" s="102" t="s">
        <v>417</v>
      </c>
      <c r="E622" s="102" t="s">
        <v>25</v>
      </c>
      <c r="F622" s="102" t="s">
        <v>405</v>
      </c>
      <c r="G622" s="102">
        <v>0.44000000000000006</v>
      </c>
      <c r="H622" s="102">
        <v>3.3000000000000002E-2</v>
      </c>
      <c r="I622" s="102">
        <v>11.574966207463763</v>
      </c>
      <c r="J622" s="102"/>
      <c r="K622" s="102"/>
      <c r="L622" s="102"/>
    </row>
    <row r="623" spans="1:12" x14ac:dyDescent="0.2">
      <c r="A623" s="102" t="s">
        <v>415</v>
      </c>
      <c r="B623" s="102" t="s">
        <v>417</v>
      </c>
      <c r="C623" s="102" t="s">
        <v>18</v>
      </c>
      <c r="D623" s="102" t="s">
        <v>417</v>
      </c>
      <c r="E623" s="102" t="s">
        <v>25</v>
      </c>
      <c r="F623" s="102" t="s">
        <v>406</v>
      </c>
      <c r="G623" s="102">
        <v>0.45000000000000007</v>
      </c>
      <c r="H623" s="102">
        <v>3.3000000000000002E-2</v>
      </c>
      <c r="I623" s="102">
        <v>11.902846839553137</v>
      </c>
      <c r="J623" s="102"/>
      <c r="K623" s="102"/>
      <c r="L623" s="102"/>
    </row>
    <row r="624" spans="1:12" x14ac:dyDescent="0.2">
      <c r="A624" s="102" t="s">
        <v>415</v>
      </c>
      <c r="B624" s="102" t="s">
        <v>417</v>
      </c>
      <c r="C624" s="102" t="s">
        <v>18</v>
      </c>
      <c r="D624" s="102" t="s">
        <v>417</v>
      </c>
      <c r="E624" s="102" t="s">
        <v>25</v>
      </c>
      <c r="F624" s="102" t="s">
        <v>407</v>
      </c>
      <c r="G624" s="102">
        <v>0.46000000000000008</v>
      </c>
      <c r="H624" s="102">
        <v>3.3000000000000002E-2</v>
      </c>
      <c r="I624" s="102">
        <v>12.23072747164251</v>
      </c>
      <c r="J624" s="102"/>
      <c r="K624" s="102"/>
      <c r="L624" s="102"/>
    </row>
    <row r="625" spans="1:12" x14ac:dyDescent="0.2">
      <c r="A625" s="102" t="s">
        <v>415</v>
      </c>
      <c r="B625" s="102" t="s">
        <v>417</v>
      </c>
      <c r="C625" s="102" t="s">
        <v>18</v>
      </c>
      <c r="D625" s="102" t="s">
        <v>417</v>
      </c>
      <c r="E625" s="102" t="s">
        <v>25</v>
      </c>
      <c r="F625" s="102" t="s">
        <v>408</v>
      </c>
      <c r="G625" s="102">
        <v>0.47000000000000008</v>
      </c>
      <c r="H625" s="102">
        <v>3.3000000000000002E-2</v>
      </c>
      <c r="I625" s="102">
        <v>12.558608103731881</v>
      </c>
      <c r="J625" s="102"/>
      <c r="K625" s="102"/>
      <c r="L625" s="102"/>
    </row>
    <row r="626" spans="1:12" x14ac:dyDescent="0.2">
      <c r="A626" s="102" t="s">
        <v>415</v>
      </c>
      <c r="B626" s="102" t="s">
        <v>417</v>
      </c>
      <c r="C626" s="102" t="s">
        <v>18</v>
      </c>
      <c r="D626" s="102" t="s">
        <v>417</v>
      </c>
      <c r="E626" s="102" t="s">
        <v>25</v>
      </c>
      <c r="F626" s="102" t="s">
        <v>409</v>
      </c>
      <c r="G626" s="102">
        <v>0.48000000000000009</v>
      </c>
      <c r="H626" s="102">
        <v>3.3000000000000002E-2</v>
      </c>
      <c r="I626" s="102">
        <v>12.886488735821255</v>
      </c>
      <c r="J626" s="102"/>
      <c r="K626" s="102"/>
      <c r="L626" s="102"/>
    </row>
    <row r="627" spans="1:12" x14ac:dyDescent="0.2">
      <c r="A627" s="102" t="s">
        <v>415</v>
      </c>
      <c r="B627" s="102" t="s">
        <v>417</v>
      </c>
      <c r="C627" s="102" t="s">
        <v>18</v>
      </c>
      <c r="D627" s="102" t="s">
        <v>417</v>
      </c>
      <c r="E627" s="102" t="s">
        <v>25</v>
      </c>
      <c r="F627" s="102" t="s">
        <v>410</v>
      </c>
      <c r="G627" s="102">
        <v>0.4900000000000001</v>
      </c>
      <c r="H627" s="102">
        <v>3.3000000000000002E-2</v>
      </c>
      <c r="I627" s="102">
        <v>13.214369367910628</v>
      </c>
      <c r="J627" s="102"/>
      <c r="K627" s="102"/>
      <c r="L627" s="102"/>
    </row>
    <row r="628" spans="1:12" x14ac:dyDescent="0.2">
      <c r="A628" s="102" t="s">
        <v>415</v>
      </c>
      <c r="B628" s="102" t="s">
        <v>417</v>
      </c>
      <c r="C628" s="102" t="s">
        <v>18</v>
      </c>
      <c r="D628" s="102" t="s">
        <v>417</v>
      </c>
      <c r="E628" s="102" t="s">
        <v>25</v>
      </c>
      <c r="F628" s="102" t="s">
        <v>411</v>
      </c>
      <c r="G628" s="102">
        <v>0.50000000000000011</v>
      </c>
      <c r="H628" s="102">
        <v>3.3000000000000002E-2</v>
      </c>
      <c r="I628" s="102">
        <v>13.542249999999999</v>
      </c>
      <c r="J628" s="102"/>
      <c r="K628" s="102"/>
      <c r="L628" s="102"/>
    </row>
    <row r="629" spans="1:12" x14ac:dyDescent="0.2">
      <c r="A629" s="102" t="s">
        <v>415</v>
      </c>
      <c r="B629" s="102" t="s">
        <v>417</v>
      </c>
      <c r="C629" s="102" t="s">
        <v>25</v>
      </c>
      <c r="D629" s="102" t="s">
        <v>417</v>
      </c>
      <c r="E629" s="102" t="s">
        <v>11</v>
      </c>
      <c r="F629" s="102" t="s">
        <v>401</v>
      </c>
      <c r="G629" s="102">
        <v>0.4</v>
      </c>
      <c r="H629" s="102">
        <v>3.3000000000000002E-2</v>
      </c>
      <c r="I629" s="102">
        <v>6.1184668105959323</v>
      </c>
      <c r="J629" s="102"/>
      <c r="K629" s="102"/>
      <c r="L629" s="102"/>
    </row>
    <row r="630" spans="1:12" x14ac:dyDescent="0.2">
      <c r="A630" s="102" t="s">
        <v>415</v>
      </c>
      <c r="B630" s="102" t="s">
        <v>417</v>
      </c>
      <c r="C630" s="102" t="s">
        <v>25</v>
      </c>
      <c r="D630" s="102" t="s">
        <v>417</v>
      </c>
      <c r="E630" s="102" t="s">
        <v>11</v>
      </c>
      <c r="F630" s="102" t="s">
        <v>402</v>
      </c>
      <c r="G630" s="102">
        <v>0.41000000000000003</v>
      </c>
      <c r="H630" s="102">
        <v>3.3000000000000002E-2</v>
      </c>
      <c r="I630" s="102">
        <v>6.313930129536339</v>
      </c>
      <c r="J630" s="102"/>
      <c r="K630" s="102"/>
      <c r="L630" s="102"/>
    </row>
    <row r="631" spans="1:12" x14ac:dyDescent="0.2">
      <c r="A631" s="102" t="s">
        <v>415</v>
      </c>
      <c r="B631" s="102" t="s">
        <v>417</v>
      </c>
      <c r="C631" s="102" t="s">
        <v>25</v>
      </c>
      <c r="D631" s="102" t="s">
        <v>417</v>
      </c>
      <c r="E631" s="102" t="s">
        <v>11</v>
      </c>
      <c r="F631" s="102" t="s">
        <v>403</v>
      </c>
      <c r="G631" s="102">
        <v>0.42000000000000004</v>
      </c>
      <c r="H631" s="102">
        <v>3.3000000000000002E-2</v>
      </c>
      <c r="I631" s="102">
        <v>6.5093934484767457</v>
      </c>
      <c r="J631" s="102"/>
      <c r="K631" s="102"/>
      <c r="L631" s="102"/>
    </row>
    <row r="632" spans="1:12" x14ac:dyDescent="0.2">
      <c r="A632" s="102" t="s">
        <v>415</v>
      </c>
      <c r="B632" s="102" t="s">
        <v>417</v>
      </c>
      <c r="C632" s="102" t="s">
        <v>25</v>
      </c>
      <c r="D632" s="102" t="s">
        <v>417</v>
      </c>
      <c r="E632" s="102" t="s">
        <v>11</v>
      </c>
      <c r="F632" s="102" t="s">
        <v>404</v>
      </c>
      <c r="G632" s="102">
        <v>0.43000000000000005</v>
      </c>
      <c r="H632" s="102">
        <v>3.3000000000000002E-2</v>
      </c>
      <c r="I632" s="102">
        <v>6.7048567674171524</v>
      </c>
      <c r="J632" s="102"/>
      <c r="K632" s="102"/>
      <c r="L632" s="102"/>
    </row>
    <row r="633" spans="1:12" x14ac:dyDescent="0.2">
      <c r="A633" s="102" t="s">
        <v>415</v>
      </c>
      <c r="B633" s="102" t="s">
        <v>417</v>
      </c>
      <c r="C633" s="102" t="s">
        <v>25</v>
      </c>
      <c r="D633" s="102" t="s">
        <v>417</v>
      </c>
      <c r="E633" s="102" t="s">
        <v>11</v>
      </c>
      <c r="F633" s="102" t="s">
        <v>405</v>
      </c>
      <c r="G633" s="102">
        <v>0.44000000000000006</v>
      </c>
      <c r="H633" s="102">
        <v>3.3000000000000002E-2</v>
      </c>
      <c r="I633" s="102">
        <v>6.9003200863575591</v>
      </c>
      <c r="J633" s="102"/>
      <c r="K633" s="102"/>
      <c r="L633" s="102"/>
    </row>
    <row r="634" spans="1:12" x14ac:dyDescent="0.2">
      <c r="A634" s="102" t="s">
        <v>415</v>
      </c>
      <c r="B634" s="102" t="s">
        <v>417</v>
      </c>
      <c r="C634" s="102" t="s">
        <v>25</v>
      </c>
      <c r="D634" s="102" t="s">
        <v>417</v>
      </c>
      <c r="E634" s="102" t="s">
        <v>11</v>
      </c>
      <c r="F634" s="102" t="s">
        <v>406</v>
      </c>
      <c r="G634" s="102">
        <v>0.45000000000000007</v>
      </c>
      <c r="H634" s="102">
        <v>3.3000000000000002E-2</v>
      </c>
      <c r="I634" s="102">
        <v>7.0957834052979658</v>
      </c>
      <c r="J634" s="102"/>
      <c r="K634" s="102"/>
      <c r="L634" s="102"/>
    </row>
    <row r="635" spans="1:12" x14ac:dyDescent="0.2">
      <c r="A635" s="102" t="s">
        <v>415</v>
      </c>
      <c r="B635" s="102" t="s">
        <v>417</v>
      </c>
      <c r="C635" s="102" t="s">
        <v>25</v>
      </c>
      <c r="D635" s="102" t="s">
        <v>417</v>
      </c>
      <c r="E635" s="102" t="s">
        <v>11</v>
      </c>
      <c r="F635" s="102" t="s">
        <v>407</v>
      </c>
      <c r="G635" s="102">
        <v>0.46000000000000008</v>
      </c>
      <c r="H635" s="102">
        <v>3.3000000000000002E-2</v>
      </c>
      <c r="I635" s="102">
        <v>7.2912467242383725</v>
      </c>
      <c r="J635" s="102"/>
      <c r="K635" s="102"/>
      <c r="L635" s="102"/>
    </row>
    <row r="636" spans="1:12" x14ac:dyDescent="0.2">
      <c r="A636" s="102" t="s">
        <v>415</v>
      </c>
      <c r="B636" s="102" t="s">
        <v>417</v>
      </c>
      <c r="C636" s="102" t="s">
        <v>25</v>
      </c>
      <c r="D636" s="102" t="s">
        <v>417</v>
      </c>
      <c r="E636" s="102" t="s">
        <v>11</v>
      </c>
      <c r="F636" s="102" t="s">
        <v>408</v>
      </c>
      <c r="G636" s="102">
        <v>0.47000000000000008</v>
      </c>
      <c r="H636" s="102">
        <v>3.3000000000000002E-2</v>
      </c>
      <c r="I636" s="102">
        <v>7.4867100431787792</v>
      </c>
      <c r="J636" s="102"/>
      <c r="K636" s="102"/>
      <c r="L636" s="102"/>
    </row>
    <row r="637" spans="1:12" x14ac:dyDescent="0.2">
      <c r="A637" s="102" t="s">
        <v>415</v>
      </c>
      <c r="B637" s="102" t="s">
        <v>417</v>
      </c>
      <c r="C637" s="102" t="s">
        <v>25</v>
      </c>
      <c r="D637" s="102" t="s">
        <v>417</v>
      </c>
      <c r="E637" s="102" t="s">
        <v>11</v>
      </c>
      <c r="F637" s="102" t="s">
        <v>409</v>
      </c>
      <c r="G637" s="102">
        <v>0.48000000000000009</v>
      </c>
      <c r="H637" s="102">
        <v>3.3000000000000002E-2</v>
      </c>
      <c r="I637" s="102">
        <v>7.6821733621191859</v>
      </c>
      <c r="J637" s="102"/>
      <c r="K637" s="102"/>
      <c r="L637" s="102"/>
    </row>
    <row r="638" spans="1:12" x14ac:dyDescent="0.2">
      <c r="A638" s="102" t="s">
        <v>415</v>
      </c>
      <c r="B638" s="102" t="s">
        <v>417</v>
      </c>
      <c r="C638" s="102" t="s">
        <v>25</v>
      </c>
      <c r="D638" s="102" t="s">
        <v>417</v>
      </c>
      <c r="E638" s="102" t="s">
        <v>11</v>
      </c>
      <c r="F638" s="102" t="s">
        <v>410</v>
      </c>
      <c r="G638" s="102">
        <v>0.4900000000000001</v>
      </c>
      <c r="H638" s="102">
        <v>3.3000000000000002E-2</v>
      </c>
      <c r="I638" s="102">
        <v>7.8776366810595926</v>
      </c>
      <c r="J638" s="102"/>
      <c r="K638" s="102"/>
      <c r="L638" s="102"/>
    </row>
    <row r="639" spans="1:12" x14ac:dyDescent="0.2">
      <c r="A639" s="102" t="s">
        <v>415</v>
      </c>
      <c r="B639" s="102" t="s">
        <v>417</v>
      </c>
      <c r="C639" s="102" t="s">
        <v>25</v>
      </c>
      <c r="D639" s="102" t="s">
        <v>417</v>
      </c>
      <c r="E639" s="102" t="s">
        <v>11</v>
      </c>
      <c r="F639" s="102" t="s">
        <v>411</v>
      </c>
      <c r="G639" s="102">
        <v>0.50000000000000011</v>
      </c>
      <c r="H639" s="102">
        <v>3.3000000000000002E-2</v>
      </c>
      <c r="I639" s="102">
        <v>8.0731000000000002</v>
      </c>
      <c r="J639" s="102"/>
      <c r="K639" s="102"/>
      <c r="L639" s="102"/>
    </row>
    <row r="640" spans="1:12" x14ac:dyDescent="0.2">
      <c r="A640" s="102" t="s">
        <v>415</v>
      </c>
      <c r="B640" s="102" t="s">
        <v>417</v>
      </c>
      <c r="C640" s="102" t="s">
        <v>11</v>
      </c>
      <c r="D640" s="102" t="s">
        <v>417</v>
      </c>
      <c r="E640" s="102" t="s">
        <v>28</v>
      </c>
      <c r="F640" s="102" t="s">
        <v>401</v>
      </c>
      <c r="G640" s="102">
        <v>0.4</v>
      </c>
      <c r="H640" s="102">
        <v>3.3000000000000002E-2</v>
      </c>
      <c r="I640" s="102">
        <v>15.432964942942334</v>
      </c>
      <c r="J640" s="102"/>
      <c r="K640" s="102"/>
      <c r="L640" s="102"/>
    </row>
    <row r="641" spans="1:12" x14ac:dyDescent="0.2">
      <c r="A641" s="102" t="s">
        <v>415</v>
      </c>
      <c r="B641" s="102" t="s">
        <v>417</v>
      </c>
      <c r="C641" s="102" t="s">
        <v>11</v>
      </c>
      <c r="D641" s="102" t="s">
        <v>417</v>
      </c>
      <c r="E641" s="102" t="s">
        <v>28</v>
      </c>
      <c r="F641" s="102" t="s">
        <v>402</v>
      </c>
      <c r="G641" s="102">
        <v>0.41000000000000003</v>
      </c>
      <c r="H641" s="102">
        <v>3.3000000000000002E-2</v>
      </c>
      <c r="I641" s="102">
        <v>15.925993448648102</v>
      </c>
      <c r="J641" s="102"/>
      <c r="K641" s="102"/>
      <c r="L641" s="102"/>
    </row>
    <row r="642" spans="1:12" x14ac:dyDescent="0.2">
      <c r="A642" s="102" t="s">
        <v>415</v>
      </c>
      <c r="B642" s="102" t="s">
        <v>417</v>
      </c>
      <c r="C642" s="102" t="s">
        <v>11</v>
      </c>
      <c r="D642" s="102" t="s">
        <v>417</v>
      </c>
      <c r="E642" s="102" t="s">
        <v>28</v>
      </c>
      <c r="F642" s="102" t="s">
        <v>403</v>
      </c>
      <c r="G642" s="102">
        <v>0.42000000000000004</v>
      </c>
      <c r="H642" s="102">
        <v>3.3000000000000002E-2</v>
      </c>
      <c r="I642" s="102">
        <v>16.41902195435387</v>
      </c>
      <c r="J642" s="102"/>
      <c r="K642" s="102"/>
      <c r="L642" s="102"/>
    </row>
    <row r="643" spans="1:12" x14ac:dyDescent="0.2">
      <c r="A643" s="102" t="s">
        <v>415</v>
      </c>
      <c r="B643" s="102" t="s">
        <v>417</v>
      </c>
      <c r="C643" s="102" t="s">
        <v>11</v>
      </c>
      <c r="D643" s="102" t="s">
        <v>417</v>
      </c>
      <c r="E643" s="102" t="s">
        <v>28</v>
      </c>
      <c r="F643" s="102" t="s">
        <v>404</v>
      </c>
      <c r="G643" s="102">
        <v>0.43000000000000005</v>
      </c>
      <c r="H643" s="102">
        <v>3.3000000000000002E-2</v>
      </c>
      <c r="I643" s="102">
        <v>16.912050460059636</v>
      </c>
      <c r="J643" s="102"/>
      <c r="K643" s="102"/>
      <c r="L643" s="102"/>
    </row>
    <row r="644" spans="1:12" x14ac:dyDescent="0.2">
      <c r="A644" s="102" t="s">
        <v>415</v>
      </c>
      <c r="B644" s="102" t="s">
        <v>417</v>
      </c>
      <c r="C644" s="102" t="s">
        <v>11</v>
      </c>
      <c r="D644" s="102" t="s">
        <v>417</v>
      </c>
      <c r="E644" s="102" t="s">
        <v>28</v>
      </c>
      <c r="F644" s="102" t="s">
        <v>405</v>
      </c>
      <c r="G644" s="102">
        <v>0.44000000000000006</v>
      </c>
      <c r="H644" s="102">
        <v>3.3000000000000002E-2</v>
      </c>
      <c r="I644" s="102">
        <v>17.405078965765401</v>
      </c>
      <c r="J644" s="102"/>
      <c r="K644" s="102"/>
      <c r="L644" s="102"/>
    </row>
    <row r="645" spans="1:12" x14ac:dyDescent="0.2">
      <c r="A645" s="102" t="s">
        <v>415</v>
      </c>
      <c r="B645" s="102" t="s">
        <v>417</v>
      </c>
      <c r="C645" s="102" t="s">
        <v>11</v>
      </c>
      <c r="D645" s="102" t="s">
        <v>417</v>
      </c>
      <c r="E645" s="102" t="s">
        <v>28</v>
      </c>
      <c r="F645" s="102" t="s">
        <v>406</v>
      </c>
      <c r="G645" s="102">
        <v>0.45000000000000007</v>
      </c>
      <c r="H645" s="102">
        <v>3.3000000000000002E-2</v>
      </c>
      <c r="I645" s="102">
        <v>17.898107471471167</v>
      </c>
      <c r="J645" s="102"/>
      <c r="K645" s="102"/>
      <c r="L645" s="102"/>
    </row>
    <row r="646" spans="1:12" x14ac:dyDescent="0.2">
      <c r="A646" s="102" t="s">
        <v>415</v>
      </c>
      <c r="B646" s="102" t="s">
        <v>417</v>
      </c>
      <c r="C646" s="102" t="s">
        <v>11</v>
      </c>
      <c r="D646" s="102" t="s">
        <v>417</v>
      </c>
      <c r="E646" s="102" t="s">
        <v>28</v>
      </c>
      <c r="F646" s="102" t="s">
        <v>407</v>
      </c>
      <c r="G646" s="102">
        <v>0.46000000000000008</v>
      </c>
      <c r="H646" s="102">
        <v>3.3000000000000002E-2</v>
      </c>
      <c r="I646" s="102">
        <v>18.391135977176933</v>
      </c>
      <c r="J646" s="102"/>
      <c r="K646" s="102"/>
      <c r="L646" s="102"/>
    </row>
    <row r="647" spans="1:12" x14ac:dyDescent="0.2">
      <c r="A647" s="102" t="s">
        <v>415</v>
      </c>
      <c r="B647" s="102" t="s">
        <v>417</v>
      </c>
      <c r="C647" s="102" t="s">
        <v>11</v>
      </c>
      <c r="D647" s="102" t="s">
        <v>417</v>
      </c>
      <c r="E647" s="102" t="s">
        <v>28</v>
      </c>
      <c r="F647" s="102" t="s">
        <v>408</v>
      </c>
      <c r="G647" s="102">
        <v>0.47000000000000008</v>
      </c>
      <c r="H647" s="102">
        <v>3.3000000000000002E-2</v>
      </c>
      <c r="I647" s="102">
        <v>18.884164482882703</v>
      </c>
      <c r="J647" s="102"/>
      <c r="K647" s="102"/>
      <c r="L647" s="102"/>
    </row>
    <row r="648" spans="1:12" x14ac:dyDescent="0.2">
      <c r="A648" s="102" t="s">
        <v>415</v>
      </c>
      <c r="B648" s="102" t="s">
        <v>417</v>
      </c>
      <c r="C648" s="102" t="s">
        <v>11</v>
      </c>
      <c r="D648" s="102" t="s">
        <v>417</v>
      </c>
      <c r="E648" s="102" t="s">
        <v>28</v>
      </c>
      <c r="F648" s="102" t="s">
        <v>409</v>
      </c>
      <c r="G648" s="102">
        <v>0.48000000000000009</v>
      </c>
      <c r="H648" s="102">
        <v>3.3000000000000002E-2</v>
      </c>
      <c r="I648" s="102">
        <v>19.377192988588469</v>
      </c>
      <c r="J648" s="102"/>
      <c r="K648" s="102"/>
      <c r="L648" s="102"/>
    </row>
    <row r="649" spans="1:12" x14ac:dyDescent="0.2">
      <c r="A649" s="102" t="s">
        <v>415</v>
      </c>
      <c r="B649" s="102" t="s">
        <v>417</v>
      </c>
      <c r="C649" s="102" t="s">
        <v>11</v>
      </c>
      <c r="D649" s="102" t="s">
        <v>417</v>
      </c>
      <c r="E649" s="102" t="s">
        <v>28</v>
      </c>
      <c r="F649" s="102" t="s">
        <v>410</v>
      </c>
      <c r="G649" s="102">
        <v>0.4900000000000001</v>
      </c>
      <c r="H649" s="102">
        <v>3.3000000000000002E-2</v>
      </c>
      <c r="I649" s="102">
        <v>19.870221494294235</v>
      </c>
      <c r="J649" s="102"/>
      <c r="K649" s="102"/>
      <c r="L649" s="102"/>
    </row>
    <row r="650" spans="1:12" x14ac:dyDescent="0.2">
      <c r="A650" s="102" t="s">
        <v>415</v>
      </c>
      <c r="B650" s="102" t="s">
        <v>417</v>
      </c>
      <c r="C650" s="102" t="s">
        <v>11</v>
      </c>
      <c r="D650" s="102" t="s">
        <v>417</v>
      </c>
      <c r="E650" s="102" t="s">
        <v>28</v>
      </c>
      <c r="F650" s="102" t="s">
        <v>411</v>
      </c>
      <c r="G650" s="102">
        <v>0.50000000000000011</v>
      </c>
      <c r="H650" s="102">
        <v>3.3000000000000002E-2</v>
      </c>
      <c r="I650" s="102">
        <v>20.363250000000001</v>
      </c>
      <c r="J650" s="102"/>
      <c r="K650" s="102"/>
      <c r="L650" s="102"/>
    </row>
    <row r="651" spans="1:12" x14ac:dyDescent="0.2">
      <c r="A651" s="102" t="s">
        <v>415</v>
      </c>
      <c r="B651" s="102" t="s">
        <v>417</v>
      </c>
      <c r="C651" s="102" t="s">
        <v>28</v>
      </c>
      <c r="D651" s="102" t="s">
        <v>417</v>
      </c>
      <c r="E651" s="102" t="s">
        <v>22</v>
      </c>
      <c r="F651" s="102" t="s">
        <v>401</v>
      </c>
      <c r="G651" s="102">
        <v>0.4</v>
      </c>
      <c r="H651" s="102">
        <v>3.3000000000000002E-2</v>
      </c>
      <c r="I651" s="102">
        <v>0</v>
      </c>
      <c r="J651" s="102"/>
      <c r="K651" s="102"/>
      <c r="L651" s="102"/>
    </row>
    <row r="652" spans="1:12" x14ac:dyDescent="0.2">
      <c r="A652" s="102" t="s">
        <v>415</v>
      </c>
      <c r="B652" s="102" t="s">
        <v>417</v>
      </c>
      <c r="C652" s="102" t="s">
        <v>28</v>
      </c>
      <c r="D652" s="102" t="s">
        <v>417</v>
      </c>
      <c r="E652" s="102" t="s">
        <v>22</v>
      </c>
      <c r="F652" s="102" t="s">
        <v>402</v>
      </c>
      <c r="G652" s="102">
        <v>0.41000000000000003</v>
      </c>
      <c r="H652" s="102">
        <v>3.3000000000000002E-2</v>
      </c>
      <c r="I652" s="102">
        <v>0</v>
      </c>
      <c r="J652" s="102"/>
      <c r="K652" s="102"/>
      <c r="L652" s="102"/>
    </row>
    <row r="653" spans="1:12" x14ac:dyDescent="0.2">
      <c r="A653" s="102" t="s">
        <v>415</v>
      </c>
      <c r="B653" s="102" t="s">
        <v>417</v>
      </c>
      <c r="C653" s="102" t="s">
        <v>28</v>
      </c>
      <c r="D653" s="102" t="s">
        <v>417</v>
      </c>
      <c r="E653" s="102" t="s">
        <v>22</v>
      </c>
      <c r="F653" s="102" t="s">
        <v>403</v>
      </c>
      <c r="G653" s="102">
        <v>0.42000000000000004</v>
      </c>
      <c r="H653" s="102">
        <v>3.3000000000000002E-2</v>
      </c>
      <c r="I653" s="102">
        <v>0</v>
      </c>
      <c r="J653" s="102"/>
      <c r="K653" s="102"/>
      <c r="L653" s="102"/>
    </row>
    <row r="654" spans="1:12" x14ac:dyDescent="0.2">
      <c r="A654" s="102" t="s">
        <v>415</v>
      </c>
      <c r="B654" s="102" t="s">
        <v>417</v>
      </c>
      <c r="C654" s="102" t="s">
        <v>28</v>
      </c>
      <c r="D654" s="102" t="s">
        <v>417</v>
      </c>
      <c r="E654" s="102" t="s">
        <v>22</v>
      </c>
      <c r="F654" s="102" t="s">
        <v>404</v>
      </c>
      <c r="G654" s="102">
        <v>0.43000000000000005</v>
      </c>
      <c r="H654" s="102">
        <v>3.3000000000000002E-2</v>
      </c>
      <c r="I654" s="102">
        <v>0</v>
      </c>
      <c r="J654" s="102"/>
      <c r="K654" s="102"/>
      <c r="L654" s="102"/>
    </row>
    <row r="655" spans="1:12" x14ac:dyDescent="0.2">
      <c r="A655" s="102" t="s">
        <v>415</v>
      </c>
      <c r="B655" s="102" t="s">
        <v>417</v>
      </c>
      <c r="C655" s="102" t="s">
        <v>28</v>
      </c>
      <c r="D655" s="102" t="s">
        <v>417</v>
      </c>
      <c r="E655" s="102" t="s">
        <v>22</v>
      </c>
      <c r="F655" s="102" t="s">
        <v>405</v>
      </c>
      <c r="G655" s="102">
        <v>0.44000000000000006</v>
      </c>
      <c r="H655" s="102">
        <v>3.3000000000000002E-2</v>
      </c>
      <c r="I655" s="102">
        <v>0</v>
      </c>
      <c r="J655" s="102"/>
      <c r="K655" s="102"/>
      <c r="L655" s="102"/>
    </row>
    <row r="656" spans="1:12" x14ac:dyDescent="0.2">
      <c r="A656" s="102" t="s">
        <v>415</v>
      </c>
      <c r="B656" s="102" t="s">
        <v>417</v>
      </c>
      <c r="C656" s="102" t="s">
        <v>28</v>
      </c>
      <c r="D656" s="102" t="s">
        <v>417</v>
      </c>
      <c r="E656" s="102" t="s">
        <v>22</v>
      </c>
      <c r="F656" s="102" t="s">
        <v>406</v>
      </c>
      <c r="G656" s="102">
        <v>0.45000000000000007</v>
      </c>
      <c r="H656" s="102">
        <v>3.3000000000000002E-2</v>
      </c>
      <c r="I656" s="102">
        <v>0</v>
      </c>
      <c r="J656" s="102"/>
      <c r="K656" s="102"/>
      <c r="L656" s="102"/>
    </row>
    <row r="657" spans="1:12" x14ac:dyDescent="0.2">
      <c r="A657" s="102" t="s">
        <v>415</v>
      </c>
      <c r="B657" s="102" t="s">
        <v>417</v>
      </c>
      <c r="C657" s="102" t="s">
        <v>28</v>
      </c>
      <c r="D657" s="102" t="s">
        <v>417</v>
      </c>
      <c r="E657" s="102" t="s">
        <v>22</v>
      </c>
      <c r="F657" s="102" t="s">
        <v>407</v>
      </c>
      <c r="G657" s="102">
        <v>0.46000000000000008</v>
      </c>
      <c r="H657" s="102">
        <v>3.3000000000000002E-2</v>
      </c>
      <c r="I657" s="102">
        <v>0</v>
      </c>
      <c r="J657" s="102"/>
      <c r="K657" s="102"/>
      <c r="L657" s="102"/>
    </row>
    <row r="658" spans="1:12" x14ac:dyDescent="0.2">
      <c r="A658" s="102" t="s">
        <v>415</v>
      </c>
      <c r="B658" s="102" t="s">
        <v>417</v>
      </c>
      <c r="C658" s="102" t="s">
        <v>28</v>
      </c>
      <c r="D658" s="102" t="s">
        <v>417</v>
      </c>
      <c r="E658" s="102" t="s">
        <v>22</v>
      </c>
      <c r="F658" s="102" t="s">
        <v>408</v>
      </c>
      <c r="G658" s="102">
        <v>0.47000000000000008</v>
      </c>
      <c r="H658" s="102">
        <v>3.3000000000000002E-2</v>
      </c>
      <c r="I658" s="102">
        <v>0</v>
      </c>
      <c r="J658" s="102"/>
      <c r="K658" s="102"/>
      <c r="L658" s="102"/>
    </row>
    <row r="659" spans="1:12" x14ac:dyDescent="0.2">
      <c r="A659" s="102" t="s">
        <v>415</v>
      </c>
      <c r="B659" s="102" t="s">
        <v>417</v>
      </c>
      <c r="C659" s="102" t="s">
        <v>28</v>
      </c>
      <c r="D659" s="102" t="s">
        <v>417</v>
      </c>
      <c r="E659" s="102" t="s">
        <v>22</v>
      </c>
      <c r="F659" s="102" t="s">
        <v>409</v>
      </c>
      <c r="G659" s="102">
        <v>0.48000000000000009</v>
      </c>
      <c r="H659" s="102">
        <v>3.3000000000000002E-2</v>
      </c>
      <c r="I659" s="102">
        <v>0</v>
      </c>
      <c r="J659" s="102"/>
      <c r="K659" s="102"/>
      <c r="L659" s="102"/>
    </row>
    <row r="660" spans="1:12" x14ac:dyDescent="0.2">
      <c r="A660" s="102" t="s">
        <v>415</v>
      </c>
      <c r="B660" s="102" t="s">
        <v>417</v>
      </c>
      <c r="C660" s="102" t="s">
        <v>28</v>
      </c>
      <c r="D660" s="102" t="s">
        <v>417</v>
      </c>
      <c r="E660" s="102" t="s">
        <v>22</v>
      </c>
      <c r="F660" s="102" t="s">
        <v>410</v>
      </c>
      <c r="G660" s="102">
        <v>0.4900000000000001</v>
      </c>
      <c r="H660" s="102">
        <v>3.3000000000000002E-2</v>
      </c>
      <c r="I660" s="102">
        <v>0</v>
      </c>
      <c r="J660" s="102"/>
      <c r="K660" s="102"/>
      <c r="L660" s="102"/>
    </row>
    <row r="661" spans="1:12" x14ac:dyDescent="0.2">
      <c r="A661" s="102" t="s">
        <v>415</v>
      </c>
      <c r="B661" s="102" t="s">
        <v>417</v>
      </c>
      <c r="C661" s="102" t="s">
        <v>28</v>
      </c>
      <c r="D661" s="102" t="s">
        <v>417</v>
      </c>
      <c r="E661" s="102" t="s">
        <v>22</v>
      </c>
      <c r="F661" s="102" t="s">
        <v>411</v>
      </c>
      <c r="G661" s="102">
        <v>0.50000000000000011</v>
      </c>
      <c r="H661" s="102">
        <v>3.3000000000000002E-2</v>
      </c>
      <c r="I661" s="102">
        <v>0</v>
      </c>
      <c r="J661" s="102"/>
      <c r="K661" s="102"/>
      <c r="L661" s="102"/>
    </row>
    <row r="662" spans="1:12" x14ac:dyDescent="0.2">
      <c r="A662" s="102" t="s">
        <v>415</v>
      </c>
      <c r="B662" s="102" t="s">
        <v>417</v>
      </c>
      <c r="C662" s="102" t="s">
        <v>22</v>
      </c>
      <c r="D662" s="102" t="s">
        <v>417</v>
      </c>
      <c r="E662" s="102" t="s">
        <v>25</v>
      </c>
      <c r="F662" s="102" t="s">
        <v>401</v>
      </c>
      <c r="G662" s="102">
        <v>0.4</v>
      </c>
      <c r="H662" s="102">
        <v>3.3000000000000002E-2</v>
      </c>
      <c r="I662" s="102">
        <v>0</v>
      </c>
      <c r="J662" s="102"/>
      <c r="K662" s="102"/>
      <c r="L662" s="102"/>
    </row>
    <row r="663" spans="1:12" x14ac:dyDescent="0.2">
      <c r="A663" s="102" t="s">
        <v>415</v>
      </c>
      <c r="B663" s="102" t="s">
        <v>417</v>
      </c>
      <c r="C663" s="102" t="s">
        <v>22</v>
      </c>
      <c r="D663" s="102" t="s">
        <v>417</v>
      </c>
      <c r="E663" s="102" t="s">
        <v>25</v>
      </c>
      <c r="F663" s="102" t="s">
        <v>402</v>
      </c>
      <c r="G663" s="102">
        <v>0.41000000000000003</v>
      </c>
      <c r="H663" s="102">
        <v>3.3000000000000002E-2</v>
      </c>
      <c r="I663" s="102">
        <v>0</v>
      </c>
      <c r="J663" s="102"/>
      <c r="K663" s="102"/>
      <c r="L663" s="102"/>
    </row>
    <row r="664" spans="1:12" x14ac:dyDescent="0.2">
      <c r="A664" s="102" t="s">
        <v>415</v>
      </c>
      <c r="B664" s="102" t="s">
        <v>417</v>
      </c>
      <c r="C664" s="102" t="s">
        <v>22</v>
      </c>
      <c r="D664" s="102" t="s">
        <v>417</v>
      </c>
      <c r="E664" s="102" t="s">
        <v>25</v>
      </c>
      <c r="F664" s="102" t="s">
        <v>403</v>
      </c>
      <c r="G664" s="102">
        <v>0.42000000000000004</v>
      </c>
      <c r="H664" s="102">
        <v>3.3000000000000002E-2</v>
      </c>
      <c r="I664" s="102">
        <v>0</v>
      </c>
      <c r="J664" s="102"/>
      <c r="K664" s="102"/>
      <c r="L664" s="102"/>
    </row>
    <row r="665" spans="1:12" x14ac:dyDescent="0.2">
      <c r="A665" s="102" t="s">
        <v>415</v>
      </c>
      <c r="B665" s="102" t="s">
        <v>417</v>
      </c>
      <c r="C665" s="102" t="s">
        <v>22</v>
      </c>
      <c r="D665" s="102" t="s">
        <v>417</v>
      </c>
      <c r="E665" s="102" t="s">
        <v>25</v>
      </c>
      <c r="F665" s="102" t="s">
        <v>404</v>
      </c>
      <c r="G665" s="102">
        <v>0.43000000000000005</v>
      </c>
      <c r="H665" s="102">
        <v>3.3000000000000002E-2</v>
      </c>
      <c r="I665" s="102">
        <v>0</v>
      </c>
      <c r="J665" s="102"/>
      <c r="K665" s="102"/>
      <c r="L665" s="102"/>
    </row>
    <row r="666" spans="1:12" x14ac:dyDescent="0.2">
      <c r="A666" s="102" t="s">
        <v>415</v>
      </c>
      <c r="B666" s="102" t="s">
        <v>417</v>
      </c>
      <c r="C666" s="102" t="s">
        <v>22</v>
      </c>
      <c r="D666" s="102" t="s">
        <v>417</v>
      </c>
      <c r="E666" s="102" t="s">
        <v>25</v>
      </c>
      <c r="F666" s="102" t="s">
        <v>405</v>
      </c>
      <c r="G666" s="102">
        <v>0.44000000000000006</v>
      </c>
      <c r="H666" s="102">
        <v>3.3000000000000002E-2</v>
      </c>
      <c r="I666" s="102">
        <v>0</v>
      </c>
      <c r="J666" s="102"/>
      <c r="K666" s="102"/>
      <c r="L666" s="102"/>
    </row>
    <row r="667" spans="1:12" x14ac:dyDescent="0.2">
      <c r="A667" s="102" t="s">
        <v>415</v>
      </c>
      <c r="B667" s="102" t="s">
        <v>417</v>
      </c>
      <c r="C667" s="102" t="s">
        <v>22</v>
      </c>
      <c r="D667" s="102" t="s">
        <v>417</v>
      </c>
      <c r="E667" s="102" t="s">
        <v>25</v>
      </c>
      <c r="F667" s="102" t="s">
        <v>406</v>
      </c>
      <c r="G667" s="102">
        <v>0.45000000000000007</v>
      </c>
      <c r="H667" s="102">
        <v>3.3000000000000002E-2</v>
      </c>
      <c r="I667" s="102">
        <v>0</v>
      </c>
      <c r="J667" s="102"/>
      <c r="K667" s="102"/>
      <c r="L667" s="102"/>
    </row>
    <row r="668" spans="1:12" x14ac:dyDescent="0.2">
      <c r="A668" s="102" t="s">
        <v>415</v>
      </c>
      <c r="B668" s="102" t="s">
        <v>417</v>
      </c>
      <c r="C668" s="102" t="s">
        <v>22</v>
      </c>
      <c r="D668" s="102" t="s">
        <v>417</v>
      </c>
      <c r="E668" s="102" t="s">
        <v>25</v>
      </c>
      <c r="F668" s="102" t="s">
        <v>407</v>
      </c>
      <c r="G668" s="102">
        <v>0.46000000000000008</v>
      </c>
      <c r="H668" s="102">
        <v>3.3000000000000002E-2</v>
      </c>
      <c r="I668" s="102">
        <v>0</v>
      </c>
      <c r="J668" s="102"/>
      <c r="K668" s="102"/>
      <c r="L668" s="102"/>
    </row>
    <row r="669" spans="1:12" x14ac:dyDescent="0.2">
      <c r="A669" s="102" t="s">
        <v>415</v>
      </c>
      <c r="B669" s="102" t="s">
        <v>417</v>
      </c>
      <c r="C669" s="102" t="s">
        <v>22</v>
      </c>
      <c r="D669" s="102" t="s">
        <v>417</v>
      </c>
      <c r="E669" s="102" t="s">
        <v>25</v>
      </c>
      <c r="F669" s="102" t="s">
        <v>408</v>
      </c>
      <c r="G669" s="102">
        <v>0.47000000000000008</v>
      </c>
      <c r="H669" s="102">
        <v>3.3000000000000002E-2</v>
      </c>
      <c r="I669" s="102">
        <v>0</v>
      </c>
      <c r="J669" s="102"/>
      <c r="K669" s="102"/>
      <c r="L669" s="102"/>
    </row>
    <row r="670" spans="1:12" x14ac:dyDescent="0.2">
      <c r="A670" s="102" t="s">
        <v>415</v>
      </c>
      <c r="B670" s="102" t="s">
        <v>417</v>
      </c>
      <c r="C670" s="102" t="s">
        <v>22</v>
      </c>
      <c r="D670" s="102" t="s">
        <v>417</v>
      </c>
      <c r="E670" s="102" t="s">
        <v>25</v>
      </c>
      <c r="F670" s="102" t="s">
        <v>409</v>
      </c>
      <c r="G670" s="102">
        <v>0.48000000000000009</v>
      </c>
      <c r="H670" s="102">
        <v>3.3000000000000002E-2</v>
      </c>
      <c r="I670" s="102">
        <v>0</v>
      </c>
      <c r="J670" s="102"/>
      <c r="K670" s="102"/>
      <c r="L670" s="102"/>
    </row>
    <row r="671" spans="1:12" x14ac:dyDescent="0.2">
      <c r="A671" s="102" t="s">
        <v>415</v>
      </c>
      <c r="B671" s="102" t="s">
        <v>417</v>
      </c>
      <c r="C671" s="102" t="s">
        <v>22</v>
      </c>
      <c r="D671" s="102" t="s">
        <v>417</v>
      </c>
      <c r="E671" s="102" t="s">
        <v>25</v>
      </c>
      <c r="F671" s="102" t="s">
        <v>410</v>
      </c>
      <c r="G671" s="102">
        <v>0.4900000000000001</v>
      </c>
      <c r="H671" s="102">
        <v>3.3000000000000002E-2</v>
      </c>
      <c r="I671" s="102">
        <v>0</v>
      </c>
      <c r="J671" s="102"/>
      <c r="K671" s="102"/>
      <c r="L671" s="102"/>
    </row>
    <row r="672" spans="1:12" x14ac:dyDescent="0.2">
      <c r="A672" s="102" t="s">
        <v>415</v>
      </c>
      <c r="B672" s="102" t="s">
        <v>417</v>
      </c>
      <c r="C672" s="102" t="s">
        <v>22</v>
      </c>
      <c r="D672" s="102" t="s">
        <v>417</v>
      </c>
      <c r="E672" s="102" t="s">
        <v>25</v>
      </c>
      <c r="F672" s="102" t="s">
        <v>411</v>
      </c>
      <c r="G672" s="102">
        <v>0.50000000000000011</v>
      </c>
      <c r="H672" s="102">
        <v>3.3000000000000002E-2</v>
      </c>
      <c r="I672" s="102">
        <v>0</v>
      </c>
      <c r="J672" s="102"/>
      <c r="K672" s="102"/>
      <c r="L672" s="102"/>
    </row>
    <row r="673" spans="1:12" x14ac:dyDescent="0.2">
      <c r="A673" s="102" t="s">
        <v>415</v>
      </c>
      <c r="B673" s="102" t="s">
        <v>417</v>
      </c>
      <c r="C673" s="102" t="s">
        <v>18</v>
      </c>
      <c r="D673" s="102" t="s">
        <v>417</v>
      </c>
      <c r="E673" s="102" t="s">
        <v>11</v>
      </c>
      <c r="F673" s="102" t="s">
        <v>401</v>
      </c>
      <c r="G673" s="102">
        <v>0.4</v>
      </c>
      <c r="H673" s="102">
        <v>3.3000000000000002E-2</v>
      </c>
      <c r="I673" s="102">
        <v>16.744064973784301</v>
      </c>
      <c r="J673" s="102"/>
      <c r="K673" s="102"/>
      <c r="L673" s="102"/>
    </row>
    <row r="674" spans="1:12" x14ac:dyDescent="0.2">
      <c r="A674" s="102" t="s">
        <v>415</v>
      </c>
      <c r="B674" s="102" t="s">
        <v>417</v>
      </c>
      <c r="C674" s="102" t="s">
        <v>18</v>
      </c>
      <c r="D674" s="102" t="s">
        <v>417</v>
      </c>
      <c r="E674" s="102" t="s">
        <v>11</v>
      </c>
      <c r="F674" s="102" t="s">
        <v>402</v>
      </c>
      <c r="G674" s="102">
        <v>0.41000000000000003</v>
      </c>
      <c r="H674" s="102">
        <v>3.3000000000000002E-2</v>
      </c>
      <c r="I674" s="102">
        <v>17.278978476405872</v>
      </c>
      <c r="J674" s="102"/>
      <c r="K674" s="102"/>
      <c r="L674" s="102"/>
    </row>
    <row r="675" spans="1:12" x14ac:dyDescent="0.2">
      <c r="A675" s="102" t="s">
        <v>415</v>
      </c>
      <c r="B675" s="102" t="s">
        <v>417</v>
      </c>
      <c r="C675" s="102" t="s">
        <v>18</v>
      </c>
      <c r="D675" s="102" t="s">
        <v>417</v>
      </c>
      <c r="E675" s="102" t="s">
        <v>11</v>
      </c>
      <c r="F675" s="102" t="s">
        <v>403</v>
      </c>
      <c r="G675" s="102">
        <v>0.42000000000000004</v>
      </c>
      <c r="H675" s="102">
        <v>3.3000000000000002E-2</v>
      </c>
      <c r="I675" s="102">
        <v>17.813891979027442</v>
      </c>
      <c r="J675" s="102"/>
      <c r="K675" s="102"/>
      <c r="L675" s="102"/>
    </row>
    <row r="676" spans="1:12" x14ac:dyDescent="0.2">
      <c r="A676" s="102" t="s">
        <v>415</v>
      </c>
      <c r="B676" s="102" t="s">
        <v>417</v>
      </c>
      <c r="C676" s="102" t="s">
        <v>18</v>
      </c>
      <c r="D676" s="102" t="s">
        <v>417</v>
      </c>
      <c r="E676" s="102" t="s">
        <v>11</v>
      </c>
      <c r="F676" s="102" t="s">
        <v>404</v>
      </c>
      <c r="G676" s="102">
        <v>0.43000000000000005</v>
      </c>
      <c r="H676" s="102">
        <v>3.3000000000000002E-2</v>
      </c>
      <c r="I676" s="102">
        <v>18.348805481649013</v>
      </c>
      <c r="J676" s="102"/>
      <c r="K676" s="102"/>
      <c r="L676" s="102"/>
    </row>
    <row r="677" spans="1:12" x14ac:dyDescent="0.2">
      <c r="A677" s="102" t="s">
        <v>415</v>
      </c>
      <c r="B677" s="102" t="s">
        <v>417</v>
      </c>
      <c r="C677" s="102" t="s">
        <v>18</v>
      </c>
      <c r="D677" s="102" t="s">
        <v>417</v>
      </c>
      <c r="E677" s="102" t="s">
        <v>11</v>
      </c>
      <c r="F677" s="102" t="s">
        <v>405</v>
      </c>
      <c r="G677" s="102">
        <v>0.44000000000000006</v>
      </c>
      <c r="H677" s="102">
        <v>3.3000000000000002E-2</v>
      </c>
      <c r="I677" s="102">
        <v>18.88371898427058</v>
      </c>
      <c r="J677" s="102"/>
      <c r="K677" s="102"/>
      <c r="L677" s="102"/>
    </row>
    <row r="678" spans="1:12" x14ac:dyDescent="0.2">
      <c r="A678" s="102" t="s">
        <v>415</v>
      </c>
      <c r="B678" s="102" t="s">
        <v>417</v>
      </c>
      <c r="C678" s="102" t="s">
        <v>18</v>
      </c>
      <c r="D678" s="102" t="s">
        <v>417</v>
      </c>
      <c r="E678" s="102" t="s">
        <v>11</v>
      </c>
      <c r="F678" s="102" t="s">
        <v>406</v>
      </c>
      <c r="G678" s="102">
        <v>0.45000000000000007</v>
      </c>
      <c r="H678" s="102">
        <v>3.3000000000000002E-2</v>
      </c>
      <c r="I678" s="102">
        <v>19.41863248689215</v>
      </c>
      <c r="J678" s="102"/>
      <c r="K678" s="102"/>
      <c r="L678" s="102"/>
    </row>
    <row r="679" spans="1:12" x14ac:dyDescent="0.2">
      <c r="A679" s="102" t="s">
        <v>415</v>
      </c>
      <c r="B679" s="102" t="s">
        <v>417</v>
      </c>
      <c r="C679" s="102" t="s">
        <v>18</v>
      </c>
      <c r="D679" s="102" t="s">
        <v>417</v>
      </c>
      <c r="E679" s="102" t="s">
        <v>11</v>
      </c>
      <c r="F679" s="102" t="s">
        <v>407</v>
      </c>
      <c r="G679" s="102">
        <v>0.46000000000000008</v>
      </c>
      <c r="H679" s="102">
        <v>3.3000000000000002E-2</v>
      </c>
      <c r="I679" s="102">
        <v>19.953545989513721</v>
      </c>
      <c r="J679" s="102"/>
      <c r="K679" s="102"/>
      <c r="L679" s="102"/>
    </row>
    <row r="680" spans="1:12" x14ac:dyDescent="0.2">
      <c r="A680" s="102" t="s">
        <v>415</v>
      </c>
      <c r="B680" s="102" t="s">
        <v>417</v>
      </c>
      <c r="C680" s="102" t="s">
        <v>18</v>
      </c>
      <c r="D680" s="102" t="s">
        <v>417</v>
      </c>
      <c r="E680" s="102" t="s">
        <v>11</v>
      </c>
      <c r="F680" s="102" t="s">
        <v>408</v>
      </c>
      <c r="G680" s="102">
        <v>0.47000000000000008</v>
      </c>
      <c r="H680" s="102">
        <v>3.3000000000000002E-2</v>
      </c>
      <c r="I680" s="102">
        <v>20.488459492135291</v>
      </c>
      <c r="J680" s="102"/>
      <c r="K680" s="102"/>
      <c r="L680" s="102"/>
    </row>
    <row r="681" spans="1:12" x14ac:dyDescent="0.2">
      <c r="A681" s="102" t="s">
        <v>415</v>
      </c>
      <c r="B681" s="102" t="s">
        <v>417</v>
      </c>
      <c r="C681" s="102" t="s">
        <v>18</v>
      </c>
      <c r="D681" s="102" t="s">
        <v>417</v>
      </c>
      <c r="E681" s="102" t="s">
        <v>11</v>
      </c>
      <c r="F681" s="102" t="s">
        <v>409</v>
      </c>
      <c r="G681" s="102">
        <v>0.48000000000000009</v>
      </c>
      <c r="H681" s="102">
        <v>3.3000000000000002E-2</v>
      </c>
      <c r="I681" s="102">
        <v>21.023372994756862</v>
      </c>
      <c r="J681" s="102"/>
      <c r="K681" s="102"/>
      <c r="L681" s="102"/>
    </row>
    <row r="682" spans="1:12" x14ac:dyDescent="0.2">
      <c r="A682" s="102" t="s">
        <v>415</v>
      </c>
      <c r="B682" s="102" t="s">
        <v>417</v>
      </c>
      <c r="C682" s="102" t="s">
        <v>18</v>
      </c>
      <c r="D682" s="102" t="s">
        <v>417</v>
      </c>
      <c r="E682" s="102" t="s">
        <v>11</v>
      </c>
      <c r="F682" s="102" t="s">
        <v>410</v>
      </c>
      <c r="G682" s="102">
        <v>0.4900000000000001</v>
      </c>
      <c r="H682" s="102">
        <v>3.3000000000000002E-2</v>
      </c>
      <c r="I682" s="102">
        <v>21.558286497378433</v>
      </c>
      <c r="J682" s="102"/>
      <c r="K682" s="102"/>
      <c r="L682" s="102"/>
    </row>
    <row r="683" spans="1:12" x14ac:dyDescent="0.2">
      <c r="A683" s="102" t="s">
        <v>415</v>
      </c>
      <c r="B683" s="102" t="s">
        <v>417</v>
      </c>
      <c r="C683" s="102" t="s">
        <v>18</v>
      </c>
      <c r="D683" s="102" t="s">
        <v>417</v>
      </c>
      <c r="E683" s="102" t="s">
        <v>11</v>
      </c>
      <c r="F683" s="102" t="s">
        <v>411</v>
      </c>
      <c r="G683" s="102">
        <v>0.50000000000000011</v>
      </c>
      <c r="H683" s="102">
        <v>3.3000000000000002E-2</v>
      </c>
      <c r="I683" s="102">
        <v>22.0932</v>
      </c>
      <c r="J683" s="102"/>
      <c r="K683" s="102"/>
      <c r="L683" s="102"/>
    </row>
    <row r="684" spans="1:12" x14ac:dyDescent="0.2">
      <c r="A684" s="102" t="s">
        <v>415</v>
      </c>
      <c r="B684" s="102" t="s">
        <v>417</v>
      </c>
      <c r="C684" s="102" t="s">
        <v>25</v>
      </c>
      <c r="D684" s="102" t="s">
        <v>417</v>
      </c>
      <c r="E684" s="102" t="s">
        <v>28</v>
      </c>
      <c r="F684" s="102" t="s">
        <v>401</v>
      </c>
      <c r="G684" s="102">
        <v>0.4</v>
      </c>
      <c r="H684" s="102">
        <v>3.3000000000000002E-2</v>
      </c>
      <c r="I684" s="102">
        <v>0</v>
      </c>
      <c r="J684" s="102"/>
      <c r="K684" s="102"/>
      <c r="L684" s="102"/>
    </row>
    <row r="685" spans="1:12" x14ac:dyDescent="0.2">
      <c r="A685" s="102" t="s">
        <v>415</v>
      </c>
      <c r="B685" s="102" t="s">
        <v>417</v>
      </c>
      <c r="C685" s="102" t="s">
        <v>25</v>
      </c>
      <c r="D685" s="102" t="s">
        <v>417</v>
      </c>
      <c r="E685" s="102" t="s">
        <v>28</v>
      </c>
      <c r="F685" s="102" t="s">
        <v>402</v>
      </c>
      <c r="G685" s="102">
        <v>0.41000000000000003</v>
      </c>
      <c r="H685" s="102">
        <v>3.3000000000000002E-2</v>
      </c>
      <c r="I685" s="102">
        <v>0</v>
      </c>
      <c r="J685" s="102"/>
      <c r="K685" s="102"/>
      <c r="L685" s="102"/>
    </row>
    <row r="686" spans="1:12" x14ac:dyDescent="0.2">
      <c r="A686" s="102" t="s">
        <v>415</v>
      </c>
      <c r="B686" s="102" t="s">
        <v>417</v>
      </c>
      <c r="C686" s="102" t="s">
        <v>25</v>
      </c>
      <c r="D686" s="102" t="s">
        <v>417</v>
      </c>
      <c r="E686" s="102" t="s">
        <v>28</v>
      </c>
      <c r="F686" s="102" t="s">
        <v>403</v>
      </c>
      <c r="G686" s="102">
        <v>0.42000000000000004</v>
      </c>
      <c r="H686" s="102">
        <v>3.3000000000000002E-2</v>
      </c>
      <c r="I686" s="102">
        <v>0</v>
      </c>
      <c r="J686" s="102"/>
      <c r="K686" s="102"/>
      <c r="L686" s="102"/>
    </row>
    <row r="687" spans="1:12" x14ac:dyDescent="0.2">
      <c r="A687" s="102" t="s">
        <v>415</v>
      </c>
      <c r="B687" s="102" t="s">
        <v>417</v>
      </c>
      <c r="C687" s="102" t="s">
        <v>25</v>
      </c>
      <c r="D687" s="102" t="s">
        <v>417</v>
      </c>
      <c r="E687" s="102" t="s">
        <v>28</v>
      </c>
      <c r="F687" s="102" t="s">
        <v>404</v>
      </c>
      <c r="G687" s="102">
        <v>0.43000000000000005</v>
      </c>
      <c r="H687" s="102">
        <v>3.3000000000000002E-2</v>
      </c>
      <c r="I687" s="102">
        <v>0</v>
      </c>
      <c r="J687" s="102"/>
      <c r="K687" s="102"/>
      <c r="L687" s="102"/>
    </row>
    <row r="688" spans="1:12" x14ac:dyDescent="0.2">
      <c r="A688" s="102" t="s">
        <v>415</v>
      </c>
      <c r="B688" s="102" t="s">
        <v>417</v>
      </c>
      <c r="C688" s="102" t="s">
        <v>25</v>
      </c>
      <c r="D688" s="102" t="s">
        <v>417</v>
      </c>
      <c r="E688" s="102" t="s">
        <v>28</v>
      </c>
      <c r="F688" s="102" t="s">
        <v>405</v>
      </c>
      <c r="G688" s="102">
        <v>0.44000000000000006</v>
      </c>
      <c r="H688" s="102">
        <v>3.3000000000000002E-2</v>
      </c>
      <c r="I688" s="102">
        <v>0</v>
      </c>
      <c r="J688" s="102"/>
      <c r="K688" s="102"/>
      <c r="L688" s="102"/>
    </row>
    <row r="689" spans="1:12" x14ac:dyDescent="0.2">
      <c r="A689" s="102" t="s">
        <v>415</v>
      </c>
      <c r="B689" s="102" t="s">
        <v>417</v>
      </c>
      <c r="C689" s="102" t="s">
        <v>25</v>
      </c>
      <c r="D689" s="102" t="s">
        <v>417</v>
      </c>
      <c r="E689" s="102" t="s">
        <v>28</v>
      </c>
      <c r="F689" s="102" t="s">
        <v>406</v>
      </c>
      <c r="G689" s="102">
        <v>0.45000000000000007</v>
      </c>
      <c r="H689" s="102">
        <v>3.3000000000000002E-2</v>
      </c>
      <c r="I689" s="102">
        <v>0</v>
      </c>
      <c r="J689" s="102"/>
      <c r="K689" s="102"/>
      <c r="L689" s="102"/>
    </row>
    <row r="690" spans="1:12" x14ac:dyDescent="0.2">
      <c r="A690" s="102" t="s">
        <v>415</v>
      </c>
      <c r="B690" s="102" t="s">
        <v>417</v>
      </c>
      <c r="C690" s="102" t="s">
        <v>25</v>
      </c>
      <c r="D690" s="102" t="s">
        <v>417</v>
      </c>
      <c r="E690" s="102" t="s">
        <v>28</v>
      </c>
      <c r="F690" s="102" t="s">
        <v>407</v>
      </c>
      <c r="G690" s="102">
        <v>0.46000000000000008</v>
      </c>
      <c r="H690" s="102">
        <v>3.3000000000000002E-2</v>
      </c>
      <c r="I690" s="102">
        <v>0</v>
      </c>
      <c r="J690" s="102"/>
      <c r="K690" s="102"/>
      <c r="L690" s="102"/>
    </row>
    <row r="691" spans="1:12" x14ac:dyDescent="0.2">
      <c r="A691" s="102" t="s">
        <v>415</v>
      </c>
      <c r="B691" s="102" t="s">
        <v>417</v>
      </c>
      <c r="C691" s="102" t="s">
        <v>25</v>
      </c>
      <c r="D691" s="102" t="s">
        <v>417</v>
      </c>
      <c r="E691" s="102" t="s">
        <v>28</v>
      </c>
      <c r="F691" s="102" t="s">
        <v>408</v>
      </c>
      <c r="G691" s="102">
        <v>0.47000000000000008</v>
      </c>
      <c r="H691" s="102">
        <v>3.3000000000000002E-2</v>
      </c>
      <c r="I691" s="102">
        <v>0</v>
      </c>
      <c r="J691" s="102"/>
      <c r="K691" s="102"/>
      <c r="L691" s="102"/>
    </row>
    <row r="692" spans="1:12" x14ac:dyDescent="0.2">
      <c r="A692" s="102" t="s">
        <v>415</v>
      </c>
      <c r="B692" s="102" t="s">
        <v>417</v>
      </c>
      <c r="C692" s="102" t="s">
        <v>25</v>
      </c>
      <c r="D692" s="102" t="s">
        <v>417</v>
      </c>
      <c r="E692" s="102" t="s">
        <v>28</v>
      </c>
      <c r="F692" s="102" t="s">
        <v>409</v>
      </c>
      <c r="G692" s="102">
        <v>0.48000000000000009</v>
      </c>
      <c r="H692" s="102">
        <v>3.3000000000000002E-2</v>
      </c>
      <c r="I692" s="102">
        <v>0</v>
      </c>
      <c r="J692" s="102"/>
      <c r="K692" s="102"/>
      <c r="L692" s="102"/>
    </row>
    <row r="693" spans="1:12" x14ac:dyDescent="0.2">
      <c r="A693" s="102" t="s">
        <v>415</v>
      </c>
      <c r="B693" s="102" t="s">
        <v>417</v>
      </c>
      <c r="C693" s="102" t="s">
        <v>25</v>
      </c>
      <c r="D693" s="102" t="s">
        <v>417</v>
      </c>
      <c r="E693" s="102" t="s">
        <v>28</v>
      </c>
      <c r="F693" s="102" t="s">
        <v>410</v>
      </c>
      <c r="G693" s="102">
        <v>0.4900000000000001</v>
      </c>
      <c r="H693" s="102">
        <v>3.3000000000000002E-2</v>
      </c>
      <c r="I693" s="102">
        <v>0</v>
      </c>
      <c r="J693" s="102"/>
      <c r="K693" s="102"/>
      <c r="L693" s="102"/>
    </row>
    <row r="694" spans="1:12" x14ac:dyDescent="0.2">
      <c r="A694" s="102" t="s">
        <v>415</v>
      </c>
      <c r="B694" s="102" t="s">
        <v>417</v>
      </c>
      <c r="C694" s="102" t="s">
        <v>25</v>
      </c>
      <c r="D694" s="102" t="s">
        <v>417</v>
      </c>
      <c r="E694" s="102" t="s">
        <v>28</v>
      </c>
      <c r="F694" s="102" t="s">
        <v>411</v>
      </c>
      <c r="G694" s="102">
        <v>0.50000000000000011</v>
      </c>
      <c r="H694" s="102">
        <v>3.3000000000000002E-2</v>
      </c>
      <c r="I694" s="102">
        <v>0</v>
      </c>
      <c r="J694" s="102"/>
      <c r="K694" s="102"/>
      <c r="L694" s="102"/>
    </row>
    <row r="695" spans="1:12" x14ac:dyDescent="0.2">
      <c r="A695" s="102" t="s">
        <v>415</v>
      </c>
      <c r="B695" s="102" t="s">
        <v>417</v>
      </c>
      <c r="C695" s="102" t="s">
        <v>11</v>
      </c>
      <c r="D695" s="102" t="s">
        <v>417</v>
      </c>
      <c r="E695" s="102" t="s">
        <v>22</v>
      </c>
      <c r="F695" s="102" t="s">
        <v>401</v>
      </c>
      <c r="G695" s="102">
        <v>0.4</v>
      </c>
      <c r="H695" s="102">
        <v>3.3000000000000002E-2</v>
      </c>
      <c r="I695" s="102">
        <v>31.948073403927214</v>
      </c>
      <c r="J695" s="102"/>
      <c r="K695" s="102"/>
      <c r="L695" s="102"/>
    </row>
    <row r="696" spans="1:12" x14ac:dyDescent="0.2">
      <c r="A696" s="102" t="s">
        <v>415</v>
      </c>
      <c r="B696" s="102" t="s">
        <v>417</v>
      </c>
      <c r="C696" s="102" t="s">
        <v>11</v>
      </c>
      <c r="D696" s="102" t="s">
        <v>417</v>
      </c>
      <c r="E696" s="102" t="s">
        <v>22</v>
      </c>
      <c r="F696" s="102" t="s">
        <v>402</v>
      </c>
      <c r="G696" s="102">
        <v>0.41000000000000003</v>
      </c>
      <c r="H696" s="102">
        <v>3.3000000000000002E-2</v>
      </c>
      <c r="I696" s="102">
        <v>32.968701063534489</v>
      </c>
      <c r="J696" s="102"/>
      <c r="K696" s="102"/>
      <c r="L696" s="102"/>
    </row>
    <row r="697" spans="1:12" x14ac:dyDescent="0.2">
      <c r="A697" s="102" t="s">
        <v>415</v>
      </c>
      <c r="B697" s="102" t="s">
        <v>417</v>
      </c>
      <c r="C697" s="102" t="s">
        <v>11</v>
      </c>
      <c r="D697" s="102" t="s">
        <v>417</v>
      </c>
      <c r="E697" s="102" t="s">
        <v>22</v>
      </c>
      <c r="F697" s="102" t="s">
        <v>403</v>
      </c>
      <c r="G697" s="102">
        <v>0.42000000000000004</v>
      </c>
      <c r="H697" s="102">
        <v>3.3000000000000002E-2</v>
      </c>
      <c r="I697" s="102">
        <v>33.989328723141767</v>
      </c>
      <c r="J697" s="102"/>
      <c r="K697" s="102"/>
      <c r="L697" s="102"/>
    </row>
    <row r="698" spans="1:12" x14ac:dyDescent="0.2">
      <c r="A698" s="102" t="s">
        <v>415</v>
      </c>
      <c r="B698" s="102" t="s">
        <v>417</v>
      </c>
      <c r="C698" s="102" t="s">
        <v>11</v>
      </c>
      <c r="D698" s="102" t="s">
        <v>417</v>
      </c>
      <c r="E698" s="102" t="s">
        <v>22</v>
      </c>
      <c r="F698" s="102" t="s">
        <v>404</v>
      </c>
      <c r="G698" s="102">
        <v>0.43000000000000005</v>
      </c>
      <c r="H698" s="102">
        <v>3.3000000000000002E-2</v>
      </c>
      <c r="I698" s="102">
        <v>35.009956382749053</v>
      </c>
      <c r="J698" s="102"/>
      <c r="K698" s="102"/>
      <c r="L698" s="102"/>
    </row>
    <row r="699" spans="1:12" x14ac:dyDescent="0.2">
      <c r="A699" s="102" t="s">
        <v>415</v>
      </c>
      <c r="B699" s="102" t="s">
        <v>417</v>
      </c>
      <c r="C699" s="102" t="s">
        <v>11</v>
      </c>
      <c r="D699" s="102" t="s">
        <v>417</v>
      </c>
      <c r="E699" s="102" t="s">
        <v>22</v>
      </c>
      <c r="F699" s="102" t="s">
        <v>405</v>
      </c>
      <c r="G699" s="102">
        <v>0.44000000000000006</v>
      </c>
      <c r="H699" s="102">
        <v>3.3000000000000002E-2</v>
      </c>
      <c r="I699" s="102">
        <v>36.030584042356331</v>
      </c>
      <c r="J699" s="102"/>
      <c r="K699" s="102"/>
      <c r="L699" s="102"/>
    </row>
    <row r="700" spans="1:12" x14ac:dyDescent="0.2">
      <c r="A700" s="102" t="s">
        <v>415</v>
      </c>
      <c r="B700" s="102" t="s">
        <v>417</v>
      </c>
      <c r="C700" s="102" t="s">
        <v>11</v>
      </c>
      <c r="D700" s="102" t="s">
        <v>417</v>
      </c>
      <c r="E700" s="102" t="s">
        <v>22</v>
      </c>
      <c r="F700" s="102" t="s">
        <v>406</v>
      </c>
      <c r="G700" s="102">
        <v>0.45000000000000007</v>
      </c>
      <c r="H700" s="102">
        <v>3.3000000000000002E-2</v>
      </c>
      <c r="I700" s="102">
        <v>37.051211701963609</v>
      </c>
      <c r="J700" s="102"/>
      <c r="K700" s="102"/>
      <c r="L700" s="102"/>
    </row>
    <row r="701" spans="1:12" x14ac:dyDescent="0.2">
      <c r="A701" s="102" t="s">
        <v>415</v>
      </c>
      <c r="B701" s="102" t="s">
        <v>417</v>
      </c>
      <c r="C701" s="102" t="s">
        <v>11</v>
      </c>
      <c r="D701" s="102" t="s">
        <v>417</v>
      </c>
      <c r="E701" s="102" t="s">
        <v>22</v>
      </c>
      <c r="F701" s="102" t="s">
        <v>407</v>
      </c>
      <c r="G701" s="102">
        <v>0.46000000000000008</v>
      </c>
      <c r="H701" s="102">
        <v>3.3000000000000002E-2</v>
      </c>
      <c r="I701" s="102">
        <v>38.071839361570888</v>
      </c>
      <c r="J701" s="102"/>
      <c r="K701" s="102"/>
      <c r="L701" s="102"/>
    </row>
    <row r="702" spans="1:12" x14ac:dyDescent="0.2">
      <c r="A702" s="102" t="s">
        <v>415</v>
      </c>
      <c r="B702" s="102" t="s">
        <v>417</v>
      </c>
      <c r="C702" s="102" t="s">
        <v>11</v>
      </c>
      <c r="D702" s="102" t="s">
        <v>417</v>
      </c>
      <c r="E702" s="102" t="s">
        <v>22</v>
      </c>
      <c r="F702" s="102" t="s">
        <v>408</v>
      </c>
      <c r="G702" s="102">
        <v>0.47000000000000008</v>
      </c>
      <c r="H702" s="102">
        <v>3.3000000000000002E-2</v>
      </c>
      <c r="I702" s="102">
        <v>39.092467021178166</v>
      </c>
      <c r="J702" s="102"/>
      <c r="K702" s="102"/>
      <c r="L702" s="102"/>
    </row>
    <row r="703" spans="1:12" x14ac:dyDescent="0.2">
      <c r="A703" s="102" t="s">
        <v>415</v>
      </c>
      <c r="B703" s="102" t="s">
        <v>417</v>
      </c>
      <c r="C703" s="102" t="s">
        <v>11</v>
      </c>
      <c r="D703" s="102" t="s">
        <v>417</v>
      </c>
      <c r="E703" s="102" t="s">
        <v>22</v>
      </c>
      <c r="F703" s="102" t="s">
        <v>409</v>
      </c>
      <c r="G703" s="102">
        <v>0.48000000000000009</v>
      </c>
      <c r="H703" s="102">
        <v>3.3000000000000002E-2</v>
      </c>
      <c r="I703" s="102">
        <v>40.113094680785444</v>
      </c>
      <c r="J703" s="102"/>
      <c r="K703" s="102"/>
      <c r="L703" s="102"/>
    </row>
    <row r="704" spans="1:12" x14ac:dyDescent="0.2">
      <c r="A704" s="102" t="s">
        <v>415</v>
      </c>
      <c r="B704" s="102" t="s">
        <v>417</v>
      </c>
      <c r="C704" s="102" t="s">
        <v>11</v>
      </c>
      <c r="D704" s="102" t="s">
        <v>417</v>
      </c>
      <c r="E704" s="102" t="s">
        <v>22</v>
      </c>
      <c r="F704" s="102" t="s">
        <v>410</v>
      </c>
      <c r="G704" s="102">
        <v>0.4900000000000001</v>
      </c>
      <c r="H704" s="102">
        <v>3.3000000000000002E-2</v>
      </c>
      <c r="I704" s="102">
        <v>41.133722340392723</v>
      </c>
      <c r="J704" s="102"/>
      <c r="K704" s="102"/>
      <c r="L704" s="102"/>
    </row>
    <row r="705" spans="1:12" x14ac:dyDescent="0.2">
      <c r="A705" s="102" t="s">
        <v>415</v>
      </c>
      <c r="B705" s="102" t="s">
        <v>417</v>
      </c>
      <c r="C705" s="102" t="s">
        <v>11</v>
      </c>
      <c r="D705" s="102" t="s">
        <v>417</v>
      </c>
      <c r="E705" s="102" t="s">
        <v>22</v>
      </c>
      <c r="F705" s="102" t="s">
        <v>411</v>
      </c>
      <c r="G705" s="102">
        <v>0.50000000000000011</v>
      </c>
      <c r="H705" s="102">
        <v>3.3000000000000002E-2</v>
      </c>
      <c r="I705" s="102">
        <v>42.154350000000001</v>
      </c>
      <c r="J705" s="102"/>
      <c r="K705" s="102"/>
      <c r="L705" s="102"/>
    </row>
    <row r="706" spans="1:12" x14ac:dyDescent="0.2">
      <c r="A706" s="102" t="s">
        <v>415</v>
      </c>
      <c r="B706" s="102" t="s">
        <v>417</v>
      </c>
      <c r="C706" s="102" t="s">
        <v>28</v>
      </c>
      <c r="D706" s="102" t="s">
        <v>417</v>
      </c>
      <c r="E706" s="102" t="s">
        <v>18</v>
      </c>
      <c r="F706" s="102" t="s">
        <v>401</v>
      </c>
      <c r="G706" s="102">
        <v>0.4</v>
      </c>
      <c r="H706" s="102">
        <v>3.3000000000000002E-2</v>
      </c>
      <c r="I706" s="102">
        <v>0</v>
      </c>
      <c r="J706" s="102"/>
      <c r="K706" s="102"/>
      <c r="L706" s="102"/>
    </row>
    <row r="707" spans="1:12" x14ac:dyDescent="0.2">
      <c r="A707" s="102" t="s">
        <v>415</v>
      </c>
      <c r="B707" s="102" t="s">
        <v>417</v>
      </c>
      <c r="C707" s="102" t="s">
        <v>28</v>
      </c>
      <c r="D707" s="102" t="s">
        <v>417</v>
      </c>
      <c r="E707" s="102" t="s">
        <v>18</v>
      </c>
      <c r="F707" s="102" t="s">
        <v>402</v>
      </c>
      <c r="G707" s="102">
        <v>0.41000000000000003</v>
      </c>
      <c r="H707" s="102">
        <v>3.3000000000000002E-2</v>
      </c>
      <c r="I707" s="102">
        <v>0</v>
      </c>
      <c r="J707" s="102"/>
      <c r="K707" s="102"/>
      <c r="L707" s="102"/>
    </row>
    <row r="708" spans="1:12" x14ac:dyDescent="0.2">
      <c r="A708" s="102" t="s">
        <v>415</v>
      </c>
      <c r="B708" s="102" t="s">
        <v>417</v>
      </c>
      <c r="C708" s="102" t="s">
        <v>28</v>
      </c>
      <c r="D708" s="102" t="s">
        <v>417</v>
      </c>
      <c r="E708" s="102" t="s">
        <v>18</v>
      </c>
      <c r="F708" s="102" t="s">
        <v>403</v>
      </c>
      <c r="G708" s="102">
        <v>0.42000000000000004</v>
      </c>
      <c r="H708" s="102">
        <v>3.3000000000000002E-2</v>
      </c>
      <c r="I708" s="102">
        <v>0</v>
      </c>
      <c r="J708" s="102"/>
      <c r="K708" s="102"/>
      <c r="L708" s="102"/>
    </row>
    <row r="709" spans="1:12" x14ac:dyDescent="0.2">
      <c r="A709" s="102" t="s">
        <v>415</v>
      </c>
      <c r="B709" s="102" t="s">
        <v>417</v>
      </c>
      <c r="C709" s="102" t="s">
        <v>28</v>
      </c>
      <c r="D709" s="102" t="s">
        <v>417</v>
      </c>
      <c r="E709" s="102" t="s">
        <v>18</v>
      </c>
      <c r="F709" s="102" t="s">
        <v>404</v>
      </c>
      <c r="G709" s="102">
        <v>0.43000000000000005</v>
      </c>
      <c r="H709" s="102">
        <v>3.3000000000000002E-2</v>
      </c>
      <c r="I709" s="102">
        <v>0</v>
      </c>
      <c r="J709" s="102"/>
      <c r="K709" s="102"/>
      <c r="L709" s="102"/>
    </row>
    <row r="710" spans="1:12" x14ac:dyDescent="0.2">
      <c r="A710" s="102" t="s">
        <v>415</v>
      </c>
      <c r="B710" s="102" t="s">
        <v>417</v>
      </c>
      <c r="C710" s="102" t="s">
        <v>28</v>
      </c>
      <c r="D710" s="102" t="s">
        <v>417</v>
      </c>
      <c r="E710" s="102" t="s">
        <v>18</v>
      </c>
      <c r="F710" s="102" t="s">
        <v>405</v>
      </c>
      <c r="G710" s="102">
        <v>0.44000000000000006</v>
      </c>
      <c r="H710" s="102">
        <v>3.3000000000000002E-2</v>
      </c>
      <c r="I710" s="102">
        <v>0</v>
      </c>
      <c r="J710" s="102"/>
      <c r="K710" s="102"/>
      <c r="L710" s="102"/>
    </row>
    <row r="711" spans="1:12" x14ac:dyDescent="0.2">
      <c r="A711" s="102" t="s">
        <v>415</v>
      </c>
      <c r="B711" s="102" t="s">
        <v>417</v>
      </c>
      <c r="C711" s="102" t="s">
        <v>28</v>
      </c>
      <c r="D711" s="102" t="s">
        <v>417</v>
      </c>
      <c r="E711" s="102" t="s">
        <v>18</v>
      </c>
      <c r="F711" s="102" t="s">
        <v>406</v>
      </c>
      <c r="G711" s="102">
        <v>0.45000000000000007</v>
      </c>
      <c r="H711" s="102">
        <v>3.3000000000000002E-2</v>
      </c>
      <c r="I711" s="102">
        <v>0</v>
      </c>
      <c r="J711" s="102"/>
      <c r="K711" s="102"/>
      <c r="L711" s="102"/>
    </row>
    <row r="712" spans="1:12" x14ac:dyDescent="0.2">
      <c r="A712" s="102" t="s">
        <v>415</v>
      </c>
      <c r="B712" s="102" t="s">
        <v>417</v>
      </c>
      <c r="C712" s="102" t="s">
        <v>28</v>
      </c>
      <c r="D712" s="102" t="s">
        <v>417</v>
      </c>
      <c r="E712" s="102" t="s">
        <v>18</v>
      </c>
      <c r="F712" s="102" t="s">
        <v>407</v>
      </c>
      <c r="G712" s="102">
        <v>0.46000000000000008</v>
      </c>
      <c r="H712" s="102">
        <v>3.3000000000000002E-2</v>
      </c>
      <c r="I712" s="102">
        <v>0</v>
      </c>
      <c r="J712" s="102"/>
      <c r="K712" s="102"/>
      <c r="L712" s="102"/>
    </row>
    <row r="713" spans="1:12" x14ac:dyDescent="0.2">
      <c r="A713" s="102" t="s">
        <v>415</v>
      </c>
      <c r="B713" s="102" t="s">
        <v>417</v>
      </c>
      <c r="C713" s="102" t="s">
        <v>28</v>
      </c>
      <c r="D713" s="102" t="s">
        <v>417</v>
      </c>
      <c r="E713" s="102" t="s">
        <v>18</v>
      </c>
      <c r="F713" s="102" t="s">
        <v>408</v>
      </c>
      <c r="G713" s="102">
        <v>0.47000000000000008</v>
      </c>
      <c r="H713" s="102">
        <v>3.3000000000000002E-2</v>
      </c>
      <c r="I713" s="102">
        <v>0</v>
      </c>
      <c r="J713" s="102"/>
      <c r="K713" s="102"/>
      <c r="L713" s="102"/>
    </row>
    <row r="714" spans="1:12" x14ac:dyDescent="0.2">
      <c r="A714" s="102" t="s">
        <v>415</v>
      </c>
      <c r="B714" s="102" t="s">
        <v>417</v>
      </c>
      <c r="C714" s="102" t="s">
        <v>28</v>
      </c>
      <c r="D714" s="102" t="s">
        <v>417</v>
      </c>
      <c r="E714" s="102" t="s">
        <v>18</v>
      </c>
      <c r="F714" s="102" t="s">
        <v>409</v>
      </c>
      <c r="G714" s="102">
        <v>0.48000000000000009</v>
      </c>
      <c r="H714" s="102">
        <v>3.3000000000000002E-2</v>
      </c>
      <c r="I714" s="102">
        <v>0</v>
      </c>
      <c r="J714" s="102"/>
      <c r="K714" s="102"/>
      <c r="L714" s="102"/>
    </row>
    <row r="715" spans="1:12" x14ac:dyDescent="0.2">
      <c r="A715" s="102" t="s">
        <v>415</v>
      </c>
      <c r="B715" s="102" t="s">
        <v>417</v>
      </c>
      <c r="C715" s="102" t="s">
        <v>28</v>
      </c>
      <c r="D715" s="102" t="s">
        <v>417</v>
      </c>
      <c r="E715" s="102" t="s">
        <v>18</v>
      </c>
      <c r="F715" s="102" t="s">
        <v>410</v>
      </c>
      <c r="G715" s="102">
        <v>0.4900000000000001</v>
      </c>
      <c r="H715" s="102">
        <v>3.3000000000000002E-2</v>
      </c>
      <c r="I715" s="102">
        <v>0</v>
      </c>
      <c r="J715" s="102"/>
      <c r="K715" s="102"/>
      <c r="L715" s="102"/>
    </row>
    <row r="716" spans="1:12" x14ac:dyDescent="0.2">
      <c r="A716" s="102" t="s">
        <v>415</v>
      </c>
      <c r="B716" s="102" t="s">
        <v>417</v>
      </c>
      <c r="C716" s="102" t="s">
        <v>28</v>
      </c>
      <c r="D716" s="102" t="s">
        <v>417</v>
      </c>
      <c r="E716" s="102" t="s">
        <v>18</v>
      </c>
      <c r="F716" s="102" t="s">
        <v>411</v>
      </c>
      <c r="G716" s="102">
        <v>0.50000000000000011</v>
      </c>
      <c r="H716" s="102">
        <v>3.3000000000000002E-2</v>
      </c>
      <c r="I716" s="102">
        <v>0</v>
      </c>
      <c r="J716" s="102"/>
      <c r="K716" s="102"/>
      <c r="L716" s="102"/>
    </row>
    <row r="717" spans="1:12" x14ac:dyDescent="0.2">
      <c r="A717" s="102" t="s">
        <v>415</v>
      </c>
      <c r="B717" s="102" t="s">
        <v>417</v>
      </c>
      <c r="C717" s="102" t="s">
        <v>22</v>
      </c>
      <c r="D717" s="102" t="s">
        <v>417</v>
      </c>
      <c r="E717" s="102" t="s">
        <v>11</v>
      </c>
      <c r="F717" s="102" t="s">
        <v>401</v>
      </c>
      <c r="G717" s="102">
        <v>0.4</v>
      </c>
      <c r="H717" s="102">
        <v>3.3000000000000002E-2</v>
      </c>
      <c r="I717" s="102">
        <v>31.948073403927214</v>
      </c>
      <c r="J717" s="102"/>
      <c r="K717" s="102"/>
      <c r="L717" s="102"/>
    </row>
    <row r="718" spans="1:12" x14ac:dyDescent="0.2">
      <c r="A718" s="102" t="s">
        <v>415</v>
      </c>
      <c r="B718" s="102" t="s">
        <v>417</v>
      </c>
      <c r="C718" s="102" t="s">
        <v>22</v>
      </c>
      <c r="D718" s="102" t="s">
        <v>417</v>
      </c>
      <c r="E718" s="102" t="s">
        <v>11</v>
      </c>
      <c r="F718" s="102" t="s">
        <v>402</v>
      </c>
      <c r="G718" s="102">
        <v>0.41000000000000003</v>
      </c>
      <c r="H718" s="102">
        <v>3.3000000000000002E-2</v>
      </c>
      <c r="I718" s="102">
        <v>32.968701063534489</v>
      </c>
      <c r="J718" s="102"/>
      <c r="K718" s="102"/>
      <c r="L718" s="102"/>
    </row>
    <row r="719" spans="1:12" x14ac:dyDescent="0.2">
      <c r="A719" s="102" t="s">
        <v>415</v>
      </c>
      <c r="B719" s="102" t="s">
        <v>417</v>
      </c>
      <c r="C719" s="102" t="s">
        <v>22</v>
      </c>
      <c r="D719" s="102" t="s">
        <v>417</v>
      </c>
      <c r="E719" s="102" t="s">
        <v>11</v>
      </c>
      <c r="F719" s="102" t="s">
        <v>403</v>
      </c>
      <c r="G719" s="102">
        <v>0.42000000000000004</v>
      </c>
      <c r="H719" s="102">
        <v>3.3000000000000002E-2</v>
      </c>
      <c r="I719" s="102">
        <v>33.989328723141767</v>
      </c>
      <c r="J719" s="102"/>
      <c r="K719" s="102"/>
      <c r="L719" s="102"/>
    </row>
    <row r="720" spans="1:12" x14ac:dyDescent="0.2">
      <c r="A720" s="102" t="s">
        <v>415</v>
      </c>
      <c r="B720" s="102" t="s">
        <v>417</v>
      </c>
      <c r="C720" s="102" t="s">
        <v>22</v>
      </c>
      <c r="D720" s="102" t="s">
        <v>417</v>
      </c>
      <c r="E720" s="102" t="s">
        <v>11</v>
      </c>
      <c r="F720" s="102" t="s">
        <v>404</v>
      </c>
      <c r="G720" s="102">
        <v>0.43000000000000005</v>
      </c>
      <c r="H720" s="102">
        <v>3.3000000000000002E-2</v>
      </c>
      <c r="I720" s="102">
        <v>35.009956382749053</v>
      </c>
      <c r="J720" s="102"/>
      <c r="K720" s="102"/>
      <c r="L720" s="102"/>
    </row>
    <row r="721" spans="1:12" x14ac:dyDescent="0.2">
      <c r="A721" s="102" t="s">
        <v>415</v>
      </c>
      <c r="B721" s="102" t="s">
        <v>417</v>
      </c>
      <c r="C721" s="102" t="s">
        <v>22</v>
      </c>
      <c r="D721" s="102" t="s">
        <v>417</v>
      </c>
      <c r="E721" s="102" t="s">
        <v>11</v>
      </c>
      <c r="F721" s="102" t="s">
        <v>405</v>
      </c>
      <c r="G721" s="102">
        <v>0.44000000000000006</v>
      </c>
      <c r="H721" s="102">
        <v>3.3000000000000002E-2</v>
      </c>
      <c r="I721" s="102">
        <v>36.030584042356331</v>
      </c>
      <c r="J721" s="102"/>
      <c r="K721" s="102"/>
      <c r="L721" s="102"/>
    </row>
    <row r="722" spans="1:12" x14ac:dyDescent="0.2">
      <c r="A722" s="102" t="s">
        <v>415</v>
      </c>
      <c r="B722" s="102" t="s">
        <v>417</v>
      </c>
      <c r="C722" s="102" t="s">
        <v>22</v>
      </c>
      <c r="D722" s="102" t="s">
        <v>417</v>
      </c>
      <c r="E722" s="102" t="s">
        <v>11</v>
      </c>
      <c r="F722" s="102" t="s">
        <v>406</v>
      </c>
      <c r="G722" s="102">
        <v>0.45000000000000007</v>
      </c>
      <c r="H722" s="102">
        <v>3.3000000000000002E-2</v>
      </c>
      <c r="I722" s="102">
        <v>37.051211701963609</v>
      </c>
      <c r="J722" s="102"/>
      <c r="K722" s="102"/>
      <c r="L722" s="102"/>
    </row>
    <row r="723" spans="1:12" x14ac:dyDescent="0.2">
      <c r="A723" s="102" t="s">
        <v>415</v>
      </c>
      <c r="B723" s="102" t="s">
        <v>417</v>
      </c>
      <c r="C723" s="102" t="s">
        <v>22</v>
      </c>
      <c r="D723" s="102" t="s">
        <v>417</v>
      </c>
      <c r="E723" s="102" t="s">
        <v>11</v>
      </c>
      <c r="F723" s="102" t="s">
        <v>407</v>
      </c>
      <c r="G723" s="102">
        <v>0.46000000000000008</v>
      </c>
      <c r="H723" s="102">
        <v>3.3000000000000002E-2</v>
      </c>
      <c r="I723" s="102">
        <v>38.071839361570888</v>
      </c>
      <c r="J723" s="102"/>
      <c r="K723" s="102"/>
      <c r="L723" s="102"/>
    </row>
    <row r="724" spans="1:12" x14ac:dyDescent="0.2">
      <c r="A724" s="102" t="s">
        <v>415</v>
      </c>
      <c r="B724" s="102" t="s">
        <v>417</v>
      </c>
      <c r="C724" s="102" t="s">
        <v>22</v>
      </c>
      <c r="D724" s="102" t="s">
        <v>417</v>
      </c>
      <c r="E724" s="102" t="s">
        <v>11</v>
      </c>
      <c r="F724" s="102" t="s">
        <v>408</v>
      </c>
      <c r="G724" s="102">
        <v>0.47000000000000008</v>
      </c>
      <c r="H724" s="102">
        <v>3.3000000000000002E-2</v>
      </c>
      <c r="I724" s="102">
        <v>39.092467021178166</v>
      </c>
      <c r="J724" s="102"/>
      <c r="K724" s="102"/>
      <c r="L724" s="102"/>
    </row>
    <row r="725" spans="1:12" x14ac:dyDescent="0.2">
      <c r="A725" s="102" t="s">
        <v>415</v>
      </c>
      <c r="B725" s="102" t="s">
        <v>417</v>
      </c>
      <c r="C725" s="102" t="s">
        <v>22</v>
      </c>
      <c r="D725" s="102" t="s">
        <v>417</v>
      </c>
      <c r="E725" s="102" t="s">
        <v>11</v>
      </c>
      <c r="F725" s="102" t="s">
        <v>409</v>
      </c>
      <c r="G725" s="102">
        <v>0.48000000000000009</v>
      </c>
      <c r="H725" s="102">
        <v>3.3000000000000002E-2</v>
      </c>
      <c r="I725" s="102">
        <v>40.113094680785444</v>
      </c>
      <c r="J725" s="102"/>
      <c r="K725" s="102"/>
      <c r="L725" s="102"/>
    </row>
    <row r="726" spans="1:12" x14ac:dyDescent="0.2">
      <c r="A726" s="102" t="s">
        <v>415</v>
      </c>
      <c r="B726" s="102" t="s">
        <v>417</v>
      </c>
      <c r="C726" s="102" t="s">
        <v>22</v>
      </c>
      <c r="D726" s="102" t="s">
        <v>417</v>
      </c>
      <c r="E726" s="102" t="s">
        <v>11</v>
      </c>
      <c r="F726" s="102" t="s">
        <v>410</v>
      </c>
      <c r="G726" s="102">
        <v>0.4900000000000001</v>
      </c>
      <c r="H726" s="102">
        <v>3.3000000000000002E-2</v>
      </c>
      <c r="I726" s="102">
        <v>41.133722340392723</v>
      </c>
      <c r="J726" s="102"/>
      <c r="K726" s="102"/>
      <c r="L726" s="102"/>
    </row>
    <row r="727" spans="1:12" x14ac:dyDescent="0.2">
      <c r="A727" s="102" t="s">
        <v>415</v>
      </c>
      <c r="B727" s="102" t="s">
        <v>417</v>
      </c>
      <c r="C727" s="102" t="s">
        <v>22</v>
      </c>
      <c r="D727" s="102" t="s">
        <v>417</v>
      </c>
      <c r="E727" s="102" t="s">
        <v>11</v>
      </c>
      <c r="F727" s="102" t="s">
        <v>411</v>
      </c>
      <c r="G727" s="102">
        <v>0.50000000000000011</v>
      </c>
      <c r="H727" s="102">
        <v>3.3000000000000002E-2</v>
      </c>
      <c r="I727" s="102">
        <v>42.154350000000001</v>
      </c>
      <c r="J727" s="102"/>
      <c r="K727" s="102"/>
      <c r="L727" s="102"/>
    </row>
    <row r="728" spans="1:12" x14ac:dyDescent="0.2">
      <c r="A728" s="102" t="s">
        <v>415</v>
      </c>
      <c r="B728" s="102" t="s">
        <v>417</v>
      </c>
      <c r="C728" s="102" t="s">
        <v>18</v>
      </c>
      <c r="D728" s="102" t="s">
        <v>417</v>
      </c>
      <c r="E728" s="102" t="s">
        <v>28</v>
      </c>
      <c r="F728" s="102" t="s">
        <v>401</v>
      </c>
      <c r="G728" s="102">
        <v>0.4</v>
      </c>
      <c r="H728" s="102">
        <v>3.3000000000000002E-2</v>
      </c>
      <c r="I728" s="102">
        <v>0</v>
      </c>
      <c r="J728" s="102"/>
      <c r="K728" s="102"/>
      <c r="L728" s="102"/>
    </row>
    <row r="729" spans="1:12" x14ac:dyDescent="0.2">
      <c r="A729" s="102" t="s">
        <v>415</v>
      </c>
      <c r="B729" s="102" t="s">
        <v>417</v>
      </c>
      <c r="C729" s="102" t="s">
        <v>18</v>
      </c>
      <c r="D729" s="102" t="s">
        <v>417</v>
      </c>
      <c r="E729" s="102" t="s">
        <v>28</v>
      </c>
      <c r="F729" s="102" t="s">
        <v>402</v>
      </c>
      <c r="G729" s="102">
        <v>0.41000000000000003</v>
      </c>
      <c r="H729" s="102">
        <v>3.3000000000000002E-2</v>
      </c>
      <c r="I729" s="102">
        <v>0</v>
      </c>
      <c r="J729" s="102"/>
      <c r="K729" s="102"/>
      <c r="L729" s="102"/>
    </row>
    <row r="730" spans="1:12" x14ac:dyDescent="0.2">
      <c r="A730" s="102" t="s">
        <v>415</v>
      </c>
      <c r="B730" s="102" t="s">
        <v>417</v>
      </c>
      <c r="C730" s="102" t="s">
        <v>18</v>
      </c>
      <c r="D730" s="102" t="s">
        <v>417</v>
      </c>
      <c r="E730" s="102" t="s">
        <v>28</v>
      </c>
      <c r="F730" s="102" t="s">
        <v>403</v>
      </c>
      <c r="G730" s="102">
        <v>0.42000000000000004</v>
      </c>
      <c r="H730" s="102">
        <v>3.3000000000000002E-2</v>
      </c>
      <c r="I730" s="102">
        <v>0</v>
      </c>
      <c r="J730" s="102"/>
      <c r="K730" s="102"/>
      <c r="L730" s="102"/>
    </row>
    <row r="731" spans="1:12" x14ac:dyDescent="0.2">
      <c r="A731" s="102" t="s">
        <v>415</v>
      </c>
      <c r="B731" s="102" t="s">
        <v>417</v>
      </c>
      <c r="C731" s="102" t="s">
        <v>18</v>
      </c>
      <c r="D731" s="102" t="s">
        <v>417</v>
      </c>
      <c r="E731" s="102" t="s">
        <v>28</v>
      </c>
      <c r="F731" s="102" t="s">
        <v>404</v>
      </c>
      <c r="G731" s="102">
        <v>0.43000000000000005</v>
      </c>
      <c r="H731" s="102">
        <v>3.3000000000000002E-2</v>
      </c>
      <c r="I731" s="102">
        <v>0</v>
      </c>
      <c r="J731" s="102"/>
      <c r="K731" s="102"/>
      <c r="L731" s="102"/>
    </row>
    <row r="732" spans="1:12" x14ac:dyDescent="0.2">
      <c r="A732" s="102" t="s">
        <v>415</v>
      </c>
      <c r="B732" s="102" t="s">
        <v>417</v>
      </c>
      <c r="C732" s="102" t="s">
        <v>18</v>
      </c>
      <c r="D732" s="102" t="s">
        <v>417</v>
      </c>
      <c r="E732" s="102" t="s">
        <v>28</v>
      </c>
      <c r="F732" s="102" t="s">
        <v>405</v>
      </c>
      <c r="G732" s="102">
        <v>0.44000000000000006</v>
      </c>
      <c r="H732" s="102">
        <v>3.3000000000000002E-2</v>
      </c>
      <c r="I732" s="102">
        <v>0</v>
      </c>
      <c r="J732" s="102"/>
      <c r="K732" s="102"/>
      <c r="L732" s="102"/>
    </row>
    <row r="733" spans="1:12" x14ac:dyDescent="0.2">
      <c r="A733" s="102" t="s">
        <v>415</v>
      </c>
      <c r="B733" s="102" t="s">
        <v>417</v>
      </c>
      <c r="C733" s="102" t="s">
        <v>18</v>
      </c>
      <c r="D733" s="102" t="s">
        <v>417</v>
      </c>
      <c r="E733" s="102" t="s">
        <v>28</v>
      </c>
      <c r="F733" s="102" t="s">
        <v>406</v>
      </c>
      <c r="G733" s="102">
        <v>0.45000000000000007</v>
      </c>
      <c r="H733" s="102">
        <v>3.3000000000000002E-2</v>
      </c>
      <c r="I733" s="102">
        <v>0</v>
      </c>
      <c r="J733" s="102"/>
      <c r="K733" s="102"/>
      <c r="L733" s="102"/>
    </row>
    <row r="734" spans="1:12" x14ac:dyDescent="0.2">
      <c r="A734" s="102" t="s">
        <v>415</v>
      </c>
      <c r="B734" s="102" t="s">
        <v>417</v>
      </c>
      <c r="C734" s="102" t="s">
        <v>18</v>
      </c>
      <c r="D734" s="102" t="s">
        <v>417</v>
      </c>
      <c r="E734" s="102" t="s">
        <v>28</v>
      </c>
      <c r="F734" s="102" t="s">
        <v>407</v>
      </c>
      <c r="G734" s="102">
        <v>0.46000000000000008</v>
      </c>
      <c r="H734" s="102">
        <v>3.3000000000000002E-2</v>
      </c>
      <c r="I734" s="102">
        <v>0</v>
      </c>
      <c r="J734" s="102"/>
      <c r="K734" s="102"/>
      <c r="L734" s="102"/>
    </row>
    <row r="735" spans="1:12" x14ac:dyDescent="0.2">
      <c r="A735" s="102" t="s">
        <v>415</v>
      </c>
      <c r="B735" s="102" t="s">
        <v>417</v>
      </c>
      <c r="C735" s="102" t="s">
        <v>18</v>
      </c>
      <c r="D735" s="102" t="s">
        <v>417</v>
      </c>
      <c r="E735" s="102" t="s">
        <v>28</v>
      </c>
      <c r="F735" s="102" t="s">
        <v>408</v>
      </c>
      <c r="G735" s="102">
        <v>0.47000000000000008</v>
      </c>
      <c r="H735" s="102">
        <v>3.3000000000000002E-2</v>
      </c>
      <c r="I735" s="102">
        <v>0</v>
      </c>
      <c r="J735" s="102"/>
      <c r="K735" s="102"/>
      <c r="L735" s="102"/>
    </row>
    <row r="736" spans="1:12" x14ac:dyDescent="0.2">
      <c r="A736" s="102" t="s">
        <v>415</v>
      </c>
      <c r="B736" s="102" t="s">
        <v>417</v>
      </c>
      <c r="C736" s="102" t="s">
        <v>18</v>
      </c>
      <c r="D736" s="102" t="s">
        <v>417</v>
      </c>
      <c r="E736" s="102" t="s">
        <v>28</v>
      </c>
      <c r="F736" s="102" t="s">
        <v>409</v>
      </c>
      <c r="G736" s="102">
        <v>0.48000000000000009</v>
      </c>
      <c r="H736" s="102">
        <v>3.3000000000000002E-2</v>
      </c>
      <c r="I736" s="102">
        <v>0</v>
      </c>
      <c r="J736" s="102"/>
      <c r="K736" s="102"/>
      <c r="L736" s="102"/>
    </row>
    <row r="737" spans="1:12" x14ac:dyDescent="0.2">
      <c r="A737" s="102" t="s">
        <v>415</v>
      </c>
      <c r="B737" s="102" t="s">
        <v>417</v>
      </c>
      <c r="C737" s="102" t="s">
        <v>18</v>
      </c>
      <c r="D737" s="102" t="s">
        <v>417</v>
      </c>
      <c r="E737" s="102" t="s">
        <v>28</v>
      </c>
      <c r="F737" s="102" t="s">
        <v>410</v>
      </c>
      <c r="G737" s="102">
        <v>0.4900000000000001</v>
      </c>
      <c r="H737" s="102">
        <v>3.3000000000000002E-2</v>
      </c>
      <c r="I737" s="102">
        <v>0</v>
      </c>
      <c r="J737" s="102"/>
      <c r="K737" s="102"/>
      <c r="L737" s="102"/>
    </row>
    <row r="738" spans="1:12" x14ac:dyDescent="0.2">
      <c r="A738" s="102" t="s">
        <v>415</v>
      </c>
      <c r="B738" s="102" t="s">
        <v>417</v>
      </c>
      <c r="C738" s="102" t="s">
        <v>18</v>
      </c>
      <c r="D738" s="102" t="s">
        <v>417</v>
      </c>
      <c r="E738" s="102" t="s">
        <v>28</v>
      </c>
      <c r="F738" s="102" t="s">
        <v>411</v>
      </c>
      <c r="G738" s="102">
        <v>0.50000000000000011</v>
      </c>
      <c r="H738" s="102">
        <v>3.3000000000000002E-2</v>
      </c>
      <c r="I738" s="102">
        <v>0</v>
      </c>
      <c r="J738" s="102"/>
      <c r="K738" s="102"/>
      <c r="L738" s="102"/>
    </row>
    <row r="739" spans="1:12" x14ac:dyDescent="0.2">
      <c r="A739" s="102" t="s">
        <v>415</v>
      </c>
      <c r="B739" s="102" t="s">
        <v>417</v>
      </c>
      <c r="C739" s="102" t="s">
        <v>25</v>
      </c>
      <c r="D739" s="102" t="s">
        <v>417</v>
      </c>
      <c r="E739" s="102" t="s">
        <v>22</v>
      </c>
      <c r="F739" s="102" t="s">
        <v>401</v>
      </c>
      <c r="G739" s="102">
        <v>0.4</v>
      </c>
      <c r="H739" s="102">
        <v>3.3000000000000002E-2</v>
      </c>
      <c r="I739" s="102">
        <v>0</v>
      </c>
      <c r="J739" s="102"/>
      <c r="K739" s="102"/>
      <c r="L739" s="102"/>
    </row>
    <row r="740" spans="1:12" x14ac:dyDescent="0.2">
      <c r="A740" s="102" t="s">
        <v>415</v>
      </c>
      <c r="B740" s="102" t="s">
        <v>417</v>
      </c>
      <c r="C740" s="102" t="s">
        <v>25</v>
      </c>
      <c r="D740" s="102" t="s">
        <v>417</v>
      </c>
      <c r="E740" s="102" t="s">
        <v>22</v>
      </c>
      <c r="F740" s="102" t="s">
        <v>402</v>
      </c>
      <c r="G740" s="102">
        <v>0.41000000000000003</v>
      </c>
      <c r="H740" s="102">
        <v>3.3000000000000002E-2</v>
      </c>
      <c r="I740" s="102">
        <v>0</v>
      </c>
      <c r="J740" s="102"/>
      <c r="K740" s="102"/>
      <c r="L740" s="102"/>
    </row>
    <row r="741" spans="1:12" x14ac:dyDescent="0.2">
      <c r="A741" s="102" t="s">
        <v>415</v>
      </c>
      <c r="B741" s="102" t="s">
        <v>417</v>
      </c>
      <c r="C741" s="102" t="s">
        <v>25</v>
      </c>
      <c r="D741" s="102" t="s">
        <v>417</v>
      </c>
      <c r="E741" s="102" t="s">
        <v>22</v>
      </c>
      <c r="F741" s="102" t="s">
        <v>403</v>
      </c>
      <c r="G741" s="102">
        <v>0.42000000000000004</v>
      </c>
      <c r="H741" s="102">
        <v>3.3000000000000002E-2</v>
      </c>
      <c r="I741" s="102">
        <v>0</v>
      </c>
      <c r="J741" s="102"/>
      <c r="K741" s="102"/>
      <c r="L741" s="102"/>
    </row>
    <row r="742" spans="1:12" x14ac:dyDescent="0.2">
      <c r="A742" s="102" t="s">
        <v>415</v>
      </c>
      <c r="B742" s="102" t="s">
        <v>417</v>
      </c>
      <c r="C742" s="102" t="s">
        <v>25</v>
      </c>
      <c r="D742" s="102" t="s">
        <v>417</v>
      </c>
      <c r="E742" s="102" t="s">
        <v>22</v>
      </c>
      <c r="F742" s="102" t="s">
        <v>404</v>
      </c>
      <c r="G742" s="102">
        <v>0.43000000000000005</v>
      </c>
      <c r="H742" s="102">
        <v>3.3000000000000002E-2</v>
      </c>
      <c r="I742" s="102">
        <v>0</v>
      </c>
      <c r="J742" s="102"/>
      <c r="K742" s="102"/>
      <c r="L742" s="102"/>
    </row>
    <row r="743" spans="1:12" x14ac:dyDescent="0.2">
      <c r="A743" s="102" t="s">
        <v>415</v>
      </c>
      <c r="B743" s="102" t="s">
        <v>417</v>
      </c>
      <c r="C743" s="102" t="s">
        <v>25</v>
      </c>
      <c r="D743" s="102" t="s">
        <v>417</v>
      </c>
      <c r="E743" s="102" t="s">
        <v>22</v>
      </c>
      <c r="F743" s="102" t="s">
        <v>405</v>
      </c>
      <c r="G743" s="102">
        <v>0.44000000000000006</v>
      </c>
      <c r="H743" s="102">
        <v>3.3000000000000002E-2</v>
      </c>
      <c r="I743" s="102">
        <v>0</v>
      </c>
      <c r="J743" s="102"/>
      <c r="K743" s="102"/>
      <c r="L743" s="102"/>
    </row>
    <row r="744" spans="1:12" x14ac:dyDescent="0.2">
      <c r="A744" s="102" t="s">
        <v>415</v>
      </c>
      <c r="B744" s="102" t="s">
        <v>417</v>
      </c>
      <c r="C744" s="102" t="s">
        <v>25</v>
      </c>
      <c r="D744" s="102" t="s">
        <v>417</v>
      </c>
      <c r="E744" s="102" t="s">
        <v>22</v>
      </c>
      <c r="F744" s="102" t="s">
        <v>406</v>
      </c>
      <c r="G744" s="102">
        <v>0.45000000000000007</v>
      </c>
      <c r="H744" s="102">
        <v>3.3000000000000002E-2</v>
      </c>
      <c r="I744" s="102">
        <v>0</v>
      </c>
      <c r="J744" s="102"/>
      <c r="K744" s="102"/>
      <c r="L744" s="102"/>
    </row>
    <row r="745" spans="1:12" x14ac:dyDescent="0.2">
      <c r="A745" s="102" t="s">
        <v>415</v>
      </c>
      <c r="B745" s="102" t="s">
        <v>417</v>
      </c>
      <c r="C745" s="102" t="s">
        <v>25</v>
      </c>
      <c r="D745" s="102" t="s">
        <v>417</v>
      </c>
      <c r="E745" s="102" t="s">
        <v>22</v>
      </c>
      <c r="F745" s="102" t="s">
        <v>407</v>
      </c>
      <c r="G745" s="102">
        <v>0.46000000000000008</v>
      </c>
      <c r="H745" s="102">
        <v>3.3000000000000002E-2</v>
      </c>
      <c r="I745" s="102">
        <v>0</v>
      </c>
      <c r="J745" s="102"/>
      <c r="K745" s="102"/>
      <c r="L745" s="102"/>
    </row>
    <row r="746" spans="1:12" x14ac:dyDescent="0.2">
      <c r="A746" s="102" t="s">
        <v>415</v>
      </c>
      <c r="B746" s="102" t="s">
        <v>417</v>
      </c>
      <c r="C746" s="102" t="s">
        <v>25</v>
      </c>
      <c r="D746" s="102" t="s">
        <v>417</v>
      </c>
      <c r="E746" s="102" t="s">
        <v>22</v>
      </c>
      <c r="F746" s="102" t="s">
        <v>408</v>
      </c>
      <c r="G746" s="102">
        <v>0.47000000000000008</v>
      </c>
      <c r="H746" s="102">
        <v>3.3000000000000002E-2</v>
      </c>
      <c r="I746" s="102">
        <v>0</v>
      </c>
      <c r="J746" s="102"/>
      <c r="K746" s="102"/>
      <c r="L746" s="102"/>
    </row>
    <row r="747" spans="1:12" x14ac:dyDescent="0.2">
      <c r="A747" s="102" t="s">
        <v>415</v>
      </c>
      <c r="B747" s="102" t="s">
        <v>417</v>
      </c>
      <c r="C747" s="102" t="s">
        <v>25</v>
      </c>
      <c r="D747" s="102" t="s">
        <v>417</v>
      </c>
      <c r="E747" s="102" t="s">
        <v>22</v>
      </c>
      <c r="F747" s="102" t="s">
        <v>409</v>
      </c>
      <c r="G747" s="102">
        <v>0.48000000000000009</v>
      </c>
      <c r="H747" s="102">
        <v>3.3000000000000002E-2</v>
      </c>
      <c r="I747" s="102">
        <v>0</v>
      </c>
      <c r="J747" s="102"/>
      <c r="K747" s="102"/>
      <c r="L747" s="102"/>
    </row>
    <row r="748" spans="1:12" x14ac:dyDescent="0.2">
      <c r="A748" s="102" t="s">
        <v>415</v>
      </c>
      <c r="B748" s="102" t="s">
        <v>417</v>
      </c>
      <c r="C748" s="102" t="s">
        <v>25</v>
      </c>
      <c r="D748" s="102" t="s">
        <v>417</v>
      </c>
      <c r="E748" s="102" t="s">
        <v>22</v>
      </c>
      <c r="F748" s="102" t="s">
        <v>410</v>
      </c>
      <c r="G748" s="102">
        <v>0.4900000000000001</v>
      </c>
      <c r="H748" s="102">
        <v>3.3000000000000002E-2</v>
      </c>
      <c r="I748" s="102">
        <v>0</v>
      </c>
      <c r="J748" s="102"/>
      <c r="K748" s="102"/>
      <c r="L748" s="102"/>
    </row>
    <row r="749" spans="1:12" x14ac:dyDescent="0.2">
      <c r="A749" s="102" t="s">
        <v>415</v>
      </c>
      <c r="B749" s="102" t="s">
        <v>417</v>
      </c>
      <c r="C749" s="102" t="s">
        <v>25</v>
      </c>
      <c r="D749" s="102" t="s">
        <v>417</v>
      </c>
      <c r="E749" s="102" t="s">
        <v>22</v>
      </c>
      <c r="F749" s="102" t="s">
        <v>411</v>
      </c>
      <c r="G749" s="102">
        <v>0.50000000000000011</v>
      </c>
      <c r="H749" s="102">
        <v>3.3000000000000002E-2</v>
      </c>
      <c r="I749" s="102">
        <v>0</v>
      </c>
      <c r="J749" s="102"/>
      <c r="K749" s="102"/>
      <c r="L749" s="102"/>
    </row>
    <row r="750" spans="1:12" x14ac:dyDescent="0.2">
      <c r="A750" s="102" t="s">
        <v>415</v>
      </c>
      <c r="B750" s="102" t="s">
        <v>417</v>
      </c>
      <c r="C750" s="102" t="s">
        <v>11</v>
      </c>
      <c r="D750" s="102" t="s">
        <v>417</v>
      </c>
      <c r="E750" s="102" t="s">
        <v>18</v>
      </c>
      <c r="F750" s="102" t="s">
        <v>401</v>
      </c>
      <c r="G750" s="102">
        <v>0.4</v>
      </c>
      <c r="H750" s="102">
        <v>3.3000000000000002E-2</v>
      </c>
      <c r="I750" s="102">
        <v>16.744064973784301</v>
      </c>
      <c r="J750" s="102"/>
      <c r="K750" s="102"/>
      <c r="L750" s="102"/>
    </row>
    <row r="751" spans="1:12" x14ac:dyDescent="0.2">
      <c r="A751" s="102" t="s">
        <v>415</v>
      </c>
      <c r="B751" s="102" t="s">
        <v>417</v>
      </c>
      <c r="C751" s="102" t="s">
        <v>11</v>
      </c>
      <c r="D751" s="102" t="s">
        <v>417</v>
      </c>
      <c r="E751" s="102" t="s">
        <v>18</v>
      </c>
      <c r="F751" s="102" t="s">
        <v>402</v>
      </c>
      <c r="G751" s="102">
        <v>0.41000000000000003</v>
      </c>
      <c r="H751" s="102">
        <v>3.3000000000000002E-2</v>
      </c>
      <c r="I751" s="102">
        <v>17.278978476405872</v>
      </c>
      <c r="J751" s="102"/>
      <c r="K751" s="102"/>
      <c r="L751" s="102"/>
    </row>
    <row r="752" spans="1:12" x14ac:dyDescent="0.2">
      <c r="A752" s="102" t="s">
        <v>415</v>
      </c>
      <c r="B752" s="102" t="s">
        <v>417</v>
      </c>
      <c r="C752" s="102" t="s">
        <v>11</v>
      </c>
      <c r="D752" s="102" t="s">
        <v>417</v>
      </c>
      <c r="E752" s="102" t="s">
        <v>18</v>
      </c>
      <c r="F752" s="102" t="s">
        <v>403</v>
      </c>
      <c r="G752" s="102">
        <v>0.42000000000000004</v>
      </c>
      <c r="H752" s="102">
        <v>3.3000000000000002E-2</v>
      </c>
      <c r="I752" s="102">
        <v>17.813891979027442</v>
      </c>
      <c r="J752" s="102"/>
      <c r="K752" s="102"/>
      <c r="L752" s="102"/>
    </row>
    <row r="753" spans="1:12" x14ac:dyDescent="0.2">
      <c r="A753" s="102" t="s">
        <v>415</v>
      </c>
      <c r="B753" s="102" t="s">
        <v>417</v>
      </c>
      <c r="C753" s="102" t="s">
        <v>11</v>
      </c>
      <c r="D753" s="102" t="s">
        <v>417</v>
      </c>
      <c r="E753" s="102" t="s">
        <v>18</v>
      </c>
      <c r="F753" s="102" t="s">
        <v>404</v>
      </c>
      <c r="G753" s="102">
        <v>0.43000000000000005</v>
      </c>
      <c r="H753" s="102">
        <v>3.3000000000000002E-2</v>
      </c>
      <c r="I753" s="102">
        <v>18.348805481649013</v>
      </c>
      <c r="J753" s="102"/>
      <c r="K753" s="102"/>
      <c r="L753" s="102"/>
    </row>
    <row r="754" spans="1:12" x14ac:dyDescent="0.2">
      <c r="A754" s="102" t="s">
        <v>415</v>
      </c>
      <c r="B754" s="102" t="s">
        <v>417</v>
      </c>
      <c r="C754" s="102" t="s">
        <v>11</v>
      </c>
      <c r="D754" s="102" t="s">
        <v>417</v>
      </c>
      <c r="E754" s="102" t="s">
        <v>18</v>
      </c>
      <c r="F754" s="102" t="s">
        <v>405</v>
      </c>
      <c r="G754" s="102">
        <v>0.44000000000000006</v>
      </c>
      <c r="H754" s="102">
        <v>3.3000000000000002E-2</v>
      </c>
      <c r="I754" s="102">
        <v>18.88371898427058</v>
      </c>
      <c r="J754" s="102"/>
      <c r="K754" s="102"/>
      <c r="L754" s="102"/>
    </row>
    <row r="755" spans="1:12" x14ac:dyDescent="0.2">
      <c r="A755" s="102" t="s">
        <v>415</v>
      </c>
      <c r="B755" s="102" t="s">
        <v>417</v>
      </c>
      <c r="C755" s="102" t="s">
        <v>11</v>
      </c>
      <c r="D755" s="102" t="s">
        <v>417</v>
      </c>
      <c r="E755" s="102" t="s">
        <v>18</v>
      </c>
      <c r="F755" s="102" t="s">
        <v>406</v>
      </c>
      <c r="G755" s="102">
        <v>0.45000000000000007</v>
      </c>
      <c r="H755" s="102">
        <v>3.3000000000000002E-2</v>
      </c>
      <c r="I755" s="102">
        <v>19.41863248689215</v>
      </c>
      <c r="J755" s="102"/>
      <c r="K755" s="102"/>
      <c r="L755" s="102"/>
    </row>
    <row r="756" spans="1:12" x14ac:dyDescent="0.2">
      <c r="A756" s="102" t="s">
        <v>415</v>
      </c>
      <c r="B756" s="102" t="s">
        <v>417</v>
      </c>
      <c r="C756" s="102" t="s">
        <v>11</v>
      </c>
      <c r="D756" s="102" t="s">
        <v>417</v>
      </c>
      <c r="E756" s="102" t="s">
        <v>18</v>
      </c>
      <c r="F756" s="102" t="s">
        <v>407</v>
      </c>
      <c r="G756" s="102">
        <v>0.46000000000000008</v>
      </c>
      <c r="H756" s="102">
        <v>3.3000000000000002E-2</v>
      </c>
      <c r="I756" s="102">
        <v>19.953545989513721</v>
      </c>
      <c r="J756" s="102"/>
      <c r="K756" s="102"/>
      <c r="L756" s="102"/>
    </row>
    <row r="757" spans="1:12" x14ac:dyDescent="0.2">
      <c r="A757" s="102" t="s">
        <v>415</v>
      </c>
      <c r="B757" s="102" t="s">
        <v>417</v>
      </c>
      <c r="C757" s="102" t="s">
        <v>11</v>
      </c>
      <c r="D757" s="102" t="s">
        <v>417</v>
      </c>
      <c r="E757" s="102" t="s">
        <v>18</v>
      </c>
      <c r="F757" s="102" t="s">
        <v>408</v>
      </c>
      <c r="G757" s="102">
        <v>0.47000000000000008</v>
      </c>
      <c r="H757" s="102">
        <v>3.3000000000000002E-2</v>
      </c>
      <c r="I757" s="102">
        <v>20.488459492135291</v>
      </c>
      <c r="J757" s="102"/>
      <c r="K757" s="102"/>
      <c r="L757" s="102"/>
    </row>
    <row r="758" spans="1:12" x14ac:dyDescent="0.2">
      <c r="A758" s="102" t="s">
        <v>415</v>
      </c>
      <c r="B758" s="102" t="s">
        <v>417</v>
      </c>
      <c r="C758" s="102" t="s">
        <v>11</v>
      </c>
      <c r="D758" s="102" t="s">
        <v>417</v>
      </c>
      <c r="E758" s="102" t="s">
        <v>18</v>
      </c>
      <c r="F758" s="102" t="s">
        <v>409</v>
      </c>
      <c r="G758" s="102">
        <v>0.48000000000000009</v>
      </c>
      <c r="H758" s="102">
        <v>3.3000000000000002E-2</v>
      </c>
      <c r="I758" s="102">
        <v>21.023372994756862</v>
      </c>
      <c r="J758" s="102"/>
      <c r="K758" s="102"/>
      <c r="L758" s="102"/>
    </row>
    <row r="759" spans="1:12" x14ac:dyDescent="0.2">
      <c r="A759" s="102" t="s">
        <v>415</v>
      </c>
      <c r="B759" s="102" t="s">
        <v>417</v>
      </c>
      <c r="C759" s="102" t="s">
        <v>11</v>
      </c>
      <c r="D759" s="102" t="s">
        <v>417</v>
      </c>
      <c r="E759" s="102" t="s">
        <v>18</v>
      </c>
      <c r="F759" s="102" t="s">
        <v>410</v>
      </c>
      <c r="G759" s="102">
        <v>0.4900000000000001</v>
      </c>
      <c r="H759" s="102">
        <v>3.3000000000000002E-2</v>
      </c>
      <c r="I759" s="102">
        <v>21.558286497378433</v>
      </c>
      <c r="J759" s="102"/>
      <c r="K759" s="102"/>
      <c r="L759" s="102"/>
    </row>
    <row r="760" spans="1:12" x14ac:dyDescent="0.2">
      <c r="A760" s="102" t="s">
        <v>415</v>
      </c>
      <c r="B760" s="102" t="s">
        <v>417</v>
      </c>
      <c r="C760" s="102" t="s">
        <v>11</v>
      </c>
      <c r="D760" s="102" t="s">
        <v>417</v>
      </c>
      <c r="E760" s="102" t="s">
        <v>18</v>
      </c>
      <c r="F760" s="102" t="s">
        <v>411</v>
      </c>
      <c r="G760" s="102">
        <v>0.50000000000000011</v>
      </c>
      <c r="H760" s="102">
        <v>3.3000000000000002E-2</v>
      </c>
      <c r="I760" s="102">
        <v>22.0932</v>
      </c>
      <c r="J760" s="102"/>
      <c r="K760" s="102"/>
      <c r="L760" s="102"/>
    </row>
    <row r="761" spans="1:12" x14ac:dyDescent="0.2">
      <c r="A761" s="102" t="s">
        <v>415</v>
      </c>
      <c r="B761" s="102" t="s">
        <v>417</v>
      </c>
      <c r="C761" s="102" t="s">
        <v>28</v>
      </c>
      <c r="D761" s="102" t="s">
        <v>417</v>
      </c>
      <c r="E761" s="102" t="s">
        <v>25</v>
      </c>
      <c r="F761" s="102" t="s">
        <v>401</v>
      </c>
      <c r="G761" s="102">
        <v>0.4</v>
      </c>
      <c r="H761" s="102">
        <v>3.3000000000000002E-2</v>
      </c>
      <c r="I761" s="102">
        <v>0</v>
      </c>
      <c r="J761" s="102"/>
      <c r="K761" s="102"/>
      <c r="L761" s="102"/>
    </row>
    <row r="762" spans="1:12" x14ac:dyDescent="0.2">
      <c r="A762" s="102" t="s">
        <v>415</v>
      </c>
      <c r="B762" s="102" t="s">
        <v>417</v>
      </c>
      <c r="C762" s="102" t="s">
        <v>28</v>
      </c>
      <c r="D762" s="102" t="s">
        <v>417</v>
      </c>
      <c r="E762" s="102" t="s">
        <v>25</v>
      </c>
      <c r="F762" s="102" t="s">
        <v>402</v>
      </c>
      <c r="G762" s="102">
        <v>0.41000000000000003</v>
      </c>
      <c r="H762" s="102">
        <v>3.3000000000000002E-2</v>
      </c>
      <c r="I762" s="102">
        <v>0</v>
      </c>
      <c r="J762" s="102"/>
      <c r="K762" s="102"/>
      <c r="L762" s="102"/>
    </row>
    <row r="763" spans="1:12" x14ac:dyDescent="0.2">
      <c r="A763" s="102" t="s">
        <v>415</v>
      </c>
      <c r="B763" s="102" t="s">
        <v>417</v>
      </c>
      <c r="C763" s="102" t="s">
        <v>28</v>
      </c>
      <c r="D763" s="102" t="s">
        <v>417</v>
      </c>
      <c r="E763" s="102" t="s">
        <v>25</v>
      </c>
      <c r="F763" s="102" t="s">
        <v>403</v>
      </c>
      <c r="G763" s="102">
        <v>0.42000000000000004</v>
      </c>
      <c r="H763" s="102">
        <v>3.3000000000000002E-2</v>
      </c>
      <c r="I763" s="102">
        <v>0</v>
      </c>
      <c r="J763" s="102"/>
      <c r="K763" s="102"/>
      <c r="L763" s="102"/>
    </row>
    <row r="764" spans="1:12" x14ac:dyDescent="0.2">
      <c r="A764" s="102" t="s">
        <v>415</v>
      </c>
      <c r="B764" s="102" t="s">
        <v>417</v>
      </c>
      <c r="C764" s="102" t="s">
        <v>28</v>
      </c>
      <c r="D764" s="102" t="s">
        <v>417</v>
      </c>
      <c r="E764" s="102" t="s">
        <v>25</v>
      </c>
      <c r="F764" s="102" t="s">
        <v>404</v>
      </c>
      <c r="G764" s="102">
        <v>0.43000000000000005</v>
      </c>
      <c r="H764" s="102">
        <v>3.3000000000000002E-2</v>
      </c>
      <c r="I764" s="102">
        <v>0</v>
      </c>
      <c r="J764" s="102"/>
      <c r="K764" s="102"/>
      <c r="L764" s="102"/>
    </row>
    <row r="765" spans="1:12" x14ac:dyDescent="0.2">
      <c r="A765" s="102" t="s">
        <v>415</v>
      </c>
      <c r="B765" s="102" t="s">
        <v>417</v>
      </c>
      <c r="C765" s="102" t="s">
        <v>28</v>
      </c>
      <c r="D765" s="102" t="s">
        <v>417</v>
      </c>
      <c r="E765" s="102" t="s">
        <v>25</v>
      </c>
      <c r="F765" s="102" t="s">
        <v>405</v>
      </c>
      <c r="G765" s="102">
        <v>0.44000000000000006</v>
      </c>
      <c r="H765" s="102">
        <v>3.3000000000000002E-2</v>
      </c>
      <c r="I765" s="102">
        <v>0</v>
      </c>
      <c r="J765" s="102"/>
      <c r="K765" s="102"/>
      <c r="L765" s="102"/>
    </row>
    <row r="766" spans="1:12" x14ac:dyDescent="0.2">
      <c r="A766" s="102" t="s">
        <v>415</v>
      </c>
      <c r="B766" s="102" t="s">
        <v>417</v>
      </c>
      <c r="C766" s="102" t="s">
        <v>28</v>
      </c>
      <c r="D766" s="102" t="s">
        <v>417</v>
      </c>
      <c r="E766" s="102" t="s">
        <v>25</v>
      </c>
      <c r="F766" s="102" t="s">
        <v>406</v>
      </c>
      <c r="G766" s="102">
        <v>0.45000000000000007</v>
      </c>
      <c r="H766" s="102">
        <v>3.3000000000000002E-2</v>
      </c>
      <c r="I766" s="102">
        <v>0</v>
      </c>
      <c r="J766" s="102"/>
      <c r="K766" s="102"/>
      <c r="L766" s="102"/>
    </row>
    <row r="767" spans="1:12" x14ac:dyDescent="0.2">
      <c r="A767" s="102" t="s">
        <v>415</v>
      </c>
      <c r="B767" s="102" t="s">
        <v>417</v>
      </c>
      <c r="C767" s="102" t="s">
        <v>28</v>
      </c>
      <c r="D767" s="102" t="s">
        <v>417</v>
      </c>
      <c r="E767" s="102" t="s">
        <v>25</v>
      </c>
      <c r="F767" s="102" t="s">
        <v>407</v>
      </c>
      <c r="G767" s="102">
        <v>0.46000000000000008</v>
      </c>
      <c r="H767" s="102">
        <v>3.3000000000000002E-2</v>
      </c>
      <c r="I767" s="102">
        <v>0</v>
      </c>
      <c r="J767" s="102"/>
      <c r="K767" s="102"/>
      <c r="L767" s="102"/>
    </row>
    <row r="768" spans="1:12" x14ac:dyDescent="0.2">
      <c r="A768" s="102" t="s">
        <v>415</v>
      </c>
      <c r="B768" s="102" t="s">
        <v>417</v>
      </c>
      <c r="C768" s="102" t="s">
        <v>28</v>
      </c>
      <c r="D768" s="102" t="s">
        <v>417</v>
      </c>
      <c r="E768" s="102" t="s">
        <v>25</v>
      </c>
      <c r="F768" s="102" t="s">
        <v>408</v>
      </c>
      <c r="G768" s="102">
        <v>0.47000000000000008</v>
      </c>
      <c r="H768" s="102">
        <v>3.3000000000000002E-2</v>
      </c>
      <c r="I768" s="102">
        <v>0</v>
      </c>
      <c r="J768" s="102"/>
      <c r="K768" s="102"/>
      <c r="L768" s="102"/>
    </row>
    <row r="769" spans="1:12" x14ac:dyDescent="0.2">
      <c r="A769" s="102" t="s">
        <v>415</v>
      </c>
      <c r="B769" s="102" t="s">
        <v>417</v>
      </c>
      <c r="C769" s="102" t="s">
        <v>28</v>
      </c>
      <c r="D769" s="102" t="s">
        <v>417</v>
      </c>
      <c r="E769" s="102" t="s">
        <v>25</v>
      </c>
      <c r="F769" s="102" t="s">
        <v>409</v>
      </c>
      <c r="G769" s="102">
        <v>0.48000000000000009</v>
      </c>
      <c r="H769" s="102">
        <v>3.3000000000000002E-2</v>
      </c>
      <c r="I769" s="102">
        <v>0</v>
      </c>
      <c r="J769" s="102"/>
      <c r="K769" s="102"/>
      <c r="L769" s="102"/>
    </row>
    <row r="770" spans="1:12" x14ac:dyDescent="0.2">
      <c r="A770" s="102" t="s">
        <v>415</v>
      </c>
      <c r="B770" s="102" t="s">
        <v>417</v>
      </c>
      <c r="C770" s="102" t="s">
        <v>28</v>
      </c>
      <c r="D770" s="102" t="s">
        <v>417</v>
      </c>
      <c r="E770" s="102" t="s">
        <v>25</v>
      </c>
      <c r="F770" s="102" t="s">
        <v>410</v>
      </c>
      <c r="G770" s="102">
        <v>0.4900000000000001</v>
      </c>
      <c r="H770" s="102">
        <v>3.3000000000000002E-2</v>
      </c>
      <c r="I770" s="102">
        <v>0</v>
      </c>
      <c r="J770" s="102"/>
      <c r="K770" s="102"/>
      <c r="L770" s="102"/>
    </row>
    <row r="771" spans="1:12" x14ac:dyDescent="0.2">
      <c r="A771" s="102" t="s">
        <v>415</v>
      </c>
      <c r="B771" s="102" t="s">
        <v>417</v>
      </c>
      <c r="C771" s="102" t="s">
        <v>28</v>
      </c>
      <c r="D771" s="102" t="s">
        <v>417</v>
      </c>
      <c r="E771" s="102" t="s">
        <v>25</v>
      </c>
      <c r="F771" s="102" t="s">
        <v>411</v>
      </c>
      <c r="G771" s="102">
        <v>0.50000000000000011</v>
      </c>
      <c r="H771" s="102">
        <v>3.3000000000000002E-2</v>
      </c>
      <c r="I771" s="102">
        <v>0</v>
      </c>
      <c r="J771" s="102"/>
      <c r="K771" s="102"/>
      <c r="L771" s="102"/>
    </row>
    <row r="772" spans="1:12" x14ac:dyDescent="0.2">
      <c r="A772" s="102" t="s">
        <v>415</v>
      </c>
      <c r="B772" s="102" t="s">
        <v>417</v>
      </c>
      <c r="C772" s="102" t="s">
        <v>22</v>
      </c>
      <c r="D772" s="102" t="s">
        <v>417</v>
      </c>
      <c r="E772" s="102" t="s">
        <v>28</v>
      </c>
      <c r="F772" s="102" t="s">
        <v>401</v>
      </c>
      <c r="G772" s="102">
        <v>0.4</v>
      </c>
      <c r="H772" s="102">
        <v>3.3000000000000002E-2</v>
      </c>
      <c r="I772" s="102">
        <v>0</v>
      </c>
      <c r="J772" s="102"/>
      <c r="K772" s="102"/>
      <c r="L772" s="102"/>
    </row>
    <row r="773" spans="1:12" x14ac:dyDescent="0.2">
      <c r="A773" s="102" t="s">
        <v>415</v>
      </c>
      <c r="B773" s="102" t="s">
        <v>417</v>
      </c>
      <c r="C773" s="102" t="s">
        <v>22</v>
      </c>
      <c r="D773" s="102" t="s">
        <v>417</v>
      </c>
      <c r="E773" s="102" t="s">
        <v>28</v>
      </c>
      <c r="F773" s="102" t="s">
        <v>402</v>
      </c>
      <c r="G773" s="102">
        <v>0.41000000000000003</v>
      </c>
      <c r="H773" s="102">
        <v>3.3000000000000002E-2</v>
      </c>
      <c r="I773" s="102">
        <v>0</v>
      </c>
      <c r="J773" s="102"/>
      <c r="K773" s="102"/>
      <c r="L773" s="102"/>
    </row>
    <row r="774" spans="1:12" x14ac:dyDescent="0.2">
      <c r="A774" s="102" t="s">
        <v>415</v>
      </c>
      <c r="B774" s="102" t="s">
        <v>417</v>
      </c>
      <c r="C774" s="102" t="s">
        <v>22</v>
      </c>
      <c r="D774" s="102" t="s">
        <v>417</v>
      </c>
      <c r="E774" s="102" t="s">
        <v>28</v>
      </c>
      <c r="F774" s="102" t="s">
        <v>403</v>
      </c>
      <c r="G774" s="102">
        <v>0.42000000000000004</v>
      </c>
      <c r="H774" s="102">
        <v>3.3000000000000002E-2</v>
      </c>
      <c r="I774" s="102">
        <v>0</v>
      </c>
      <c r="J774" s="102"/>
      <c r="K774" s="102"/>
      <c r="L774" s="102"/>
    </row>
    <row r="775" spans="1:12" x14ac:dyDescent="0.2">
      <c r="A775" s="102" t="s">
        <v>415</v>
      </c>
      <c r="B775" s="102" t="s">
        <v>417</v>
      </c>
      <c r="C775" s="102" t="s">
        <v>22</v>
      </c>
      <c r="D775" s="102" t="s">
        <v>417</v>
      </c>
      <c r="E775" s="102" t="s">
        <v>28</v>
      </c>
      <c r="F775" s="102" t="s">
        <v>404</v>
      </c>
      <c r="G775" s="102">
        <v>0.43000000000000005</v>
      </c>
      <c r="H775" s="102">
        <v>3.3000000000000002E-2</v>
      </c>
      <c r="I775" s="102">
        <v>0</v>
      </c>
      <c r="J775" s="102"/>
      <c r="K775" s="102"/>
      <c r="L775" s="102"/>
    </row>
    <row r="776" spans="1:12" x14ac:dyDescent="0.2">
      <c r="A776" s="102" t="s">
        <v>415</v>
      </c>
      <c r="B776" s="102" t="s">
        <v>417</v>
      </c>
      <c r="C776" s="102" t="s">
        <v>22</v>
      </c>
      <c r="D776" s="102" t="s">
        <v>417</v>
      </c>
      <c r="E776" s="102" t="s">
        <v>28</v>
      </c>
      <c r="F776" s="102" t="s">
        <v>405</v>
      </c>
      <c r="G776" s="102">
        <v>0.44000000000000006</v>
      </c>
      <c r="H776" s="102">
        <v>3.3000000000000002E-2</v>
      </c>
      <c r="I776" s="102">
        <v>0</v>
      </c>
      <c r="J776" s="102"/>
      <c r="K776" s="102"/>
      <c r="L776" s="102"/>
    </row>
    <row r="777" spans="1:12" x14ac:dyDescent="0.2">
      <c r="A777" s="102" t="s">
        <v>415</v>
      </c>
      <c r="B777" s="102" t="s">
        <v>417</v>
      </c>
      <c r="C777" s="102" t="s">
        <v>22</v>
      </c>
      <c r="D777" s="102" t="s">
        <v>417</v>
      </c>
      <c r="E777" s="102" t="s">
        <v>28</v>
      </c>
      <c r="F777" s="102" t="s">
        <v>406</v>
      </c>
      <c r="G777" s="102">
        <v>0.45000000000000007</v>
      </c>
      <c r="H777" s="102">
        <v>3.3000000000000002E-2</v>
      </c>
      <c r="I777" s="102">
        <v>0</v>
      </c>
      <c r="J777" s="102"/>
      <c r="K777" s="102"/>
      <c r="L777" s="102"/>
    </row>
    <row r="778" spans="1:12" x14ac:dyDescent="0.2">
      <c r="A778" s="102" t="s">
        <v>415</v>
      </c>
      <c r="B778" s="102" t="s">
        <v>417</v>
      </c>
      <c r="C778" s="102" t="s">
        <v>22</v>
      </c>
      <c r="D778" s="102" t="s">
        <v>417</v>
      </c>
      <c r="E778" s="102" t="s">
        <v>28</v>
      </c>
      <c r="F778" s="102" t="s">
        <v>407</v>
      </c>
      <c r="G778" s="102">
        <v>0.46000000000000008</v>
      </c>
      <c r="H778" s="102">
        <v>3.3000000000000002E-2</v>
      </c>
      <c r="I778" s="102">
        <v>0</v>
      </c>
      <c r="J778" s="102"/>
      <c r="K778" s="102"/>
      <c r="L778" s="102"/>
    </row>
    <row r="779" spans="1:12" x14ac:dyDescent="0.2">
      <c r="A779" s="102" t="s">
        <v>415</v>
      </c>
      <c r="B779" s="102" t="s">
        <v>417</v>
      </c>
      <c r="C779" s="102" t="s">
        <v>22</v>
      </c>
      <c r="D779" s="102" t="s">
        <v>417</v>
      </c>
      <c r="E779" s="102" t="s">
        <v>28</v>
      </c>
      <c r="F779" s="102" t="s">
        <v>408</v>
      </c>
      <c r="G779" s="102">
        <v>0.47000000000000008</v>
      </c>
      <c r="H779" s="102">
        <v>3.3000000000000002E-2</v>
      </c>
      <c r="I779" s="102">
        <v>0</v>
      </c>
      <c r="J779" s="102"/>
      <c r="K779" s="102"/>
      <c r="L779" s="102"/>
    </row>
    <row r="780" spans="1:12" x14ac:dyDescent="0.2">
      <c r="A780" s="102" t="s">
        <v>415</v>
      </c>
      <c r="B780" s="102" t="s">
        <v>417</v>
      </c>
      <c r="C780" s="102" t="s">
        <v>22</v>
      </c>
      <c r="D780" s="102" t="s">
        <v>417</v>
      </c>
      <c r="E780" s="102" t="s">
        <v>28</v>
      </c>
      <c r="F780" s="102" t="s">
        <v>409</v>
      </c>
      <c r="G780" s="102">
        <v>0.48000000000000009</v>
      </c>
      <c r="H780" s="102">
        <v>3.3000000000000002E-2</v>
      </c>
      <c r="I780" s="102">
        <v>0</v>
      </c>
      <c r="J780" s="102"/>
      <c r="K780" s="102"/>
      <c r="L780" s="102"/>
    </row>
    <row r="781" spans="1:12" x14ac:dyDescent="0.2">
      <c r="A781" s="102" t="s">
        <v>415</v>
      </c>
      <c r="B781" s="102" t="s">
        <v>417</v>
      </c>
      <c r="C781" s="102" t="s">
        <v>22</v>
      </c>
      <c r="D781" s="102" t="s">
        <v>417</v>
      </c>
      <c r="E781" s="102" t="s">
        <v>28</v>
      </c>
      <c r="F781" s="102" t="s">
        <v>410</v>
      </c>
      <c r="G781" s="102">
        <v>0.4900000000000001</v>
      </c>
      <c r="H781" s="102">
        <v>3.3000000000000002E-2</v>
      </c>
      <c r="I781" s="102">
        <v>0</v>
      </c>
      <c r="J781" s="102"/>
      <c r="K781" s="102"/>
      <c r="L781" s="102"/>
    </row>
    <row r="782" spans="1:12" x14ac:dyDescent="0.2">
      <c r="A782" s="102" t="s">
        <v>415</v>
      </c>
      <c r="B782" s="102" t="s">
        <v>417</v>
      </c>
      <c r="C782" s="102" t="s">
        <v>22</v>
      </c>
      <c r="D782" s="102" t="s">
        <v>417</v>
      </c>
      <c r="E782" s="102" t="s">
        <v>28</v>
      </c>
      <c r="F782" s="102" t="s">
        <v>411</v>
      </c>
      <c r="G782" s="102">
        <v>0.50000000000000011</v>
      </c>
      <c r="H782" s="102">
        <v>3.3000000000000002E-2</v>
      </c>
      <c r="I782" s="102">
        <v>0</v>
      </c>
      <c r="J782" s="102"/>
      <c r="K782" s="102"/>
      <c r="L782" s="102"/>
    </row>
    <row r="783" spans="1:12" x14ac:dyDescent="0.2">
      <c r="A783" s="102" t="s">
        <v>415</v>
      </c>
      <c r="B783" s="102" t="s">
        <v>417</v>
      </c>
      <c r="C783" s="102" t="s">
        <v>18</v>
      </c>
      <c r="D783" s="102" t="s">
        <v>417</v>
      </c>
      <c r="E783" s="102" t="s">
        <v>22</v>
      </c>
      <c r="F783" s="102" t="s">
        <v>401</v>
      </c>
      <c r="G783" s="102">
        <v>0.4</v>
      </c>
      <c r="H783" s="102">
        <v>3.3000000000000002E-2</v>
      </c>
      <c r="I783" s="102">
        <v>24.542986189643955</v>
      </c>
      <c r="J783" s="102"/>
      <c r="K783" s="102"/>
      <c r="L783" s="102"/>
    </row>
    <row r="784" spans="1:12" x14ac:dyDescent="0.2">
      <c r="A784" s="102" t="s">
        <v>415</v>
      </c>
      <c r="B784" s="102" t="s">
        <v>417</v>
      </c>
      <c r="C784" s="102" t="s">
        <v>18</v>
      </c>
      <c r="D784" s="102" t="s">
        <v>417</v>
      </c>
      <c r="E784" s="102" t="s">
        <v>22</v>
      </c>
      <c r="F784" s="102" t="s">
        <v>402</v>
      </c>
      <c r="G784" s="102">
        <v>0.41000000000000003</v>
      </c>
      <c r="H784" s="102">
        <v>3.3000000000000002E-2</v>
      </c>
      <c r="I784" s="102">
        <v>25.327047570679557</v>
      </c>
      <c r="J784" s="102"/>
      <c r="K784" s="102"/>
      <c r="L784" s="102"/>
    </row>
    <row r="785" spans="1:12" x14ac:dyDescent="0.2">
      <c r="A785" s="102" t="s">
        <v>415</v>
      </c>
      <c r="B785" s="102" t="s">
        <v>417</v>
      </c>
      <c r="C785" s="102" t="s">
        <v>18</v>
      </c>
      <c r="D785" s="102" t="s">
        <v>417</v>
      </c>
      <c r="E785" s="102" t="s">
        <v>22</v>
      </c>
      <c r="F785" s="102" t="s">
        <v>403</v>
      </c>
      <c r="G785" s="102">
        <v>0.42000000000000004</v>
      </c>
      <c r="H785" s="102">
        <v>3.3000000000000002E-2</v>
      </c>
      <c r="I785" s="102">
        <v>26.111108951715163</v>
      </c>
      <c r="J785" s="102"/>
      <c r="K785" s="102"/>
      <c r="L785" s="102"/>
    </row>
    <row r="786" spans="1:12" x14ac:dyDescent="0.2">
      <c r="A786" s="102" t="s">
        <v>415</v>
      </c>
      <c r="B786" s="102" t="s">
        <v>417</v>
      </c>
      <c r="C786" s="102" t="s">
        <v>18</v>
      </c>
      <c r="D786" s="102" t="s">
        <v>417</v>
      </c>
      <c r="E786" s="102" t="s">
        <v>22</v>
      </c>
      <c r="F786" s="102" t="s">
        <v>404</v>
      </c>
      <c r="G786" s="102">
        <v>0.43000000000000005</v>
      </c>
      <c r="H786" s="102">
        <v>3.3000000000000002E-2</v>
      </c>
      <c r="I786" s="102">
        <v>26.895170332750766</v>
      </c>
      <c r="J786" s="102"/>
      <c r="K786" s="102"/>
      <c r="L786" s="102"/>
    </row>
    <row r="787" spans="1:12" x14ac:dyDescent="0.2">
      <c r="A787" s="102" t="s">
        <v>415</v>
      </c>
      <c r="B787" s="102" t="s">
        <v>417</v>
      </c>
      <c r="C787" s="102" t="s">
        <v>18</v>
      </c>
      <c r="D787" s="102" t="s">
        <v>417</v>
      </c>
      <c r="E787" s="102" t="s">
        <v>22</v>
      </c>
      <c r="F787" s="102" t="s">
        <v>405</v>
      </c>
      <c r="G787" s="102">
        <v>0.44000000000000006</v>
      </c>
      <c r="H787" s="102">
        <v>3.3000000000000002E-2</v>
      </c>
      <c r="I787" s="102">
        <v>27.679231713786372</v>
      </c>
      <c r="J787" s="102"/>
      <c r="K787" s="102"/>
      <c r="L787" s="102"/>
    </row>
    <row r="788" spans="1:12" x14ac:dyDescent="0.2">
      <c r="A788" s="102" t="s">
        <v>415</v>
      </c>
      <c r="B788" s="102" t="s">
        <v>417</v>
      </c>
      <c r="C788" s="102" t="s">
        <v>18</v>
      </c>
      <c r="D788" s="102" t="s">
        <v>417</v>
      </c>
      <c r="E788" s="102" t="s">
        <v>22</v>
      </c>
      <c r="F788" s="102" t="s">
        <v>406</v>
      </c>
      <c r="G788" s="102">
        <v>0.45000000000000007</v>
      </c>
      <c r="H788" s="102">
        <v>3.3000000000000002E-2</v>
      </c>
      <c r="I788" s="102">
        <v>28.463293094821978</v>
      </c>
      <c r="J788" s="102"/>
      <c r="K788" s="102"/>
      <c r="L788" s="102"/>
    </row>
    <row r="789" spans="1:12" x14ac:dyDescent="0.2">
      <c r="A789" s="102" t="s">
        <v>415</v>
      </c>
      <c r="B789" s="102" t="s">
        <v>417</v>
      </c>
      <c r="C789" s="102" t="s">
        <v>18</v>
      </c>
      <c r="D789" s="102" t="s">
        <v>417</v>
      </c>
      <c r="E789" s="102" t="s">
        <v>22</v>
      </c>
      <c r="F789" s="102" t="s">
        <v>407</v>
      </c>
      <c r="G789" s="102">
        <v>0.46000000000000008</v>
      </c>
      <c r="H789" s="102">
        <v>3.3000000000000002E-2</v>
      </c>
      <c r="I789" s="102">
        <v>29.247354475857581</v>
      </c>
      <c r="J789" s="102"/>
      <c r="K789" s="102"/>
      <c r="L789" s="102"/>
    </row>
    <row r="790" spans="1:12" x14ac:dyDescent="0.2">
      <c r="A790" s="102" t="s">
        <v>415</v>
      </c>
      <c r="B790" s="102" t="s">
        <v>417</v>
      </c>
      <c r="C790" s="102" t="s">
        <v>18</v>
      </c>
      <c r="D790" s="102" t="s">
        <v>417</v>
      </c>
      <c r="E790" s="102" t="s">
        <v>22</v>
      </c>
      <c r="F790" s="102" t="s">
        <v>408</v>
      </c>
      <c r="G790" s="102">
        <v>0.47000000000000008</v>
      </c>
      <c r="H790" s="102">
        <v>3.3000000000000002E-2</v>
      </c>
      <c r="I790" s="102">
        <v>30.031415856893187</v>
      </c>
      <c r="J790" s="102"/>
      <c r="K790" s="102"/>
      <c r="L790" s="102"/>
    </row>
    <row r="791" spans="1:12" x14ac:dyDescent="0.2">
      <c r="A791" s="102" t="s">
        <v>415</v>
      </c>
      <c r="B791" s="102" t="s">
        <v>417</v>
      </c>
      <c r="C791" s="102" t="s">
        <v>18</v>
      </c>
      <c r="D791" s="102" t="s">
        <v>417</v>
      </c>
      <c r="E791" s="102" t="s">
        <v>22</v>
      </c>
      <c r="F791" s="102" t="s">
        <v>409</v>
      </c>
      <c r="G791" s="102">
        <v>0.48000000000000009</v>
      </c>
      <c r="H791" s="102">
        <v>3.3000000000000002E-2</v>
      </c>
      <c r="I791" s="102">
        <v>30.815477237928789</v>
      </c>
      <c r="J791" s="102"/>
      <c r="K791" s="102"/>
      <c r="L791" s="102"/>
    </row>
    <row r="792" spans="1:12" x14ac:dyDescent="0.2">
      <c r="A792" s="102" t="s">
        <v>415</v>
      </c>
      <c r="B792" s="102" t="s">
        <v>417</v>
      </c>
      <c r="C792" s="102" t="s">
        <v>18</v>
      </c>
      <c r="D792" s="102" t="s">
        <v>417</v>
      </c>
      <c r="E792" s="102" t="s">
        <v>22</v>
      </c>
      <c r="F792" s="102" t="s">
        <v>410</v>
      </c>
      <c r="G792" s="102">
        <v>0.4900000000000001</v>
      </c>
      <c r="H792" s="102">
        <v>3.3000000000000002E-2</v>
      </c>
      <c r="I792" s="102">
        <v>31.599538618964395</v>
      </c>
      <c r="J792" s="102"/>
      <c r="K792" s="102"/>
      <c r="L792" s="102"/>
    </row>
    <row r="793" spans="1:12" x14ac:dyDescent="0.2">
      <c r="A793" s="102" t="s">
        <v>415</v>
      </c>
      <c r="B793" s="102" t="s">
        <v>417</v>
      </c>
      <c r="C793" s="102" t="s">
        <v>18</v>
      </c>
      <c r="D793" s="102" t="s">
        <v>417</v>
      </c>
      <c r="E793" s="102" t="s">
        <v>22</v>
      </c>
      <c r="F793" s="102" t="s">
        <v>411</v>
      </c>
      <c r="G793" s="102">
        <v>0.50000000000000011</v>
      </c>
      <c r="H793" s="102">
        <v>3.3000000000000002E-2</v>
      </c>
      <c r="I793" s="102">
        <v>32.383600000000001</v>
      </c>
      <c r="J793" s="102"/>
      <c r="K793" s="102"/>
      <c r="L793" s="102"/>
    </row>
    <row r="794" spans="1:12" x14ac:dyDescent="0.2">
      <c r="A794" s="102" t="s">
        <v>415</v>
      </c>
      <c r="B794" s="102" t="s">
        <v>417</v>
      </c>
      <c r="C794" s="102" t="s">
        <v>25</v>
      </c>
      <c r="D794" s="102" t="s">
        <v>417</v>
      </c>
      <c r="E794" s="102" t="s">
        <v>18</v>
      </c>
      <c r="F794" s="102" t="s">
        <v>401</v>
      </c>
      <c r="G794" s="102">
        <v>0.4</v>
      </c>
      <c r="H794" s="102">
        <v>3.3000000000000002E-2</v>
      </c>
      <c r="I794" s="102">
        <v>10.263443679106272</v>
      </c>
      <c r="J794" s="102"/>
      <c r="K794" s="102"/>
      <c r="L794" s="102"/>
    </row>
    <row r="795" spans="1:12" x14ac:dyDescent="0.2">
      <c r="A795" s="102" t="s">
        <v>415</v>
      </c>
      <c r="B795" s="102" t="s">
        <v>417</v>
      </c>
      <c r="C795" s="102" t="s">
        <v>25</v>
      </c>
      <c r="D795" s="102" t="s">
        <v>417</v>
      </c>
      <c r="E795" s="102" t="s">
        <v>18</v>
      </c>
      <c r="F795" s="102" t="s">
        <v>402</v>
      </c>
      <c r="G795" s="102">
        <v>0.41000000000000003</v>
      </c>
      <c r="H795" s="102">
        <v>3.3000000000000002E-2</v>
      </c>
      <c r="I795" s="102">
        <v>10.591324311195645</v>
      </c>
      <c r="J795" s="102"/>
      <c r="K795" s="102"/>
      <c r="L795" s="102"/>
    </row>
    <row r="796" spans="1:12" x14ac:dyDescent="0.2">
      <c r="A796" s="102" t="s">
        <v>415</v>
      </c>
      <c r="B796" s="102" t="s">
        <v>417</v>
      </c>
      <c r="C796" s="102" t="s">
        <v>25</v>
      </c>
      <c r="D796" s="102" t="s">
        <v>417</v>
      </c>
      <c r="E796" s="102" t="s">
        <v>18</v>
      </c>
      <c r="F796" s="102" t="s">
        <v>403</v>
      </c>
      <c r="G796" s="102">
        <v>0.42000000000000004</v>
      </c>
      <c r="H796" s="102">
        <v>3.3000000000000002E-2</v>
      </c>
      <c r="I796" s="102">
        <v>10.919204943285019</v>
      </c>
      <c r="J796" s="102"/>
      <c r="K796" s="102"/>
      <c r="L796" s="102"/>
    </row>
    <row r="797" spans="1:12" x14ac:dyDescent="0.2">
      <c r="A797" s="102" t="s">
        <v>415</v>
      </c>
      <c r="B797" s="102" t="s">
        <v>417</v>
      </c>
      <c r="C797" s="102" t="s">
        <v>25</v>
      </c>
      <c r="D797" s="102" t="s">
        <v>417</v>
      </c>
      <c r="E797" s="102" t="s">
        <v>18</v>
      </c>
      <c r="F797" s="102" t="s">
        <v>404</v>
      </c>
      <c r="G797" s="102">
        <v>0.43000000000000005</v>
      </c>
      <c r="H797" s="102">
        <v>3.3000000000000002E-2</v>
      </c>
      <c r="I797" s="102">
        <v>11.24708557537439</v>
      </c>
      <c r="J797" s="102"/>
      <c r="K797" s="102"/>
      <c r="L797" s="102"/>
    </row>
    <row r="798" spans="1:12" x14ac:dyDescent="0.2">
      <c r="A798" s="102" t="s">
        <v>415</v>
      </c>
      <c r="B798" s="102" t="s">
        <v>417</v>
      </c>
      <c r="C798" s="102" t="s">
        <v>25</v>
      </c>
      <c r="D798" s="102" t="s">
        <v>417</v>
      </c>
      <c r="E798" s="102" t="s">
        <v>18</v>
      </c>
      <c r="F798" s="102" t="s">
        <v>405</v>
      </c>
      <c r="G798" s="102">
        <v>0.44000000000000006</v>
      </c>
      <c r="H798" s="102">
        <v>3.3000000000000002E-2</v>
      </c>
      <c r="I798" s="102">
        <v>11.574966207463763</v>
      </c>
      <c r="J798" s="102"/>
      <c r="K798" s="102"/>
      <c r="L798" s="102"/>
    </row>
    <row r="799" spans="1:12" x14ac:dyDescent="0.2">
      <c r="A799" s="102" t="s">
        <v>415</v>
      </c>
      <c r="B799" s="102" t="s">
        <v>417</v>
      </c>
      <c r="C799" s="102" t="s">
        <v>25</v>
      </c>
      <c r="D799" s="102" t="s">
        <v>417</v>
      </c>
      <c r="E799" s="102" t="s">
        <v>18</v>
      </c>
      <c r="F799" s="102" t="s">
        <v>406</v>
      </c>
      <c r="G799" s="102">
        <v>0.45000000000000007</v>
      </c>
      <c r="H799" s="102">
        <v>3.3000000000000002E-2</v>
      </c>
      <c r="I799" s="102">
        <v>11.902846839553137</v>
      </c>
      <c r="J799" s="102"/>
      <c r="K799" s="102"/>
      <c r="L799" s="102"/>
    </row>
    <row r="800" spans="1:12" x14ac:dyDescent="0.2">
      <c r="A800" s="102" t="s">
        <v>415</v>
      </c>
      <c r="B800" s="102" t="s">
        <v>417</v>
      </c>
      <c r="C800" s="102" t="s">
        <v>25</v>
      </c>
      <c r="D800" s="102" t="s">
        <v>417</v>
      </c>
      <c r="E800" s="102" t="s">
        <v>18</v>
      </c>
      <c r="F800" s="102" t="s">
        <v>407</v>
      </c>
      <c r="G800" s="102">
        <v>0.46000000000000008</v>
      </c>
      <c r="H800" s="102">
        <v>3.3000000000000002E-2</v>
      </c>
      <c r="I800" s="102">
        <v>12.23072747164251</v>
      </c>
      <c r="J800" s="102"/>
      <c r="K800" s="102"/>
      <c r="L800" s="102"/>
    </row>
    <row r="801" spans="1:12" x14ac:dyDescent="0.2">
      <c r="A801" s="102" t="s">
        <v>415</v>
      </c>
      <c r="B801" s="102" t="s">
        <v>417</v>
      </c>
      <c r="C801" s="102" t="s">
        <v>25</v>
      </c>
      <c r="D801" s="102" t="s">
        <v>417</v>
      </c>
      <c r="E801" s="102" t="s">
        <v>18</v>
      </c>
      <c r="F801" s="102" t="s">
        <v>408</v>
      </c>
      <c r="G801" s="102">
        <v>0.47000000000000008</v>
      </c>
      <c r="H801" s="102">
        <v>3.3000000000000002E-2</v>
      </c>
      <c r="I801" s="102">
        <v>12.558608103731881</v>
      </c>
      <c r="J801" s="102"/>
      <c r="K801" s="102"/>
      <c r="L801" s="102"/>
    </row>
    <row r="802" spans="1:12" x14ac:dyDescent="0.2">
      <c r="A802" s="102" t="s">
        <v>415</v>
      </c>
      <c r="B802" s="102" t="s">
        <v>417</v>
      </c>
      <c r="C802" s="102" t="s">
        <v>25</v>
      </c>
      <c r="D802" s="102" t="s">
        <v>417</v>
      </c>
      <c r="E802" s="102" t="s">
        <v>18</v>
      </c>
      <c r="F802" s="102" t="s">
        <v>409</v>
      </c>
      <c r="G802" s="102">
        <v>0.48000000000000009</v>
      </c>
      <c r="H802" s="102">
        <v>3.3000000000000002E-2</v>
      </c>
      <c r="I802" s="102">
        <v>12.886488735821255</v>
      </c>
      <c r="J802" s="102"/>
      <c r="K802" s="102"/>
      <c r="L802" s="102"/>
    </row>
    <row r="803" spans="1:12" x14ac:dyDescent="0.2">
      <c r="A803" s="102" t="s">
        <v>415</v>
      </c>
      <c r="B803" s="102" t="s">
        <v>417</v>
      </c>
      <c r="C803" s="102" t="s">
        <v>25</v>
      </c>
      <c r="D803" s="102" t="s">
        <v>417</v>
      </c>
      <c r="E803" s="102" t="s">
        <v>18</v>
      </c>
      <c r="F803" s="102" t="s">
        <v>410</v>
      </c>
      <c r="G803" s="102">
        <v>0.4900000000000001</v>
      </c>
      <c r="H803" s="102">
        <v>3.3000000000000002E-2</v>
      </c>
      <c r="I803" s="102">
        <v>13.214369367910628</v>
      </c>
      <c r="J803" s="102"/>
      <c r="K803" s="102"/>
      <c r="L803" s="102"/>
    </row>
    <row r="804" spans="1:12" x14ac:dyDescent="0.2">
      <c r="A804" s="102" t="s">
        <v>415</v>
      </c>
      <c r="B804" s="102" t="s">
        <v>417</v>
      </c>
      <c r="C804" s="102" t="s">
        <v>25</v>
      </c>
      <c r="D804" s="102" t="s">
        <v>417</v>
      </c>
      <c r="E804" s="102" t="s">
        <v>18</v>
      </c>
      <c r="F804" s="102" t="s">
        <v>411</v>
      </c>
      <c r="G804" s="102">
        <v>0.50000000000000011</v>
      </c>
      <c r="H804" s="102">
        <v>3.3000000000000002E-2</v>
      </c>
      <c r="I804" s="102">
        <v>13.542249999999999</v>
      </c>
      <c r="J804" s="102"/>
      <c r="K804" s="102"/>
      <c r="L804" s="102"/>
    </row>
    <row r="805" spans="1:12" x14ac:dyDescent="0.2">
      <c r="A805" s="102" t="s">
        <v>415</v>
      </c>
      <c r="B805" s="102" t="s">
        <v>417</v>
      </c>
      <c r="C805" s="102" t="s">
        <v>11</v>
      </c>
      <c r="D805" s="102" t="s">
        <v>417</v>
      </c>
      <c r="E805" s="102" t="s">
        <v>25</v>
      </c>
      <c r="F805" s="102" t="s">
        <v>401</v>
      </c>
      <c r="G805" s="102">
        <v>0.4</v>
      </c>
      <c r="H805" s="102">
        <v>3.3000000000000002E-2</v>
      </c>
      <c r="I805" s="102">
        <v>6.1184668105959323</v>
      </c>
      <c r="J805" s="102"/>
      <c r="K805" s="102"/>
      <c r="L805" s="102"/>
    </row>
    <row r="806" spans="1:12" x14ac:dyDescent="0.2">
      <c r="A806" s="102" t="s">
        <v>415</v>
      </c>
      <c r="B806" s="102" t="s">
        <v>417</v>
      </c>
      <c r="C806" s="102" t="s">
        <v>11</v>
      </c>
      <c r="D806" s="102" t="s">
        <v>417</v>
      </c>
      <c r="E806" s="102" t="s">
        <v>25</v>
      </c>
      <c r="F806" s="102" t="s">
        <v>402</v>
      </c>
      <c r="G806" s="102">
        <v>0.41000000000000003</v>
      </c>
      <c r="H806" s="102">
        <v>3.3000000000000002E-2</v>
      </c>
      <c r="I806" s="102">
        <v>6.313930129536339</v>
      </c>
      <c r="J806" s="102"/>
      <c r="K806" s="102"/>
      <c r="L806" s="102"/>
    </row>
    <row r="807" spans="1:12" x14ac:dyDescent="0.2">
      <c r="A807" s="102" t="s">
        <v>415</v>
      </c>
      <c r="B807" s="102" t="s">
        <v>417</v>
      </c>
      <c r="C807" s="102" t="s">
        <v>11</v>
      </c>
      <c r="D807" s="102" t="s">
        <v>417</v>
      </c>
      <c r="E807" s="102" t="s">
        <v>25</v>
      </c>
      <c r="F807" s="102" t="s">
        <v>403</v>
      </c>
      <c r="G807" s="102">
        <v>0.42000000000000004</v>
      </c>
      <c r="H807" s="102">
        <v>3.3000000000000002E-2</v>
      </c>
      <c r="I807" s="102">
        <v>6.5093934484767457</v>
      </c>
      <c r="J807" s="102"/>
      <c r="K807" s="102"/>
      <c r="L807" s="102"/>
    </row>
    <row r="808" spans="1:12" x14ac:dyDescent="0.2">
      <c r="A808" s="102" t="s">
        <v>415</v>
      </c>
      <c r="B808" s="102" t="s">
        <v>417</v>
      </c>
      <c r="C808" s="102" t="s">
        <v>11</v>
      </c>
      <c r="D808" s="102" t="s">
        <v>417</v>
      </c>
      <c r="E808" s="102" t="s">
        <v>25</v>
      </c>
      <c r="F808" s="102" t="s">
        <v>404</v>
      </c>
      <c r="G808" s="102">
        <v>0.43000000000000005</v>
      </c>
      <c r="H808" s="102">
        <v>3.3000000000000002E-2</v>
      </c>
      <c r="I808" s="102">
        <v>6.7048567674171524</v>
      </c>
      <c r="J808" s="102"/>
      <c r="K808" s="102"/>
      <c r="L808" s="102"/>
    </row>
    <row r="809" spans="1:12" x14ac:dyDescent="0.2">
      <c r="A809" s="102" t="s">
        <v>415</v>
      </c>
      <c r="B809" s="102" t="s">
        <v>417</v>
      </c>
      <c r="C809" s="102" t="s">
        <v>11</v>
      </c>
      <c r="D809" s="102" t="s">
        <v>417</v>
      </c>
      <c r="E809" s="102" t="s">
        <v>25</v>
      </c>
      <c r="F809" s="102" t="s">
        <v>405</v>
      </c>
      <c r="G809" s="102">
        <v>0.44000000000000006</v>
      </c>
      <c r="H809" s="102">
        <v>3.3000000000000002E-2</v>
      </c>
      <c r="I809" s="102">
        <v>6.9003200863575591</v>
      </c>
      <c r="J809" s="102"/>
      <c r="K809" s="102"/>
      <c r="L809" s="102"/>
    </row>
    <row r="810" spans="1:12" x14ac:dyDescent="0.2">
      <c r="A810" s="102" t="s">
        <v>415</v>
      </c>
      <c r="B810" s="102" t="s">
        <v>417</v>
      </c>
      <c r="C810" s="102" t="s">
        <v>11</v>
      </c>
      <c r="D810" s="102" t="s">
        <v>417</v>
      </c>
      <c r="E810" s="102" t="s">
        <v>25</v>
      </c>
      <c r="F810" s="102" t="s">
        <v>406</v>
      </c>
      <c r="G810" s="102">
        <v>0.45000000000000007</v>
      </c>
      <c r="H810" s="102">
        <v>3.3000000000000002E-2</v>
      </c>
      <c r="I810" s="102">
        <v>7.0957834052979658</v>
      </c>
      <c r="J810" s="102"/>
      <c r="K810" s="102"/>
      <c r="L810" s="102"/>
    </row>
    <row r="811" spans="1:12" x14ac:dyDescent="0.2">
      <c r="A811" s="102" t="s">
        <v>415</v>
      </c>
      <c r="B811" s="102" t="s">
        <v>417</v>
      </c>
      <c r="C811" s="102" t="s">
        <v>11</v>
      </c>
      <c r="D811" s="102" t="s">
        <v>417</v>
      </c>
      <c r="E811" s="102" t="s">
        <v>25</v>
      </c>
      <c r="F811" s="102" t="s">
        <v>407</v>
      </c>
      <c r="G811" s="102">
        <v>0.46000000000000008</v>
      </c>
      <c r="H811" s="102">
        <v>3.3000000000000002E-2</v>
      </c>
      <c r="I811" s="102">
        <v>7.2912467242383725</v>
      </c>
      <c r="J811" s="102"/>
      <c r="K811" s="102"/>
      <c r="L811" s="102"/>
    </row>
    <row r="812" spans="1:12" x14ac:dyDescent="0.2">
      <c r="A812" s="102" t="s">
        <v>415</v>
      </c>
      <c r="B812" s="102" t="s">
        <v>417</v>
      </c>
      <c r="C812" s="102" t="s">
        <v>11</v>
      </c>
      <c r="D812" s="102" t="s">
        <v>417</v>
      </c>
      <c r="E812" s="102" t="s">
        <v>25</v>
      </c>
      <c r="F812" s="102" t="s">
        <v>408</v>
      </c>
      <c r="G812" s="102">
        <v>0.47000000000000008</v>
      </c>
      <c r="H812" s="102">
        <v>3.3000000000000002E-2</v>
      </c>
      <c r="I812" s="102">
        <v>7.4867100431787792</v>
      </c>
      <c r="J812" s="102"/>
      <c r="K812" s="102"/>
      <c r="L812" s="102"/>
    </row>
    <row r="813" spans="1:12" x14ac:dyDescent="0.2">
      <c r="A813" s="102" t="s">
        <v>415</v>
      </c>
      <c r="B813" s="102" t="s">
        <v>417</v>
      </c>
      <c r="C813" s="102" t="s">
        <v>11</v>
      </c>
      <c r="D813" s="102" t="s">
        <v>417</v>
      </c>
      <c r="E813" s="102" t="s">
        <v>25</v>
      </c>
      <c r="F813" s="102" t="s">
        <v>409</v>
      </c>
      <c r="G813" s="102">
        <v>0.48000000000000009</v>
      </c>
      <c r="H813" s="102">
        <v>3.3000000000000002E-2</v>
      </c>
      <c r="I813" s="102">
        <v>7.6821733621191859</v>
      </c>
      <c r="J813" s="102"/>
      <c r="K813" s="102"/>
      <c r="L813" s="102"/>
    </row>
    <row r="814" spans="1:12" x14ac:dyDescent="0.2">
      <c r="A814" s="102" t="s">
        <v>415</v>
      </c>
      <c r="B814" s="102" t="s">
        <v>417</v>
      </c>
      <c r="C814" s="102" t="s">
        <v>11</v>
      </c>
      <c r="D814" s="102" t="s">
        <v>417</v>
      </c>
      <c r="E814" s="102" t="s">
        <v>25</v>
      </c>
      <c r="F814" s="102" t="s">
        <v>410</v>
      </c>
      <c r="G814" s="102">
        <v>0.4900000000000001</v>
      </c>
      <c r="H814" s="102">
        <v>3.3000000000000002E-2</v>
      </c>
      <c r="I814" s="102">
        <v>7.8776366810595926</v>
      </c>
      <c r="J814" s="102"/>
      <c r="K814" s="102"/>
      <c r="L814" s="102"/>
    </row>
    <row r="815" spans="1:12" x14ac:dyDescent="0.2">
      <c r="A815" s="102" t="s">
        <v>415</v>
      </c>
      <c r="B815" s="102" t="s">
        <v>417</v>
      </c>
      <c r="C815" s="102" t="s">
        <v>11</v>
      </c>
      <c r="D815" s="102" t="s">
        <v>417</v>
      </c>
      <c r="E815" s="102" t="s">
        <v>25</v>
      </c>
      <c r="F815" s="102" t="s">
        <v>411</v>
      </c>
      <c r="G815" s="102">
        <v>0.50000000000000011</v>
      </c>
      <c r="H815" s="102">
        <v>3.3000000000000002E-2</v>
      </c>
      <c r="I815" s="102">
        <v>8.0731000000000002</v>
      </c>
      <c r="J815" s="102"/>
      <c r="K815" s="102"/>
      <c r="L815" s="102"/>
    </row>
    <row r="816" spans="1:12" x14ac:dyDescent="0.2">
      <c r="A816" s="102" t="s">
        <v>415</v>
      </c>
      <c r="B816" s="102" t="s">
        <v>417</v>
      </c>
      <c r="C816" s="102" t="s">
        <v>28</v>
      </c>
      <c r="D816" s="102" t="s">
        <v>417</v>
      </c>
      <c r="E816" s="102" t="s">
        <v>11</v>
      </c>
      <c r="F816" s="102" t="s">
        <v>401</v>
      </c>
      <c r="G816" s="102">
        <v>0.4</v>
      </c>
      <c r="H816" s="102">
        <v>3.3000000000000002E-2</v>
      </c>
      <c r="I816" s="102">
        <v>15.432964942942334</v>
      </c>
      <c r="J816" s="102"/>
      <c r="K816" s="102"/>
      <c r="L816" s="102"/>
    </row>
    <row r="817" spans="1:12" x14ac:dyDescent="0.2">
      <c r="A817" s="102" t="s">
        <v>415</v>
      </c>
      <c r="B817" s="102" t="s">
        <v>417</v>
      </c>
      <c r="C817" s="102" t="s">
        <v>28</v>
      </c>
      <c r="D817" s="102" t="s">
        <v>417</v>
      </c>
      <c r="E817" s="102" t="s">
        <v>11</v>
      </c>
      <c r="F817" s="102" t="s">
        <v>402</v>
      </c>
      <c r="G817" s="102">
        <v>0.41000000000000003</v>
      </c>
      <c r="H817" s="102">
        <v>3.3000000000000002E-2</v>
      </c>
      <c r="I817" s="102">
        <v>15.925993448648102</v>
      </c>
      <c r="J817" s="102"/>
      <c r="K817" s="102"/>
      <c r="L817" s="102"/>
    </row>
    <row r="818" spans="1:12" x14ac:dyDescent="0.2">
      <c r="A818" s="102" t="s">
        <v>415</v>
      </c>
      <c r="B818" s="102" t="s">
        <v>417</v>
      </c>
      <c r="C818" s="102" t="s">
        <v>28</v>
      </c>
      <c r="D818" s="102" t="s">
        <v>417</v>
      </c>
      <c r="E818" s="102" t="s">
        <v>11</v>
      </c>
      <c r="F818" s="102" t="s">
        <v>403</v>
      </c>
      <c r="G818" s="102">
        <v>0.42000000000000004</v>
      </c>
      <c r="H818" s="102">
        <v>3.3000000000000002E-2</v>
      </c>
      <c r="I818" s="102">
        <v>16.41902195435387</v>
      </c>
      <c r="J818" s="102"/>
      <c r="K818" s="102"/>
      <c r="L818" s="102"/>
    </row>
    <row r="819" spans="1:12" x14ac:dyDescent="0.2">
      <c r="A819" s="102" t="s">
        <v>415</v>
      </c>
      <c r="B819" s="102" t="s">
        <v>417</v>
      </c>
      <c r="C819" s="102" t="s">
        <v>28</v>
      </c>
      <c r="D819" s="102" t="s">
        <v>417</v>
      </c>
      <c r="E819" s="102" t="s">
        <v>11</v>
      </c>
      <c r="F819" s="102" t="s">
        <v>404</v>
      </c>
      <c r="G819" s="102">
        <v>0.43000000000000005</v>
      </c>
      <c r="H819" s="102">
        <v>3.3000000000000002E-2</v>
      </c>
      <c r="I819" s="102">
        <v>16.912050460059636</v>
      </c>
      <c r="J819" s="102"/>
      <c r="K819" s="102"/>
      <c r="L819" s="102"/>
    </row>
    <row r="820" spans="1:12" x14ac:dyDescent="0.2">
      <c r="A820" s="102" t="s">
        <v>415</v>
      </c>
      <c r="B820" s="102" t="s">
        <v>417</v>
      </c>
      <c r="C820" s="102" t="s">
        <v>28</v>
      </c>
      <c r="D820" s="102" t="s">
        <v>417</v>
      </c>
      <c r="E820" s="102" t="s">
        <v>11</v>
      </c>
      <c r="F820" s="102" t="s">
        <v>405</v>
      </c>
      <c r="G820" s="102">
        <v>0.44000000000000006</v>
      </c>
      <c r="H820" s="102">
        <v>3.3000000000000002E-2</v>
      </c>
      <c r="I820" s="102">
        <v>17.405078965765401</v>
      </c>
      <c r="J820" s="102"/>
      <c r="K820" s="102"/>
      <c r="L820" s="102"/>
    </row>
    <row r="821" spans="1:12" x14ac:dyDescent="0.2">
      <c r="A821" s="102" t="s">
        <v>415</v>
      </c>
      <c r="B821" s="102" t="s">
        <v>417</v>
      </c>
      <c r="C821" s="102" t="s">
        <v>28</v>
      </c>
      <c r="D821" s="102" t="s">
        <v>417</v>
      </c>
      <c r="E821" s="102" t="s">
        <v>11</v>
      </c>
      <c r="F821" s="102" t="s">
        <v>406</v>
      </c>
      <c r="G821" s="102">
        <v>0.45000000000000007</v>
      </c>
      <c r="H821" s="102">
        <v>3.3000000000000002E-2</v>
      </c>
      <c r="I821" s="102">
        <v>17.898107471471167</v>
      </c>
      <c r="J821" s="102"/>
      <c r="K821" s="102"/>
      <c r="L821" s="102"/>
    </row>
    <row r="822" spans="1:12" x14ac:dyDescent="0.2">
      <c r="A822" s="102" t="s">
        <v>415</v>
      </c>
      <c r="B822" s="102" t="s">
        <v>417</v>
      </c>
      <c r="C822" s="102" t="s">
        <v>28</v>
      </c>
      <c r="D822" s="102" t="s">
        <v>417</v>
      </c>
      <c r="E822" s="102" t="s">
        <v>11</v>
      </c>
      <c r="F822" s="102" t="s">
        <v>407</v>
      </c>
      <c r="G822" s="102">
        <v>0.46000000000000008</v>
      </c>
      <c r="H822" s="102">
        <v>3.3000000000000002E-2</v>
      </c>
      <c r="I822" s="102">
        <v>18.391135977176933</v>
      </c>
      <c r="J822" s="102"/>
      <c r="K822" s="102"/>
      <c r="L822" s="102"/>
    </row>
    <row r="823" spans="1:12" x14ac:dyDescent="0.2">
      <c r="A823" s="102" t="s">
        <v>415</v>
      </c>
      <c r="B823" s="102" t="s">
        <v>417</v>
      </c>
      <c r="C823" s="102" t="s">
        <v>28</v>
      </c>
      <c r="D823" s="102" t="s">
        <v>417</v>
      </c>
      <c r="E823" s="102" t="s">
        <v>11</v>
      </c>
      <c r="F823" s="102" t="s">
        <v>408</v>
      </c>
      <c r="G823" s="102">
        <v>0.47000000000000008</v>
      </c>
      <c r="H823" s="102">
        <v>3.3000000000000002E-2</v>
      </c>
      <c r="I823" s="102">
        <v>18.884164482882703</v>
      </c>
      <c r="J823" s="102"/>
      <c r="K823" s="102"/>
      <c r="L823" s="102"/>
    </row>
    <row r="824" spans="1:12" x14ac:dyDescent="0.2">
      <c r="A824" s="102" t="s">
        <v>415</v>
      </c>
      <c r="B824" s="102" t="s">
        <v>417</v>
      </c>
      <c r="C824" s="102" t="s">
        <v>28</v>
      </c>
      <c r="D824" s="102" t="s">
        <v>417</v>
      </c>
      <c r="E824" s="102" t="s">
        <v>11</v>
      </c>
      <c r="F824" s="102" t="s">
        <v>409</v>
      </c>
      <c r="G824" s="102">
        <v>0.48000000000000009</v>
      </c>
      <c r="H824" s="102">
        <v>3.3000000000000002E-2</v>
      </c>
      <c r="I824" s="102">
        <v>19.377192988588469</v>
      </c>
      <c r="J824" s="102"/>
      <c r="K824" s="102"/>
      <c r="L824" s="102"/>
    </row>
    <row r="825" spans="1:12" x14ac:dyDescent="0.2">
      <c r="A825" s="102" t="s">
        <v>415</v>
      </c>
      <c r="B825" s="102" t="s">
        <v>417</v>
      </c>
      <c r="C825" s="102" t="s">
        <v>28</v>
      </c>
      <c r="D825" s="102" t="s">
        <v>417</v>
      </c>
      <c r="E825" s="102" t="s">
        <v>11</v>
      </c>
      <c r="F825" s="102" t="s">
        <v>410</v>
      </c>
      <c r="G825" s="102">
        <v>0.4900000000000001</v>
      </c>
      <c r="H825" s="102">
        <v>3.3000000000000002E-2</v>
      </c>
      <c r="I825" s="102">
        <v>19.870221494294235</v>
      </c>
      <c r="J825" s="102"/>
      <c r="K825" s="102"/>
      <c r="L825" s="102"/>
    </row>
    <row r="826" spans="1:12" x14ac:dyDescent="0.2">
      <c r="A826" s="102" t="s">
        <v>415</v>
      </c>
      <c r="B826" s="102" t="s">
        <v>417</v>
      </c>
      <c r="C826" s="102" t="s">
        <v>28</v>
      </c>
      <c r="D826" s="102" t="s">
        <v>417</v>
      </c>
      <c r="E826" s="102" t="s">
        <v>11</v>
      </c>
      <c r="F826" s="102" t="s">
        <v>411</v>
      </c>
      <c r="G826" s="102">
        <v>0.50000000000000011</v>
      </c>
      <c r="H826" s="102">
        <v>3.3000000000000002E-2</v>
      </c>
      <c r="I826" s="102">
        <v>20.363250000000001</v>
      </c>
      <c r="J826" s="102"/>
      <c r="K826" s="102"/>
      <c r="L826" s="102"/>
    </row>
    <row r="827" spans="1:12" x14ac:dyDescent="0.2">
      <c r="A827" s="102" t="s">
        <v>420</v>
      </c>
      <c r="B827" s="102" t="s">
        <v>417</v>
      </c>
      <c r="C827" s="102"/>
      <c r="D827" s="102" t="s">
        <v>417</v>
      </c>
      <c r="E827" s="102"/>
      <c r="F827" s="102">
        <v>2021</v>
      </c>
      <c r="G827" s="102">
        <v>9000</v>
      </c>
      <c r="H827" s="102">
        <v>8.9999999999999993E-3</v>
      </c>
      <c r="I827" s="102">
        <v>79.83367669363659</v>
      </c>
      <c r="J827" s="102"/>
      <c r="K827" s="102"/>
      <c r="L827" s="102"/>
    </row>
    <row r="828" spans="1:12" x14ac:dyDescent="0.2">
      <c r="A828" s="102" t="s">
        <v>420</v>
      </c>
      <c r="B828" s="102" t="s">
        <v>417</v>
      </c>
      <c r="C828" s="102"/>
      <c r="D828" s="102" t="s">
        <v>417</v>
      </c>
      <c r="E828" s="102"/>
      <c r="F828" s="102">
        <v>2022</v>
      </c>
      <c r="G828" s="102">
        <v>9000</v>
      </c>
      <c r="H828" s="102">
        <v>8.9999999999999993E-3</v>
      </c>
      <c r="I828" s="102">
        <v>106.38654430738266</v>
      </c>
      <c r="J828" s="102"/>
      <c r="K828" s="102"/>
      <c r="L828" s="102"/>
    </row>
    <row r="829" spans="1:12" x14ac:dyDescent="0.2">
      <c r="A829" s="102" t="s">
        <v>420</v>
      </c>
      <c r="B829" s="102" t="s">
        <v>417</v>
      </c>
      <c r="C829" s="102"/>
      <c r="D829" s="102" t="s">
        <v>417</v>
      </c>
      <c r="E829" s="102"/>
      <c r="F829" s="102">
        <v>2023</v>
      </c>
      <c r="G829" s="102">
        <v>9000</v>
      </c>
      <c r="H829" s="102">
        <v>8.9999999999999993E-3</v>
      </c>
      <c r="I829" s="102">
        <v>108.32636259195613</v>
      </c>
      <c r="J829" s="102"/>
      <c r="K829" s="102"/>
      <c r="L829" s="102"/>
    </row>
    <row r="830" spans="1:12" x14ac:dyDescent="0.2">
      <c r="A830" s="102" t="s">
        <v>420</v>
      </c>
      <c r="B830" s="102" t="s">
        <v>417</v>
      </c>
      <c r="C830" s="102"/>
      <c r="D830" s="102" t="s">
        <v>417</v>
      </c>
      <c r="E830" s="102"/>
      <c r="F830" s="102">
        <v>2024</v>
      </c>
      <c r="G830" s="102">
        <v>9000</v>
      </c>
      <c r="H830" s="102">
        <v>8.9999999999999993E-3</v>
      </c>
      <c r="I830" s="102">
        <v>113.92872586870254</v>
      </c>
      <c r="J830" s="102"/>
      <c r="K830" s="102"/>
      <c r="L830" s="102"/>
    </row>
    <row r="831" spans="1:12" x14ac:dyDescent="0.2">
      <c r="A831" s="102" t="s">
        <v>420</v>
      </c>
      <c r="B831" s="102" t="s">
        <v>417</v>
      </c>
      <c r="C831" s="102"/>
      <c r="D831" s="102" t="s">
        <v>417</v>
      </c>
      <c r="E831" s="102"/>
      <c r="F831" s="102">
        <v>2025</v>
      </c>
      <c r="G831" s="102">
        <v>9000</v>
      </c>
      <c r="H831" s="102">
        <v>8.9999999999999993E-3</v>
      </c>
      <c r="I831" s="102">
        <v>119.90924866662934</v>
      </c>
      <c r="J831" s="102"/>
      <c r="K831" s="102"/>
      <c r="L831" s="102"/>
    </row>
    <row r="832" spans="1:12" x14ac:dyDescent="0.2">
      <c r="A832" s="102" t="s">
        <v>420</v>
      </c>
      <c r="B832" s="102" t="s">
        <v>417</v>
      </c>
      <c r="C832" s="102"/>
      <c r="D832" s="102" t="s">
        <v>417</v>
      </c>
      <c r="E832" s="102"/>
      <c r="F832" s="102">
        <v>2026</v>
      </c>
      <c r="G832" s="102">
        <v>9000</v>
      </c>
      <c r="H832" s="102">
        <v>8.9999999999999993E-3</v>
      </c>
      <c r="I832" s="102">
        <v>122.24356669860703</v>
      </c>
      <c r="J832" s="102"/>
      <c r="K832" s="102"/>
      <c r="L832" s="102"/>
    </row>
    <row r="833" spans="1:12" x14ac:dyDescent="0.2">
      <c r="A833" s="102" t="s">
        <v>420</v>
      </c>
      <c r="B833" s="102" t="s">
        <v>417</v>
      </c>
      <c r="C833" s="102"/>
      <c r="D833" s="102" t="s">
        <v>417</v>
      </c>
      <c r="E833" s="102"/>
      <c r="F833" s="102">
        <v>2027</v>
      </c>
      <c r="G833" s="102">
        <v>9000</v>
      </c>
      <c r="H833" s="102">
        <v>8.9999999999999993E-3</v>
      </c>
      <c r="I833" s="102">
        <v>124.57788473058471</v>
      </c>
      <c r="J833" s="102"/>
      <c r="K833" s="102"/>
      <c r="L833" s="102"/>
    </row>
    <row r="834" spans="1:12" x14ac:dyDescent="0.2">
      <c r="A834" s="102" t="s">
        <v>420</v>
      </c>
      <c r="B834" s="102" t="s">
        <v>417</v>
      </c>
      <c r="C834" s="102"/>
      <c r="D834" s="102" t="s">
        <v>417</v>
      </c>
      <c r="E834" s="102"/>
      <c r="F834" s="102">
        <v>2028</v>
      </c>
      <c r="G834" s="102">
        <v>9000</v>
      </c>
      <c r="H834" s="102">
        <v>8.9999999999999993E-3</v>
      </c>
      <c r="I834" s="102">
        <v>126.91220276256239</v>
      </c>
      <c r="J834" s="102"/>
      <c r="K834" s="102"/>
      <c r="L834" s="102"/>
    </row>
    <row r="835" spans="1:12" x14ac:dyDescent="0.2">
      <c r="A835" s="102" t="s">
        <v>420</v>
      </c>
      <c r="B835" s="102" t="s">
        <v>417</v>
      </c>
      <c r="C835" s="102"/>
      <c r="D835" s="102" t="s">
        <v>417</v>
      </c>
      <c r="E835" s="102"/>
      <c r="F835" s="102">
        <v>2029</v>
      </c>
      <c r="G835" s="102">
        <v>9000</v>
      </c>
      <c r="H835" s="102">
        <v>8.9999999999999993E-3</v>
      </c>
      <c r="I835" s="102">
        <v>129.24652079454006</v>
      </c>
      <c r="J835" s="102"/>
      <c r="K835" s="102"/>
      <c r="L835" s="102"/>
    </row>
    <row r="836" spans="1:12" x14ac:dyDescent="0.2">
      <c r="A836" s="102" t="s">
        <v>420</v>
      </c>
      <c r="B836" s="102" t="s">
        <v>417</v>
      </c>
      <c r="C836" s="102"/>
      <c r="D836" s="102" t="s">
        <v>417</v>
      </c>
      <c r="E836" s="102"/>
      <c r="F836" s="102">
        <v>2030</v>
      </c>
      <c r="G836" s="102">
        <v>9000</v>
      </c>
      <c r="H836" s="102">
        <v>8.9999999999999993E-3</v>
      </c>
      <c r="I836" s="102">
        <v>131.58083882651772</v>
      </c>
      <c r="J836" s="102"/>
      <c r="K836" s="102"/>
      <c r="L836" s="102"/>
    </row>
    <row r="837" spans="1:12" x14ac:dyDescent="0.2">
      <c r="A837" s="102" t="s">
        <v>420</v>
      </c>
      <c r="B837" s="102" t="s">
        <v>417</v>
      </c>
      <c r="C837" s="102"/>
      <c r="D837" s="102" t="s">
        <v>417</v>
      </c>
      <c r="E837" s="102"/>
      <c r="F837" s="102">
        <v>2031</v>
      </c>
      <c r="G837" s="102">
        <v>9000</v>
      </c>
      <c r="H837" s="102">
        <v>8.9999999999999993E-3</v>
      </c>
      <c r="I837" s="102">
        <v>133.91515685849541</v>
      </c>
      <c r="J837" s="102"/>
      <c r="K837" s="102"/>
      <c r="L837" s="102"/>
    </row>
    <row r="838" spans="1:12" x14ac:dyDescent="0.2">
      <c r="A838" s="102" t="s">
        <v>416</v>
      </c>
      <c r="B838" s="102" t="s">
        <v>417</v>
      </c>
      <c r="C838" s="102"/>
      <c r="D838" s="102" t="s">
        <v>417</v>
      </c>
      <c r="E838" s="102"/>
      <c r="F838" s="102">
        <v>2021</v>
      </c>
      <c r="G838" s="102">
        <v>653.09058614564833</v>
      </c>
      <c r="H838" s="102">
        <v>1.4999999999999999E-4</v>
      </c>
      <c r="I838" s="102">
        <v>-1</v>
      </c>
      <c r="J838" s="102"/>
      <c r="K838" s="102"/>
      <c r="L838" s="102"/>
    </row>
    <row r="839" spans="1:12" x14ac:dyDescent="0.2">
      <c r="A839" s="102" t="s">
        <v>416</v>
      </c>
      <c r="B839" s="102" t="s">
        <v>417</v>
      </c>
      <c r="C839" s="102"/>
      <c r="D839" s="102" t="s">
        <v>417</v>
      </c>
      <c r="E839" s="102"/>
      <c r="F839" s="102">
        <v>2022</v>
      </c>
      <c r="G839" s="102">
        <v>653.09058614564833</v>
      </c>
      <c r="H839" s="102">
        <v>1.4999999999999999E-4</v>
      </c>
      <c r="I839" s="102">
        <v>-1</v>
      </c>
      <c r="J839" s="102"/>
      <c r="K839" s="102"/>
      <c r="L839" s="102"/>
    </row>
    <row r="840" spans="1:12" x14ac:dyDescent="0.2">
      <c r="A840" s="102" t="s">
        <v>416</v>
      </c>
      <c r="B840" s="102" t="s">
        <v>417</v>
      </c>
      <c r="C840" s="102"/>
      <c r="D840" s="102" t="s">
        <v>417</v>
      </c>
      <c r="E840" s="102"/>
      <c r="F840" s="102">
        <v>2023</v>
      </c>
      <c r="G840" s="102">
        <v>653.09058614564833</v>
      </c>
      <c r="H840" s="102">
        <v>1.4999999999999999E-4</v>
      </c>
      <c r="I840" s="102">
        <v>-1</v>
      </c>
      <c r="J840" s="102"/>
      <c r="K840" s="102"/>
      <c r="L840" s="102"/>
    </row>
    <row r="841" spans="1:12" x14ac:dyDescent="0.2">
      <c r="A841" s="102" t="s">
        <v>416</v>
      </c>
      <c r="B841" s="102" t="s">
        <v>417</v>
      </c>
      <c r="C841" s="102"/>
      <c r="D841" s="102" t="s">
        <v>417</v>
      </c>
      <c r="E841" s="102"/>
      <c r="F841" s="102">
        <v>2024</v>
      </c>
      <c r="G841" s="102">
        <v>653.09058614564833</v>
      </c>
      <c r="H841" s="102">
        <v>1.4999999999999999E-4</v>
      </c>
      <c r="I841" s="102">
        <v>-1</v>
      </c>
      <c r="J841" s="102"/>
      <c r="K841" s="102"/>
      <c r="L841" s="102"/>
    </row>
    <row r="842" spans="1:12" x14ac:dyDescent="0.2">
      <c r="A842" s="102" t="s">
        <v>416</v>
      </c>
      <c r="B842" s="102" t="s">
        <v>417</v>
      </c>
      <c r="C842" s="102"/>
      <c r="D842" s="102" t="s">
        <v>417</v>
      </c>
      <c r="E842" s="102"/>
      <c r="F842" s="102">
        <v>2025</v>
      </c>
      <c r="G842" s="102">
        <v>653.09058614564833</v>
      </c>
      <c r="H842" s="102">
        <v>1.4999999999999999E-4</v>
      </c>
      <c r="I842" s="102">
        <v>-1</v>
      </c>
      <c r="J842" s="102"/>
      <c r="K842" s="102"/>
      <c r="L842" s="102"/>
    </row>
    <row r="843" spans="1:12" x14ac:dyDescent="0.2">
      <c r="A843" s="102" t="s">
        <v>416</v>
      </c>
      <c r="B843" s="102" t="s">
        <v>417</v>
      </c>
      <c r="C843" s="102"/>
      <c r="D843" s="102" t="s">
        <v>417</v>
      </c>
      <c r="E843" s="102"/>
      <c r="F843" s="102">
        <v>2026</v>
      </c>
      <c r="G843" s="102">
        <v>653.09058614564833</v>
      </c>
      <c r="H843" s="102">
        <v>1.4999999999999999E-4</v>
      </c>
      <c r="I843" s="102">
        <v>-1</v>
      </c>
      <c r="J843" s="102"/>
      <c r="K843" s="102"/>
      <c r="L843" s="102"/>
    </row>
    <row r="844" spans="1:12" x14ac:dyDescent="0.2">
      <c r="A844" s="102" t="s">
        <v>416</v>
      </c>
      <c r="B844" s="102" t="s">
        <v>417</v>
      </c>
      <c r="C844" s="102"/>
      <c r="D844" s="102" t="s">
        <v>417</v>
      </c>
      <c r="E844" s="102"/>
      <c r="F844" s="102">
        <v>2027</v>
      </c>
      <c r="G844" s="102">
        <v>653.09058614564833</v>
      </c>
      <c r="H844" s="102">
        <v>1.4999999999999999E-4</v>
      </c>
      <c r="I844" s="102">
        <v>-1</v>
      </c>
      <c r="J844" s="102"/>
      <c r="K844" s="102"/>
      <c r="L844" s="102"/>
    </row>
    <row r="845" spans="1:12" x14ac:dyDescent="0.2">
      <c r="A845" s="102" t="s">
        <v>416</v>
      </c>
      <c r="B845" s="102" t="s">
        <v>417</v>
      </c>
      <c r="C845" s="102"/>
      <c r="D845" s="102" t="s">
        <v>417</v>
      </c>
      <c r="E845" s="102"/>
      <c r="F845" s="102">
        <v>2028</v>
      </c>
      <c r="G845" s="102">
        <v>653.09058614564833</v>
      </c>
      <c r="H845" s="102">
        <v>1.4999999999999999E-4</v>
      </c>
      <c r="I845" s="102">
        <v>-1</v>
      </c>
      <c r="J845" s="102"/>
      <c r="K845" s="102"/>
      <c r="L845" s="102"/>
    </row>
    <row r="846" spans="1:12" x14ac:dyDescent="0.2">
      <c r="A846" s="102" t="s">
        <v>416</v>
      </c>
      <c r="B846" s="102" t="s">
        <v>417</v>
      </c>
      <c r="C846" s="102"/>
      <c r="D846" s="102" t="s">
        <v>417</v>
      </c>
      <c r="E846" s="102"/>
      <c r="F846" s="102">
        <v>2029</v>
      </c>
      <c r="G846" s="102">
        <v>653.09058614564833</v>
      </c>
      <c r="H846" s="102">
        <v>1.4999999999999999E-4</v>
      </c>
      <c r="I846" s="102">
        <v>-1</v>
      </c>
      <c r="J846" s="102"/>
      <c r="K846" s="102"/>
      <c r="L846" s="102"/>
    </row>
    <row r="847" spans="1:12" x14ac:dyDescent="0.2">
      <c r="A847" s="102" t="s">
        <v>416</v>
      </c>
      <c r="B847" s="102" t="s">
        <v>417</v>
      </c>
      <c r="C847" s="102"/>
      <c r="D847" s="102" t="s">
        <v>417</v>
      </c>
      <c r="E847" s="102"/>
      <c r="F847" s="102">
        <v>2030</v>
      </c>
      <c r="G847" s="102">
        <v>653.09058614564833</v>
      </c>
      <c r="H847" s="102">
        <v>1.4999999999999999E-4</v>
      </c>
      <c r="I847" s="102">
        <v>-1</v>
      </c>
      <c r="J847" s="102"/>
      <c r="K847" s="102"/>
      <c r="L847" s="102"/>
    </row>
    <row r="848" spans="1:12" x14ac:dyDescent="0.2">
      <c r="A848" s="102" t="s">
        <v>416</v>
      </c>
      <c r="B848" s="102" t="s">
        <v>417</v>
      </c>
      <c r="C848" s="102"/>
      <c r="D848" s="102" t="s">
        <v>417</v>
      </c>
      <c r="E848" s="102"/>
      <c r="F848" s="102">
        <v>2031</v>
      </c>
      <c r="G848" s="102">
        <v>653.09058614564833</v>
      </c>
      <c r="H848" s="102">
        <v>1.4999999999999999E-4</v>
      </c>
      <c r="I848" s="102">
        <v>-1</v>
      </c>
      <c r="J848" s="102"/>
      <c r="K848" s="102"/>
      <c r="L848" s="102"/>
    </row>
    <row r="849" spans="1:12" x14ac:dyDescent="0.2">
      <c r="A849" s="102" t="s">
        <v>327</v>
      </c>
      <c r="B849" s="102" t="s">
        <v>417</v>
      </c>
      <c r="C849" s="102"/>
      <c r="D849" s="102" t="s">
        <v>417</v>
      </c>
      <c r="E849" s="102"/>
      <c r="F849" s="102">
        <v>2021</v>
      </c>
      <c r="G849" s="102">
        <v>653.09058614564833</v>
      </c>
      <c r="H849" s="102">
        <v>1.4999999999999999E-4</v>
      </c>
      <c r="I849" s="102">
        <v>-1</v>
      </c>
      <c r="J849" s="102"/>
      <c r="K849" s="102"/>
      <c r="L849" s="102"/>
    </row>
    <row r="850" spans="1:12" x14ac:dyDescent="0.2">
      <c r="A850" s="102" t="s">
        <v>327</v>
      </c>
      <c r="B850" s="102" t="s">
        <v>417</v>
      </c>
      <c r="C850" s="102"/>
      <c r="D850" s="102" t="s">
        <v>417</v>
      </c>
      <c r="E850" s="102"/>
      <c r="F850" s="102">
        <v>2022</v>
      </c>
      <c r="G850" s="102">
        <v>653.09058614564833</v>
      </c>
      <c r="H850" s="102">
        <v>1.4999999999999999E-4</v>
      </c>
      <c r="I850" s="102">
        <v>-1</v>
      </c>
      <c r="J850" s="102"/>
      <c r="K850" s="102"/>
      <c r="L850" s="102"/>
    </row>
    <row r="851" spans="1:12" x14ac:dyDescent="0.2">
      <c r="A851" s="102" t="s">
        <v>327</v>
      </c>
      <c r="B851" s="102" t="s">
        <v>417</v>
      </c>
      <c r="C851" s="102"/>
      <c r="D851" s="102" t="s">
        <v>417</v>
      </c>
      <c r="E851" s="102"/>
      <c r="F851" s="102">
        <v>2023</v>
      </c>
      <c r="G851" s="102">
        <v>653.09058614564833</v>
      </c>
      <c r="H851" s="102">
        <v>1.4999999999999999E-4</v>
      </c>
      <c r="I851" s="102">
        <v>-1</v>
      </c>
      <c r="J851" s="102"/>
      <c r="K851" s="102"/>
      <c r="L851" s="102"/>
    </row>
    <row r="852" spans="1:12" x14ac:dyDescent="0.2">
      <c r="A852" s="102" t="s">
        <v>327</v>
      </c>
      <c r="B852" s="102" t="s">
        <v>417</v>
      </c>
      <c r="C852" s="102"/>
      <c r="D852" s="102" t="s">
        <v>417</v>
      </c>
      <c r="E852" s="102"/>
      <c r="F852" s="102">
        <v>2024</v>
      </c>
      <c r="G852" s="102">
        <v>653.09058614564833</v>
      </c>
      <c r="H852" s="102">
        <v>1.4999999999999999E-4</v>
      </c>
      <c r="I852" s="102">
        <v>-1</v>
      </c>
      <c r="J852" s="102"/>
      <c r="K852" s="102"/>
      <c r="L852" s="102"/>
    </row>
    <row r="853" spans="1:12" x14ac:dyDescent="0.2">
      <c r="A853" s="102" t="s">
        <v>327</v>
      </c>
      <c r="B853" s="102" t="s">
        <v>417</v>
      </c>
      <c r="C853" s="102"/>
      <c r="D853" s="102" t="s">
        <v>417</v>
      </c>
      <c r="E853" s="102"/>
      <c r="F853" s="102">
        <v>2025</v>
      </c>
      <c r="G853" s="102">
        <v>653.09058614564833</v>
      </c>
      <c r="H853" s="102">
        <v>1.4999999999999999E-4</v>
      </c>
      <c r="I853" s="102">
        <v>-1</v>
      </c>
      <c r="J853" s="102"/>
      <c r="K853" s="102"/>
      <c r="L853" s="102"/>
    </row>
    <row r="854" spans="1:12" x14ac:dyDescent="0.2">
      <c r="A854" s="102" t="s">
        <v>327</v>
      </c>
      <c r="B854" s="102" t="s">
        <v>417</v>
      </c>
      <c r="C854" s="102"/>
      <c r="D854" s="102" t="s">
        <v>417</v>
      </c>
      <c r="E854" s="102"/>
      <c r="F854" s="102">
        <v>2026</v>
      </c>
      <c r="G854" s="102">
        <v>653.09058614564833</v>
      </c>
      <c r="H854" s="102">
        <v>1.4999999999999999E-4</v>
      </c>
      <c r="I854" s="102">
        <v>-1</v>
      </c>
      <c r="J854" s="102"/>
      <c r="K854" s="102"/>
      <c r="L854" s="102"/>
    </row>
    <row r="855" spans="1:12" x14ac:dyDescent="0.2">
      <c r="A855" s="102" t="s">
        <v>327</v>
      </c>
      <c r="B855" s="102" t="s">
        <v>417</v>
      </c>
      <c r="C855" s="102"/>
      <c r="D855" s="102" t="s">
        <v>417</v>
      </c>
      <c r="E855" s="102"/>
      <c r="F855" s="102">
        <v>2027</v>
      </c>
      <c r="G855" s="102">
        <v>653.09058614564833</v>
      </c>
      <c r="H855" s="102">
        <v>1.4999999999999999E-4</v>
      </c>
      <c r="I855" s="102">
        <v>-1</v>
      </c>
      <c r="J855" s="102"/>
      <c r="K855" s="102"/>
      <c r="L855" s="102"/>
    </row>
    <row r="856" spans="1:12" x14ac:dyDescent="0.2">
      <c r="A856" s="102" t="s">
        <v>327</v>
      </c>
      <c r="B856" s="102" t="s">
        <v>417</v>
      </c>
      <c r="C856" s="102"/>
      <c r="D856" s="102" t="s">
        <v>417</v>
      </c>
      <c r="E856" s="102"/>
      <c r="F856" s="102">
        <v>2028</v>
      </c>
      <c r="G856" s="102">
        <v>653.09058614564833</v>
      </c>
      <c r="H856" s="102">
        <v>1.4999999999999999E-4</v>
      </c>
      <c r="I856" s="102">
        <v>-1</v>
      </c>
      <c r="J856" s="102"/>
      <c r="K856" s="102"/>
      <c r="L856" s="102"/>
    </row>
    <row r="857" spans="1:12" x14ac:dyDescent="0.2">
      <c r="A857" s="102" t="s">
        <v>327</v>
      </c>
      <c r="B857" s="102" t="s">
        <v>417</v>
      </c>
      <c r="C857" s="102"/>
      <c r="D857" s="102" t="s">
        <v>417</v>
      </c>
      <c r="E857" s="102"/>
      <c r="F857" s="102">
        <v>2029</v>
      </c>
      <c r="G857" s="102">
        <v>653.09058614564833</v>
      </c>
      <c r="H857" s="102">
        <v>1.4999999999999999E-4</v>
      </c>
      <c r="I857" s="102">
        <v>-1</v>
      </c>
      <c r="J857" s="102"/>
      <c r="K857" s="102"/>
      <c r="L857" s="102"/>
    </row>
    <row r="858" spans="1:12" x14ac:dyDescent="0.2">
      <c r="A858" s="102" t="s">
        <v>327</v>
      </c>
      <c r="B858" s="102" t="s">
        <v>417</v>
      </c>
      <c r="C858" s="102"/>
      <c r="D858" s="102" t="s">
        <v>417</v>
      </c>
      <c r="E858" s="102"/>
      <c r="F858" s="102">
        <v>2030</v>
      </c>
      <c r="G858" s="102">
        <v>653.09058614564833</v>
      </c>
      <c r="H858" s="102">
        <v>1.4999999999999999E-4</v>
      </c>
      <c r="I858" s="102">
        <v>-1</v>
      </c>
      <c r="J858" s="102"/>
      <c r="K858" s="102"/>
      <c r="L858" s="102"/>
    </row>
    <row r="859" spans="1:12" x14ac:dyDescent="0.2">
      <c r="A859" s="102" t="s">
        <v>327</v>
      </c>
      <c r="B859" s="102" t="s">
        <v>417</v>
      </c>
      <c r="C859" s="102"/>
      <c r="D859" s="102" t="s">
        <v>417</v>
      </c>
      <c r="E859" s="102"/>
      <c r="F859" s="102">
        <v>2031</v>
      </c>
      <c r="G859" s="102">
        <v>653.09058614564833</v>
      </c>
      <c r="H859" s="102">
        <v>1.4999999999999999E-4</v>
      </c>
      <c r="I859" s="102">
        <v>-1</v>
      </c>
      <c r="J859" s="102"/>
      <c r="K859" s="102"/>
      <c r="L859" s="102"/>
    </row>
    <row r="860" spans="1:12" x14ac:dyDescent="0.2">
      <c r="A860" s="102" t="s">
        <v>328</v>
      </c>
      <c r="B860" s="102" t="s">
        <v>417</v>
      </c>
      <c r="C860" s="102"/>
      <c r="D860" s="102" t="s">
        <v>417</v>
      </c>
      <c r="E860" s="102"/>
      <c r="F860" s="102">
        <v>2021</v>
      </c>
      <c r="G860" s="102">
        <v>653.09058614564833</v>
      </c>
      <c r="H860" s="102">
        <v>1.4999999999999999E-4</v>
      </c>
      <c r="I860" s="102">
        <v>-1</v>
      </c>
      <c r="J860" s="102"/>
      <c r="K860" s="102"/>
      <c r="L860" s="102"/>
    </row>
    <row r="861" spans="1:12" x14ac:dyDescent="0.2">
      <c r="A861" s="102" t="s">
        <v>328</v>
      </c>
      <c r="B861" s="102" t="s">
        <v>417</v>
      </c>
      <c r="C861" s="102"/>
      <c r="D861" s="102" t="s">
        <v>417</v>
      </c>
      <c r="E861" s="102"/>
      <c r="F861" s="102">
        <v>2022</v>
      </c>
      <c r="G861" s="102">
        <v>653.09058614564833</v>
      </c>
      <c r="H861" s="102">
        <v>1.4999999999999999E-4</v>
      </c>
      <c r="I861" s="102">
        <v>-1</v>
      </c>
      <c r="J861" s="102"/>
      <c r="K861" s="102"/>
      <c r="L861" s="102"/>
    </row>
    <row r="862" spans="1:12" x14ac:dyDescent="0.2">
      <c r="A862" s="102" t="s">
        <v>328</v>
      </c>
      <c r="B862" s="102" t="s">
        <v>417</v>
      </c>
      <c r="C862" s="102"/>
      <c r="D862" s="102" t="s">
        <v>417</v>
      </c>
      <c r="E862" s="102"/>
      <c r="F862" s="102">
        <v>2023</v>
      </c>
      <c r="G862" s="102">
        <v>653.09058614564833</v>
      </c>
      <c r="H862" s="102">
        <v>1.4999999999999999E-4</v>
      </c>
      <c r="I862" s="102">
        <v>-1</v>
      </c>
      <c r="J862" s="102"/>
      <c r="K862" s="102"/>
      <c r="L862" s="102"/>
    </row>
    <row r="863" spans="1:12" x14ac:dyDescent="0.2">
      <c r="A863" s="102" t="s">
        <v>328</v>
      </c>
      <c r="B863" s="102" t="s">
        <v>417</v>
      </c>
      <c r="C863" s="102"/>
      <c r="D863" s="102" t="s">
        <v>417</v>
      </c>
      <c r="E863" s="102"/>
      <c r="F863" s="102">
        <v>2024</v>
      </c>
      <c r="G863" s="102">
        <v>653.09058614564833</v>
      </c>
      <c r="H863" s="102">
        <v>1.4999999999999999E-4</v>
      </c>
      <c r="I863" s="102">
        <v>-1</v>
      </c>
      <c r="J863" s="102"/>
      <c r="K863" s="102"/>
      <c r="L863" s="102"/>
    </row>
    <row r="864" spans="1:12" x14ac:dyDescent="0.2">
      <c r="A864" s="102" t="s">
        <v>328</v>
      </c>
      <c r="B864" s="102" t="s">
        <v>417</v>
      </c>
      <c r="C864" s="102"/>
      <c r="D864" s="102" t="s">
        <v>417</v>
      </c>
      <c r="E864" s="102"/>
      <c r="F864" s="102">
        <v>2025</v>
      </c>
      <c r="G864" s="102">
        <v>653.09058614564833</v>
      </c>
      <c r="H864" s="102">
        <v>1.4999999999999999E-4</v>
      </c>
      <c r="I864" s="102">
        <v>-1</v>
      </c>
      <c r="J864" s="102"/>
      <c r="K864" s="102"/>
      <c r="L864" s="102"/>
    </row>
    <row r="865" spans="1:12" x14ac:dyDescent="0.2">
      <c r="A865" s="102" t="s">
        <v>328</v>
      </c>
      <c r="B865" s="102" t="s">
        <v>417</v>
      </c>
      <c r="C865" s="102"/>
      <c r="D865" s="102" t="s">
        <v>417</v>
      </c>
      <c r="E865" s="102"/>
      <c r="F865" s="102">
        <v>2026</v>
      </c>
      <c r="G865" s="102">
        <v>653.09058614564833</v>
      </c>
      <c r="H865" s="102">
        <v>1.4999999999999999E-4</v>
      </c>
      <c r="I865" s="102">
        <v>-1</v>
      </c>
      <c r="J865" s="102"/>
      <c r="K865" s="102"/>
      <c r="L865" s="102"/>
    </row>
    <row r="866" spans="1:12" x14ac:dyDescent="0.2">
      <c r="A866" s="102" t="s">
        <v>328</v>
      </c>
      <c r="B866" s="102" t="s">
        <v>417</v>
      </c>
      <c r="C866" s="102"/>
      <c r="D866" s="102" t="s">
        <v>417</v>
      </c>
      <c r="E866" s="102"/>
      <c r="F866" s="102">
        <v>2027</v>
      </c>
      <c r="G866" s="102">
        <v>653.09058614564833</v>
      </c>
      <c r="H866" s="102">
        <v>1.4999999999999999E-4</v>
      </c>
      <c r="I866" s="102">
        <v>-1</v>
      </c>
      <c r="J866" s="102"/>
      <c r="K866" s="102"/>
      <c r="L866" s="102"/>
    </row>
    <row r="867" spans="1:12" x14ac:dyDescent="0.2">
      <c r="A867" s="102" t="s">
        <v>328</v>
      </c>
      <c r="B867" s="102" t="s">
        <v>417</v>
      </c>
      <c r="C867" s="102"/>
      <c r="D867" s="102" t="s">
        <v>417</v>
      </c>
      <c r="E867" s="102"/>
      <c r="F867" s="102">
        <v>2028</v>
      </c>
      <c r="G867" s="102">
        <v>653.09058614564833</v>
      </c>
      <c r="H867" s="102">
        <v>1.4999999999999999E-4</v>
      </c>
      <c r="I867" s="102">
        <v>-1</v>
      </c>
      <c r="J867" s="102"/>
      <c r="K867" s="102"/>
      <c r="L867" s="102"/>
    </row>
    <row r="868" spans="1:12" x14ac:dyDescent="0.2">
      <c r="A868" s="102" t="s">
        <v>328</v>
      </c>
      <c r="B868" s="102" t="s">
        <v>417</v>
      </c>
      <c r="C868" s="102"/>
      <c r="D868" s="102" t="s">
        <v>417</v>
      </c>
      <c r="E868" s="102"/>
      <c r="F868" s="102">
        <v>2029</v>
      </c>
      <c r="G868" s="102">
        <v>653.09058614564833</v>
      </c>
      <c r="H868" s="102">
        <v>1.4999999999999999E-4</v>
      </c>
      <c r="I868" s="102">
        <v>-1</v>
      </c>
      <c r="J868" s="102"/>
      <c r="K868" s="102"/>
      <c r="L868" s="102"/>
    </row>
    <row r="869" spans="1:12" x14ac:dyDescent="0.2">
      <c r="A869" s="102" t="s">
        <v>328</v>
      </c>
      <c r="B869" s="102" t="s">
        <v>417</v>
      </c>
      <c r="C869" s="102"/>
      <c r="D869" s="102" t="s">
        <v>417</v>
      </c>
      <c r="E869" s="102"/>
      <c r="F869" s="102">
        <v>2030</v>
      </c>
      <c r="G869" s="102">
        <v>653.09058614564833</v>
      </c>
      <c r="H869" s="102">
        <v>1.4999999999999999E-4</v>
      </c>
      <c r="I869" s="102">
        <v>-1</v>
      </c>
      <c r="J869" s="102"/>
      <c r="K869" s="102"/>
      <c r="L869" s="102"/>
    </row>
    <row r="870" spans="1:12" x14ac:dyDescent="0.2">
      <c r="A870" s="102" t="s">
        <v>328</v>
      </c>
      <c r="B870" s="102" t="s">
        <v>417</v>
      </c>
      <c r="C870" s="102"/>
      <c r="D870" s="102" t="s">
        <v>417</v>
      </c>
      <c r="E870" s="102"/>
      <c r="F870" s="102">
        <v>2031</v>
      </c>
      <c r="G870" s="102">
        <v>653.09058614564833</v>
      </c>
      <c r="H870" s="102">
        <v>1.4999999999999999E-4</v>
      </c>
      <c r="I870" s="102">
        <v>-1</v>
      </c>
      <c r="J870" s="102"/>
      <c r="K870" s="102"/>
      <c r="L870" s="102"/>
    </row>
    <row r="871" spans="1:12" x14ac:dyDescent="0.2">
      <c r="A871" s="102" t="s">
        <v>329</v>
      </c>
      <c r="B871" s="102" t="s">
        <v>417</v>
      </c>
      <c r="C871" s="102"/>
      <c r="D871" s="102" t="s">
        <v>417</v>
      </c>
      <c r="E871" s="102"/>
      <c r="F871" s="102">
        <v>2021</v>
      </c>
      <c r="G871" s="102">
        <v>653.09058614564833</v>
      </c>
      <c r="H871" s="102">
        <v>1.4999999999999999E-4</v>
      </c>
      <c r="I871" s="102">
        <v>-1</v>
      </c>
      <c r="J871" s="102"/>
      <c r="K871" s="102"/>
      <c r="L871" s="102"/>
    </row>
    <row r="872" spans="1:12" x14ac:dyDescent="0.2">
      <c r="A872" s="102" t="s">
        <v>329</v>
      </c>
      <c r="B872" s="102" t="s">
        <v>417</v>
      </c>
      <c r="C872" s="102"/>
      <c r="D872" s="102" t="s">
        <v>417</v>
      </c>
      <c r="E872" s="102"/>
      <c r="F872" s="102">
        <v>2022</v>
      </c>
      <c r="G872" s="102">
        <v>653.09058614564833</v>
      </c>
      <c r="H872" s="102">
        <v>1.4999999999999999E-4</v>
      </c>
      <c r="I872" s="102">
        <v>-1</v>
      </c>
      <c r="J872" s="102"/>
      <c r="K872" s="102"/>
      <c r="L872" s="102"/>
    </row>
    <row r="873" spans="1:12" x14ac:dyDescent="0.2">
      <c r="A873" s="102" t="s">
        <v>329</v>
      </c>
      <c r="B873" s="102" t="s">
        <v>417</v>
      </c>
      <c r="C873" s="102"/>
      <c r="D873" s="102" t="s">
        <v>417</v>
      </c>
      <c r="E873" s="102"/>
      <c r="F873" s="102">
        <v>2023</v>
      </c>
      <c r="G873" s="102">
        <v>653.09058614564833</v>
      </c>
      <c r="H873" s="102">
        <v>1.4999999999999999E-4</v>
      </c>
      <c r="I873" s="102">
        <v>-1</v>
      </c>
      <c r="J873" s="102"/>
      <c r="K873" s="102"/>
      <c r="L873" s="102"/>
    </row>
    <row r="874" spans="1:12" x14ac:dyDescent="0.2">
      <c r="A874" s="102" t="s">
        <v>329</v>
      </c>
      <c r="B874" s="102" t="s">
        <v>417</v>
      </c>
      <c r="C874" s="102"/>
      <c r="D874" s="102" t="s">
        <v>417</v>
      </c>
      <c r="E874" s="102"/>
      <c r="F874" s="102">
        <v>2024</v>
      </c>
      <c r="G874" s="102">
        <v>653.09058614564833</v>
      </c>
      <c r="H874" s="102">
        <v>1.4999999999999999E-4</v>
      </c>
      <c r="I874" s="102">
        <v>-1</v>
      </c>
      <c r="J874" s="102"/>
      <c r="K874" s="102"/>
      <c r="L874" s="102"/>
    </row>
    <row r="875" spans="1:12" x14ac:dyDescent="0.2">
      <c r="A875" s="102" t="s">
        <v>329</v>
      </c>
      <c r="B875" s="102" t="s">
        <v>417</v>
      </c>
      <c r="C875" s="102"/>
      <c r="D875" s="102" t="s">
        <v>417</v>
      </c>
      <c r="E875" s="102"/>
      <c r="F875" s="102">
        <v>2025</v>
      </c>
      <c r="G875" s="102">
        <v>653.09058614564833</v>
      </c>
      <c r="H875" s="102">
        <v>1.4999999999999999E-4</v>
      </c>
      <c r="I875" s="102">
        <v>-1</v>
      </c>
      <c r="J875" s="102"/>
      <c r="K875" s="102"/>
      <c r="L875" s="102"/>
    </row>
    <row r="876" spans="1:12" x14ac:dyDescent="0.2">
      <c r="A876" s="102" t="s">
        <v>329</v>
      </c>
      <c r="B876" s="102" t="s">
        <v>417</v>
      </c>
      <c r="C876" s="102"/>
      <c r="D876" s="102" t="s">
        <v>417</v>
      </c>
      <c r="E876" s="102"/>
      <c r="F876" s="102">
        <v>2026</v>
      </c>
      <c r="G876" s="102">
        <v>653.09058614564833</v>
      </c>
      <c r="H876" s="102">
        <v>1.4999999999999999E-4</v>
      </c>
      <c r="I876" s="102">
        <v>-1</v>
      </c>
      <c r="J876" s="102"/>
      <c r="K876" s="102"/>
      <c r="L876" s="102"/>
    </row>
    <row r="877" spans="1:12" x14ac:dyDescent="0.2">
      <c r="A877" s="102" t="s">
        <v>329</v>
      </c>
      <c r="B877" s="102" t="s">
        <v>417</v>
      </c>
      <c r="C877" s="102"/>
      <c r="D877" s="102" t="s">
        <v>417</v>
      </c>
      <c r="E877" s="102"/>
      <c r="F877" s="102">
        <v>2027</v>
      </c>
      <c r="G877" s="102">
        <v>653.09058614564833</v>
      </c>
      <c r="H877" s="102">
        <v>1.4999999999999999E-4</v>
      </c>
      <c r="I877" s="102">
        <v>-1</v>
      </c>
      <c r="J877" s="102"/>
      <c r="K877" s="102"/>
      <c r="L877" s="102"/>
    </row>
    <row r="878" spans="1:12" x14ac:dyDescent="0.2">
      <c r="A878" s="102" t="s">
        <v>329</v>
      </c>
      <c r="B878" s="102" t="s">
        <v>417</v>
      </c>
      <c r="C878" s="102"/>
      <c r="D878" s="102" t="s">
        <v>417</v>
      </c>
      <c r="E878" s="102"/>
      <c r="F878" s="102">
        <v>2028</v>
      </c>
      <c r="G878" s="102">
        <v>653.09058614564833</v>
      </c>
      <c r="H878" s="102">
        <v>1.4999999999999999E-4</v>
      </c>
      <c r="I878" s="102">
        <v>-1</v>
      </c>
      <c r="J878" s="102"/>
      <c r="K878" s="102"/>
      <c r="L878" s="102"/>
    </row>
    <row r="879" spans="1:12" x14ac:dyDescent="0.2">
      <c r="A879" s="102" t="s">
        <v>329</v>
      </c>
      <c r="B879" s="102" t="s">
        <v>417</v>
      </c>
      <c r="C879" s="102"/>
      <c r="D879" s="102" t="s">
        <v>417</v>
      </c>
      <c r="E879" s="102"/>
      <c r="F879" s="102">
        <v>2029</v>
      </c>
      <c r="G879" s="102">
        <v>653.09058614564833</v>
      </c>
      <c r="H879" s="102">
        <v>1.4999999999999999E-4</v>
      </c>
      <c r="I879" s="102">
        <v>-1</v>
      </c>
      <c r="J879" s="102"/>
      <c r="K879" s="102"/>
      <c r="L879" s="102"/>
    </row>
    <row r="880" spans="1:12" x14ac:dyDescent="0.2">
      <c r="A880" s="102" t="s">
        <v>329</v>
      </c>
      <c r="B880" s="102" t="s">
        <v>417</v>
      </c>
      <c r="C880" s="102"/>
      <c r="D880" s="102" t="s">
        <v>417</v>
      </c>
      <c r="E880" s="102"/>
      <c r="F880" s="102">
        <v>2030</v>
      </c>
      <c r="G880" s="102">
        <v>653.09058614564833</v>
      </c>
      <c r="H880" s="102">
        <v>1.4999999999999999E-4</v>
      </c>
      <c r="I880" s="102">
        <v>-1</v>
      </c>
      <c r="J880" s="102"/>
      <c r="K880" s="102"/>
      <c r="L880" s="102"/>
    </row>
    <row r="881" spans="1:12" x14ac:dyDescent="0.2">
      <c r="A881" s="102" t="s">
        <v>329</v>
      </c>
      <c r="B881" s="102" t="s">
        <v>417</v>
      </c>
      <c r="C881" s="102"/>
      <c r="D881" s="102" t="s">
        <v>417</v>
      </c>
      <c r="E881" s="102"/>
      <c r="F881" s="102">
        <v>2031</v>
      </c>
      <c r="G881" s="102">
        <v>653.09058614564833</v>
      </c>
      <c r="H881" s="102">
        <v>1.4999999999999999E-4</v>
      </c>
      <c r="I881" s="102">
        <v>-1</v>
      </c>
      <c r="J881" s="102"/>
      <c r="K881" s="102"/>
      <c r="L881" s="102"/>
    </row>
    <row r="882" spans="1:12" x14ac:dyDescent="0.2">
      <c r="A882" s="102" t="s">
        <v>418</v>
      </c>
      <c r="B882" s="102" t="s">
        <v>417</v>
      </c>
      <c r="C882" s="102"/>
      <c r="D882" s="102" t="s">
        <v>417</v>
      </c>
      <c r="E882" s="102"/>
      <c r="F882" s="102">
        <v>2021</v>
      </c>
      <c r="G882" s="102">
        <v>653.09058614564833</v>
      </c>
      <c r="H882" s="102">
        <v>1.4999999999999999E-4</v>
      </c>
      <c r="I882" s="102">
        <v>-1</v>
      </c>
      <c r="J882" s="102"/>
      <c r="K882" s="102"/>
      <c r="L882" s="102"/>
    </row>
    <row r="883" spans="1:12" x14ac:dyDescent="0.2">
      <c r="A883" s="102" t="s">
        <v>418</v>
      </c>
      <c r="B883" s="102" t="s">
        <v>417</v>
      </c>
      <c r="C883" s="102"/>
      <c r="D883" s="102" t="s">
        <v>417</v>
      </c>
      <c r="E883" s="102"/>
      <c r="F883" s="102">
        <v>2022</v>
      </c>
      <c r="G883" s="102">
        <v>653.09058614564833</v>
      </c>
      <c r="H883" s="102">
        <v>1.4999999999999999E-4</v>
      </c>
      <c r="I883" s="102">
        <v>-1</v>
      </c>
      <c r="J883" s="102"/>
      <c r="K883" s="102"/>
      <c r="L883" s="102"/>
    </row>
    <row r="884" spans="1:12" x14ac:dyDescent="0.2">
      <c r="A884" s="102" t="s">
        <v>418</v>
      </c>
      <c r="B884" s="102" t="s">
        <v>417</v>
      </c>
      <c r="C884" s="102"/>
      <c r="D884" s="102" t="s">
        <v>417</v>
      </c>
      <c r="E884" s="102"/>
      <c r="F884" s="102">
        <v>2023</v>
      </c>
      <c r="G884" s="102">
        <v>653.09058614564833</v>
      </c>
      <c r="H884" s="102">
        <v>1.4999999999999999E-4</v>
      </c>
      <c r="I884" s="102">
        <v>-1</v>
      </c>
      <c r="J884" s="102"/>
      <c r="K884" s="102"/>
      <c r="L884" s="102"/>
    </row>
    <row r="885" spans="1:12" x14ac:dyDescent="0.2">
      <c r="A885" s="102" t="s">
        <v>418</v>
      </c>
      <c r="B885" s="102" t="s">
        <v>417</v>
      </c>
      <c r="C885" s="102"/>
      <c r="D885" s="102" t="s">
        <v>417</v>
      </c>
      <c r="E885" s="102"/>
      <c r="F885" s="102">
        <v>2024</v>
      </c>
      <c r="G885" s="102">
        <v>653.09058614564833</v>
      </c>
      <c r="H885" s="102">
        <v>1.4999999999999999E-4</v>
      </c>
      <c r="I885" s="102">
        <v>-1</v>
      </c>
      <c r="J885" s="102"/>
      <c r="K885" s="102"/>
      <c r="L885" s="102"/>
    </row>
    <row r="886" spans="1:12" x14ac:dyDescent="0.2">
      <c r="A886" s="102" t="s">
        <v>418</v>
      </c>
      <c r="B886" s="102" t="s">
        <v>417</v>
      </c>
      <c r="C886" s="102"/>
      <c r="D886" s="102" t="s">
        <v>417</v>
      </c>
      <c r="E886" s="102"/>
      <c r="F886" s="102">
        <v>2025</v>
      </c>
      <c r="G886" s="102">
        <v>653.09058614564833</v>
      </c>
      <c r="H886" s="102">
        <v>1.4999999999999999E-4</v>
      </c>
      <c r="I886" s="102">
        <v>-1</v>
      </c>
      <c r="J886" s="102"/>
      <c r="K886" s="102"/>
      <c r="L886" s="102"/>
    </row>
    <row r="887" spans="1:12" x14ac:dyDescent="0.2">
      <c r="A887" s="102" t="s">
        <v>418</v>
      </c>
      <c r="B887" s="102" t="s">
        <v>417</v>
      </c>
      <c r="C887" s="102"/>
      <c r="D887" s="102" t="s">
        <v>417</v>
      </c>
      <c r="E887" s="102"/>
      <c r="F887" s="102">
        <v>2026</v>
      </c>
      <c r="G887" s="102">
        <v>653.09058614564833</v>
      </c>
      <c r="H887" s="102">
        <v>1.4999999999999999E-4</v>
      </c>
      <c r="I887" s="102">
        <v>-1</v>
      </c>
      <c r="J887" s="102"/>
      <c r="K887" s="102"/>
      <c r="L887" s="102"/>
    </row>
    <row r="888" spans="1:12" x14ac:dyDescent="0.2">
      <c r="A888" s="102" t="s">
        <v>418</v>
      </c>
      <c r="B888" s="102" t="s">
        <v>417</v>
      </c>
      <c r="C888" s="102"/>
      <c r="D888" s="102" t="s">
        <v>417</v>
      </c>
      <c r="E888" s="102"/>
      <c r="F888" s="102">
        <v>2027</v>
      </c>
      <c r="G888" s="102">
        <v>653.09058614564833</v>
      </c>
      <c r="H888" s="102">
        <v>1.4999999999999999E-4</v>
      </c>
      <c r="I888" s="102">
        <v>-1</v>
      </c>
      <c r="J888" s="102"/>
      <c r="K888" s="102"/>
      <c r="L888" s="102"/>
    </row>
    <row r="889" spans="1:12" x14ac:dyDescent="0.2">
      <c r="A889" s="102" t="s">
        <v>418</v>
      </c>
      <c r="B889" s="102" t="s">
        <v>417</v>
      </c>
      <c r="C889" s="102"/>
      <c r="D889" s="102" t="s">
        <v>417</v>
      </c>
      <c r="E889" s="102"/>
      <c r="F889" s="102">
        <v>2028</v>
      </c>
      <c r="G889" s="102">
        <v>653.09058614564833</v>
      </c>
      <c r="H889" s="102">
        <v>1.4999999999999999E-4</v>
      </c>
      <c r="I889" s="102">
        <v>-1</v>
      </c>
      <c r="J889" s="102"/>
      <c r="K889" s="102"/>
      <c r="L889" s="102"/>
    </row>
    <row r="890" spans="1:12" x14ac:dyDescent="0.2">
      <c r="A890" s="102" t="s">
        <v>418</v>
      </c>
      <c r="B890" s="102" t="s">
        <v>417</v>
      </c>
      <c r="C890" s="102"/>
      <c r="D890" s="102" t="s">
        <v>417</v>
      </c>
      <c r="E890" s="102"/>
      <c r="F890" s="102">
        <v>2029</v>
      </c>
      <c r="G890" s="102">
        <v>653.09058614564833</v>
      </c>
      <c r="H890" s="102">
        <v>1.4999999999999999E-4</v>
      </c>
      <c r="I890" s="102">
        <v>-1</v>
      </c>
      <c r="J890" s="102"/>
      <c r="K890" s="102"/>
      <c r="L890" s="102"/>
    </row>
    <row r="891" spans="1:12" x14ac:dyDescent="0.2">
      <c r="A891" s="102" t="s">
        <v>418</v>
      </c>
      <c r="B891" s="102" t="s">
        <v>417</v>
      </c>
      <c r="C891" s="102"/>
      <c r="D891" s="102" t="s">
        <v>417</v>
      </c>
      <c r="E891" s="102"/>
      <c r="F891" s="102">
        <v>2030</v>
      </c>
      <c r="G891" s="102">
        <v>653.09058614564833</v>
      </c>
      <c r="H891" s="102">
        <v>1.4999999999999999E-4</v>
      </c>
      <c r="I891" s="102">
        <v>-1</v>
      </c>
      <c r="J891" s="102"/>
      <c r="K891" s="102"/>
      <c r="L891" s="102"/>
    </row>
    <row r="892" spans="1:12" x14ac:dyDescent="0.2">
      <c r="A892" s="102" t="s">
        <v>418</v>
      </c>
      <c r="B892" s="102" t="s">
        <v>417</v>
      </c>
      <c r="C892" s="102"/>
      <c r="D892" s="102" t="s">
        <v>417</v>
      </c>
      <c r="E892" s="102"/>
      <c r="F892" s="102">
        <v>2031</v>
      </c>
      <c r="G892" s="102">
        <v>653.09058614564833</v>
      </c>
      <c r="H892" s="102">
        <v>1.4999999999999999E-4</v>
      </c>
      <c r="I892" s="102">
        <v>-1</v>
      </c>
      <c r="J892" s="102"/>
      <c r="K892" s="102"/>
      <c r="L892" s="102"/>
    </row>
    <row r="893" spans="1:12" x14ac:dyDescent="0.2">
      <c r="A893" s="102" t="s">
        <v>419</v>
      </c>
      <c r="B893" s="102" t="s">
        <v>417</v>
      </c>
      <c r="C893" s="102"/>
      <c r="D893" s="102" t="s">
        <v>417</v>
      </c>
      <c r="E893" s="102"/>
      <c r="F893" s="102">
        <v>2021</v>
      </c>
      <c r="G893" s="102">
        <v>653.09058614564833</v>
      </c>
      <c r="H893" s="102">
        <v>1.4999999999999999E-4</v>
      </c>
      <c r="I893" s="102">
        <v>-1</v>
      </c>
      <c r="J893" s="102"/>
      <c r="K893" s="102"/>
      <c r="L893" s="102"/>
    </row>
    <row r="894" spans="1:12" x14ac:dyDescent="0.2">
      <c r="A894" s="102" t="s">
        <v>419</v>
      </c>
      <c r="B894" s="102" t="s">
        <v>417</v>
      </c>
      <c r="C894" s="102"/>
      <c r="D894" s="102" t="s">
        <v>417</v>
      </c>
      <c r="E894" s="102"/>
      <c r="F894" s="102">
        <v>2022</v>
      </c>
      <c r="G894" s="102">
        <v>653.09058614564833</v>
      </c>
      <c r="H894" s="102">
        <v>1.4999999999999999E-4</v>
      </c>
      <c r="I894" s="102">
        <v>-1</v>
      </c>
      <c r="J894" s="102"/>
      <c r="K894" s="102"/>
      <c r="L894" s="102"/>
    </row>
    <row r="895" spans="1:12" x14ac:dyDescent="0.2">
      <c r="A895" s="102" t="s">
        <v>419</v>
      </c>
      <c r="B895" s="102" t="s">
        <v>417</v>
      </c>
      <c r="C895" s="102"/>
      <c r="D895" s="102" t="s">
        <v>417</v>
      </c>
      <c r="E895" s="102"/>
      <c r="F895" s="102">
        <v>2023</v>
      </c>
      <c r="G895" s="102">
        <v>653.09058614564833</v>
      </c>
      <c r="H895" s="102">
        <v>1.4999999999999999E-4</v>
      </c>
      <c r="I895" s="102">
        <v>-1</v>
      </c>
      <c r="J895" s="102"/>
      <c r="K895" s="102"/>
      <c r="L895" s="102"/>
    </row>
    <row r="896" spans="1:12" x14ac:dyDescent="0.2">
      <c r="A896" s="102" t="s">
        <v>419</v>
      </c>
      <c r="B896" s="102" t="s">
        <v>417</v>
      </c>
      <c r="C896" s="102"/>
      <c r="D896" s="102" t="s">
        <v>417</v>
      </c>
      <c r="E896" s="102"/>
      <c r="F896" s="102">
        <v>2024</v>
      </c>
      <c r="G896" s="102">
        <v>653.09058614564833</v>
      </c>
      <c r="H896" s="102">
        <v>1.4999999999999999E-4</v>
      </c>
      <c r="I896" s="102">
        <v>-1</v>
      </c>
      <c r="J896" s="102"/>
      <c r="K896" s="102"/>
      <c r="L896" s="102"/>
    </row>
    <row r="897" spans="1:12" x14ac:dyDescent="0.2">
      <c r="A897" s="102" t="s">
        <v>419</v>
      </c>
      <c r="B897" s="102" t="s">
        <v>417</v>
      </c>
      <c r="C897" s="102"/>
      <c r="D897" s="102" t="s">
        <v>417</v>
      </c>
      <c r="E897" s="102"/>
      <c r="F897" s="102">
        <v>2025</v>
      </c>
      <c r="G897" s="102">
        <v>653.09058614564833</v>
      </c>
      <c r="H897" s="102">
        <v>1.4999999999999999E-4</v>
      </c>
      <c r="I897" s="102">
        <v>-1</v>
      </c>
      <c r="J897" s="102"/>
      <c r="K897" s="102"/>
      <c r="L897" s="102"/>
    </row>
    <row r="898" spans="1:12" x14ac:dyDescent="0.2">
      <c r="A898" s="102" t="s">
        <v>419</v>
      </c>
      <c r="B898" s="102" t="s">
        <v>417</v>
      </c>
      <c r="C898" s="102"/>
      <c r="D898" s="102" t="s">
        <v>417</v>
      </c>
      <c r="E898" s="102"/>
      <c r="F898" s="102">
        <v>2026</v>
      </c>
      <c r="G898" s="102">
        <v>653.09058614564833</v>
      </c>
      <c r="H898" s="102">
        <v>1.4999999999999999E-4</v>
      </c>
      <c r="I898" s="102">
        <v>-1</v>
      </c>
      <c r="J898" s="102"/>
      <c r="K898" s="102"/>
      <c r="L898" s="102"/>
    </row>
    <row r="899" spans="1:12" x14ac:dyDescent="0.2">
      <c r="A899" s="102" t="s">
        <v>419</v>
      </c>
      <c r="B899" s="102" t="s">
        <v>417</v>
      </c>
      <c r="C899" s="102"/>
      <c r="D899" s="102" t="s">
        <v>417</v>
      </c>
      <c r="E899" s="102"/>
      <c r="F899" s="102">
        <v>2027</v>
      </c>
      <c r="G899" s="102">
        <v>653.09058614564833</v>
      </c>
      <c r="H899" s="102">
        <v>1.4999999999999999E-4</v>
      </c>
      <c r="I899" s="102">
        <v>-1</v>
      </c>
      <c r="J899" s="102"/>
      <c r="K899" s="102"/>
      <c r="L899" s="102"/>
    </row>
    <row r="900" spans="1:12" x14ac:dyDescent="0.2">
      <c r="A900" s="102" t="s">
        <v>419</v>
      </c>
      <c r="B900" s="102" t="s">
        <v>417</v>
      </c>
      <c r="C900" s="102"/>
      <c r="D900" s="102" t="s">
        <v>417</v>
      </c>
      <c r="E900" s="102"/>
      <c r="F900" s="102">
        <v>2028</v>
      </c>
      <c r="G900" s="102">
        <v>653.09058614564833</v>
      </c>
      <c r="H900" s="102">
        <v>1.4999999999999999E-4</v>
      </c>
      <c r="I900" s="102">
        <v>-1</v>
      </c>
      <c r="J900" s="102"/>
      <c r="K900" s="102"/>
      <c r="L900" s="102"/>
    </row>
    <row r="901" spans="1:12" x14ac:dyDescent="0.2">
      <c r="A901" s="102" t="s">
        <v>419</v>
      </c>
      <c r="B901" s="102" t="s">
        <v>417</v>
      </c>
      <c r="C901" s="102"/>
      <c r="D901" s="102" t="s">
        <v>417</v>
      </c>
      <c r="E901" s="102"/>
      <c r="F901" s="102">
        <v>2029</v>
      </c>
      <c r="G901" s="102">
        <v>653.09058614564833</v>
      </c>
      <c r="H901" s="102">
        <v>1.4999999999999999E-4</v>
      </c>
      <c r="I901" s="102">
        <v>-1</v>
      </c>
      <c r="J901" s="102"/>
      <c r="K901" s="102"/>
      <c r="L901" s="102"/>
    </row>
    <row r="902" spans="1:12" x14ac:dyDescent="0.2">
      <c r="A902" s="102" t="s">
        <v>419</v>
      </c>
      <c r="B902" s="102" t="s">
        <v>417</v>
      </c>
      <c r="C902" s="102"/>
      <c r="D902" s="102" t="s">
        <v>417</v>
      </c>
      <c r="E902" s="102"/>
      <c r="F902" s="102">
        <v>2030</v>
      </c>
      <c r="G902" s="102">
        <v>653.09058614564833</v>
      </c>
      <c r="H902" s="102">
        <v>1.4999999999999999E-4</v>
      </c>
      <c r="I902" s="102">
        <v>-1</v>
      </c>
      <c r="J902" s="102"/>
      <c r="K902" s="102"/>
      <c r="L902" s="102"/>
    </row>
    <row r="903" spans="1:12" x14ac:dyDescent="0.2">
      <c r="A903" s="102" t="s">
        <v>419</v>
      </c>
      <c r="B903" s="102" t="s">
        <v>417</v>
      </c>
      <c r="C903" s="102"/>
      <c r="D903" s="102" t="s">
        <v>417</v>
      </c>
      <c r="E903" s="102"/>
      <c r="F903" s="102">
        <v>2031</v>
      </c>
      <c r="G903" s="102">
        <v>653.09058614564833</v>
      </c>
      <c r="H903" s="102">
        <v>1.4999999999999999E-4</v>
      </c>
      <c r="I903" s="102">
        <v>-1</v>
      </c>
      <c r="J903" s="102"/>
      <c r="K903" s="102"/>
      <c r="L903" s="102"/>
    </row>
    <row r="904" spans="1:12" x14ac:dyDescent="0.2">
      <c r="A904" s="102" t="s">
        <v>421</v>
      </c>
      <c r="B904" s="102" t="s">
        <v>417</v>
      </c>
      <c r="C904" s="102"/>
      <c r="D904" s="102" t="s">
        <v>417</v>
      </c>
      <c r="E904" s="102"/>
      <c r="F904" s="102">
        <v>2021</v>
      </c>
      <c r="G904" s="102">
        <v>0</v>
      </c>
      <c r="H904" s="102">
        <v>0</v>
      </c>
      <c r="I904" s="102">
        <v>-1</v>
      </c>
      <c r="J904" s="102"/>
      <c r="K904" s="102"/>
      <c r="L904" s="102"/>
    </row>
    <row r="905" spans="1:12" x14ac:dyDescent="0.2">
      <c r="A905" s="102" t="s">
        <v>421</v>
      </c>
      <c r="B905" s="102" t="s">
        <v>417</v>
      </c>
      <c r="C905" s="102"/>
      <c r="D905" s="102" t="s">
        <v>417</v>
      </c>
      <c r="E905" s="102"/>
      <c r="F905" s="102">
        <v>2022</v>
      </c>
      <c r="G905" s="102">
        <v>0</v>
      </c>
      <c r="H905" s="102">
        <v>0</v>
      </c>
      <c r="I905" s="102">
        <v>-1</v>
      </c>
      <c r="J905" s="102"/>
      <c r="K905" s="102"/>
      <c r="L905" s="102"/>
    </row>
    <row r="906" spans="1:12" x14ac:dyDescent="0.2">
      <c r="A906" s="102" t="s">
        <v>421</v>
      </c>
      <c r="B906" s="102" t="s">
        <v>417</v>
      </c>
      <c r="C906" s="102"/>
      <c r="D906" s="102" t="s">
        <v>417</v>
      </c>
      <c r="E906" s="102"/>
      <c r="F906" s="102">
        <v>2023</v>
      </c>
      <c r="G906" s="102">
        <v>0</v>
      </c>
      <c r="H906" s="102">
        <v>0</v>
      </c>
      <c r="I906" s="102">
        <v>-1</v>
      </c>
      <c r="J906" s="102"/>
      <c r="K906" s="102"/>
      <c r="L906" s="102"/>
    </row>
    <row r="907" spans="1:12" x14ac:dyDescent="0.2">
      <c r="A907" s="102" t="s">
        <v>421</v>
      </c>
      <c r="B907" s="102" t="s">
        <v>417</v>
      </c>
      <c r="C907" s="102"/>
      <c r="D907" s="102" t="s">
        <v>417</v>
      </c>
      <c r="E907" s="102"/>
      <c r="F907" s="102">
        <v>2024</v>
      </c>
      <c r="G907" s="102">
        <v>0</v>
      </c>
      <c r="H907" s="102">
        <v>0</v>
      </c>
      <c r="I907" s="102">
        <v>-1</v>
      </c>
      <c r="J907" s="102"/>
      <c r="K907" s="102"/>
      <c r="L907" s="102"/>
    </row>
    <row r="908" spans="1:12" x14ac:dyDescent="0.2">
      <c r="A908" s="102" t="s">
        <v>421</v>
      </c>
      <c r="B908" s="102" t="s">
        <v>417</v>
      </c>
      <c r="C908" s="102"/>
      <c r="D908" s="102" t="s">
        <v>417</v>
      </c>
      <c r="E908" s="102"/>
      <c r="F908" s="102">
        <v>2025</v>
      </c>
      <c r="G908" s="102">
        <v>0</v>
      </c>
      <c r="H908" s="102">
        <v>0</v>
      </c>
      <c r="I908" s="102">
        <v>-1</v>
      </c>
      <c r="J908" s="102"/>
      <c r="K908" s="102"/>
      <c r="L908" s="102"/>
    </row>
    <row r="909" spans="1:12" x14ac:dyDescent="0.2">
      <c r="A909" s="102" t="s">
        <v>421</v>
      </c>
      <c r="B909" s="102" t="s">
        <v>417</v>
      </c>
      <c r="C909" s="102"/>
      <c r="D909" s="102" t="s">
        <v>417</v>
      </c>
      <c r="E909" s="102"/>
      <c r="F909" s="102">
        <v>2026</v>
      </c>
      <c r="G909" s="102">
        <v>0</v>
      </c>
      <c r="H909" s="102">
        <v>0</v>
      </c>
      <c r="I909" s="102">
        <v>-1</v>
      </c>
      <c r="J909" s="102"/>
      <c r="K909" s="102"/>
      <c r="L909" s="102"/>
    </row>
    <row r="910" spans="1:12" x14ac:dyDescent="0.2">
      <c r="A910" s="102" t="s">
        <v>421</v>
      </c>
      <c r="B910" s="102" t="s">
        <v>417</v>
      </c>
      <c r="C910" s="102"/>
      <c r="D910" s="102" t="s">
        <v>417</v>
      </c>
      <c r="E910" s="102"/>
      <c r="F910" s="102">
        <v>2027</v>
      </c>
      <c r="G910" s="102">
        <v>0</v>
      </c>
      <c r="H910" s="102">
        <v>0</v>
      </c>
      <c r="I910" s="102">
        <v>-1</v>
      </c>
      <c r="J910" s="102"/>
      <c r="K910" s="102"/>
      <c r="L910" s="102"/>
    </row>
    <row r="911" spans="1:12" x14ac:dyDescent="0.2">
      <c r="A911" s="102" t="s">
        <v>421</v>
      </c>
      <c r="B911" s="102" t="s">
        <v>417</v>
      </c>
      <c r="C911" s="102"/>
      <c r="D911" s="102" t="s">
        <v>417</v>
      </c>
      <c r="E911" s="102"/>
      <c r="F911" s="102">
        <v>2028</v>
      </c>
      <c r="G911" s="102">
        <v>0</v>
      </c>
      <c r="H911" s="102">
        <v>0</v>
      </c>
      <c r="I911" s="102">
        <v>-1</v>
      </c>
      <c r="J911" s="102"/>
      <c r="K911" s="102"/>
      <c r="L911" s="102"/>
    </row>
    <row r="912" spans="1:12" x14ac:dyDescent="0.2">
      <c r="A912" s="102" t="s">
        <v>421</v>
      </c>
      <c r="B912" s="102" t="s">
        <v>417</v>
      </c>
      <c r="C912" s="102"/>
      <c r="D912" s="102" t="s">
        <v>417</v>
      </c>
      <c r="E912" s="102"/>
      <c r="F912" s="102">
        <v>2029</v>
      </c>
      <c r="G912" s="102">
        <v>0</v>
      </c>
      <c r="H912" s="102">
        <v>0</v>
      </c>
      <c r="I912" s="102">
        <v>-1</v>
      </c>
      <c r="J912" s="102"/>
      <c r="K912" s="102"/>
      <c r="L912" s="102"/>
    </row>
    <row r="913" spans="1:12" x14ac:dyDescent="0.2">
      <c r="A913" s="102" t="s">
        <v>421</v>
      </c>
      <c r="B913" s="102" t="s">
        <v>417</v>
      </c>
      <c r="C913" s="102"/>
      <c r="D913" s="102" t="s">
        <v>417</v>
      </c>
      <c r="E913" s="102"/>
      <c r="F913" s="102">
        <v>2030</v>
      </c>
      <c r="G913" s="102">
        <v>0</v>
      </c>
      <c r="H913" s="102">
        <v>0</v>
      </c>
      <c r="I913" s="102">
        <v>-1</v>
      </c>
      <c r="J913" s="102"/>
      <c r="K913" s="102"/>
      <c r="L913" s="102"/>
    </row>
    <row r="914" spans="1:12" x14ac:dyDescent="0.2">
      <c r="A914" s="102" t="s">
        <v>421</v>
      </c>
      <c r="B914" s="102" t="s">
        <v>417</v>
      </c>
      <c r="C914" s="102"/>
      <c r="D914" s="102" t="s">
        <v>417</v>
      </c>
      <c r="E914" s="102"/>
      <c r="F914" s="102">
        <v>2031</v>
      </c>
      <c r="G914" s="102">
        <v>0</v>
      </c>
      <c r="H914" s="102">
        <v>0</v>
      </c>
      <c r="I914" s="102">
        <v>-1</v>
      </c>
      <c r="J914" s="102"/>
      <c r="K914" s="102"/>
      <c r="L914" s="102"/>
    </row>
    <row r="915" spans="1:12" x14ac:dyDescent="0.2">
      <c r="A915" s="102" t="s">
        <v>422</v>
      </c>
      <c r="B915" s="102" t="s">
        <v>417</v>
      </c>
      <c r="C915" s="102"/>
      <c r="D915" s="102" t="s">
        <v>417</v>
      </c>
      <c r="E915" s="102"/>
      <c r="F915" s="102">
        <v>2021</v>
      </c>
      <c r="G915" s="102">
        <v>0</v>
      </c>
      <c r="H915" s="102">
        <v>0</v>
      </c>
      <c r="I915" s="102">
        <v>-1</v>
      </c>
      <c r="J915" s="102"/>
      <c r="K915" s="102"/>
      <c r="L915" s="102"/>
    </row>
    <row r="916" spans="1:12" x14ac:dyDescent="0.2">
      <c r="A916" s="102" t="s">
        <v>422</v>
      </c>
      <c r="B916" s="102" t="s">
        <v>417</v>
      </c>
      <c r="C916" s="102"/>
      <c r="D916" s="102" t="s">
        <v>417</v>
      </c>
      <c r="E916" s="102"/>
      <c r="F916" s="102">
        <v>2022</v>
      </c>
      <c r="G916" s="102">
        <v>0</v>
      </c>
      <c r="H916" s="102">
        <v>0</v>
      </c>
      <c r="I916" s="102">
        <v>-1</v>
      </c>
      <c r="J916" s="102"/>
      <c r="K916" s="102"/>
      <c r="L916" s="102"/>
    </row>
    <row r="917" spans="1:12" x14ac:dyDescent="0.2">
      <c r="A917" s="102" t="s">
        <v>422</v>
      </c>
      <c r="B917" s="102" t="s">
        <v>417</v>
      </c>
      <c r="C917" s="102"/>
      <c r="D917" s="102" t="s">
        <v>417</v>
      </c>
      <c r="E917" s="102"/>
      <c r="F917" s="102">
        <v>2023</v>
      </c>
      <c r="G917" s="102">
        <v>0</v>
      </c>
      <c r="H917" s="102">
        <v>0</v>
      </c>
      <c r="I917" s="102">
        <v>-1</v>
      </c>
      <c r="J917" s="102"/>
      <c r="K917" s="102"/>
      <c r="L917" s="102"/>
    </row>
    <row r="918" spans="1:12" x14ac:dyDescent="0.2">
      <c r="A918" s="102" t="s">
        <v>422</v>
      </c>
      <c r="B918" s="102" t="s">
        <v>417</v>
      </c>
      <c r="C918" s="102"/>
      <c r="D918" s="102" t="s">
        <v>417</v>
      </c>
      <c r="E918" s="102"/>
      <c r="F918" s="102">
        <v>2024</v>
      </c>
      <c r="G918" s="102">
        <v>0</v>
      </c>
      <c r="H918" s="102">
        <v>0</v>
      </c>
      <c r="I918" s="102">
        <v>-1</v>
      </c>
      <c r="J918" s="102"/>
      <c r="K918" s="102"/>
      <c r="L918" s="102"/>
    </row>
    <row r="919" spans="1:12" x14ac:dyDescent="0.2">
      <c r="A919" s="102" t="s">
        <v>422</v>
      </c>
      <c r="B919" s="102" t="s">
        <v>417</v>
      </c>
      <c r="C919" s="102"/>
      <c r="D919" s="102" t="s">
        <v>417</v>
      </c>
      <c r="E919" s="102"/>
      <c r="F919" s="102">
        <v>2025</v>
      </c>
      <c r="G919" s="102">
        <v>0</v>
      </c>
      <c r="H919" s="102">
        <v>0</v>
      </c>
      <c r="I919" s="102">
        <v>-1</v>
      </c>
      <c r="J919" s="102"/>
      <c r="K919" s="102"/>
      <c r="L919" s="102"/>
    </row>
    <row r="920" spans="1:12" x14ac:dyDescent="0.2">
      <c r="A920" s="102" t="s">
        <v>422</v>
      </c>
      <c r="B920" s="102" t="s">
        <v>417</v>
      </c>
      <c r="C920" s="102"/>
      <c r="D920" s="102" t="s">
        <v>417</v>
      </c>
      <c r="E920" s="102"/>
      <c r="F920" s="102">
        <v>2026</v>
      </c>
      <c r="G920" s="102">
        <v>0</v>
      </c>
      <c r="H920" s="102">
        <v>0</v>
      </c>
      <c r="I920" s="102">
        <v>-1</v>
      </c>
      <c r="J920" s="102"/>
      <c r="K920" s="102"/>
      <c r="L920" s="102"/>
    </row>
    <row r="921" spans="1:12" x14ac:dyDescent="0.2">
      <c r="A921" s="102" t="s">
        <v>422</v>
      </c>
      <c r="B921" s="102" t="s">
        <v>417</v>
      </c>
      <c r="C921" s="102"/>
      <c r="D921" s="102" t="s">
        <v>417</v>
      </c>
      <c r="E921" s="102"/>
      <c r="F921" s="102">
        <v>2027</v>
      </c>
      <c r="G921" s="102">
        <v>0</v>
      </c>
      <c r="H921" s="102">
        <v>0</v>
      </c>
      <c r="I921" s="102">
        <v>-1</v>
      </c>
      <c r="J921" s="102"/>
      <c r="K921" s="102"/>
      <c r="L921" s="102"/>
    </row>
    <row r="922" spans="1:12" x14ac:dyDescent="0.2">
      <c r="A922" s="102" t="s">
        <v>422</v>
      </c>
      <c r="B922" s="102" t="s">
        <v>417</v>
      </c>
      <c r="C922" s="102"/>
      <c r="D922" s="102" t="s">
        <v>417</v>
      </c>
      <c r="E922" s="102"/>
      <c r="F922" s="102">
        <v>2028</v>
      </c>
      <c r="G922" s="102">
        <v>0</v>
      </c>
      <c r="H922" s="102">
        <v>0</v>
      </c>
      <c r="I922" s="102">
        <v>-1</v>
      </c>
      <c r="J922" s="102"/>
      <c r="K922" s="102"/>
      <c r="L922" s="102"/>
    </row>
    <row r="923" spans="1:12" x14ac:dyDescent="0.2">
      <c r="A923" s="102" t="s">
        <v>422</v>
      </c>
      <c r="B923" s="102" t="s">
        <v>417</v>
      </c>
      <c r="C923" s="102"/>
      <c r="D923" s="102" t="s">
        <v>417</v>
      </c>
      <c r="E923" s="102"/>
      <c r="F923" s="102">
        <v>2029</v>
      </c>
      <c r="G923" s="102">
        <v>0</v>
      </c>
      <c r="H923" s="102">
        <v>0</v>
      </c>
      <c r="I923" s="102">
        <v>-1</v>
      </c>
      <c r="J923" s="102"/>
      <c r="K923" s="102"/>
      <c r="L923" s="102"/>
    </row>
    <row r="924" spans="1:12" x14ac:dyDescent="0.2">
      <c r="A924" s="102" t="s">
        <v>422</v>
      </c>
      <c r="B924" s="102" t="s">
        <v>417</v>
      </c>
      <c r="C924" s="102"/>
      <c r="D924" s="102" t="s">
        <v>417</v>
      </c>
      <c r="E924" s="102"/>
      <c r="F924" s="102">
        <v>2030</v>
      </c>
      <c r="G924" s="102">
        <v>0</v>
      </c>
      <c r="H924" s="102">
        <v>0</v>
      </c>
      <c r="I924" s="102">
        <v>-1</v>
      </c>
      <c r="J924" s="102"/>
      <c r="K924" s="102"/>
      <c r="L924" s="102"/>
    </row>
    <row r="925" spans="1:12" x14ac:dyDescent="0.2">
      <c r="A925" s="102" t="s">
        <v>422</v>
      </c>
      <c r="B925" s="102" t="s">
        <v>417</v>
      </c>
      <c r="C925" s="102"/>
      <c r="D925" s="102" t="s">
        <v>417</v>
      </c>
      <c r="E925" s="102"/>
      <c r="F925" s="102">
        <v>2031</v>
      </c>
      <c r="G925" s="102">
        <v>0</v>
      </c>
      <c r="H925" s="102">
        <v>0</v>
      </c>
      <c r="I925" s="102">
        <v>-1</v>
      </c>
      <c r="J925" s="102"/>
      <c r="K925" s="102"/>
      <c r="L925" s="10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925"/>
  <sheetViews>
    <sheetView zoomScaleNormal="100" workbookViewId="0"/>
  </sheetViews>
  <sheetFormatPr defaultRowHeight="12.75" x14ac:dyDescent="0.2"/>
  <cols>
    <col min="1" max="1" width="16" bestFit="1" customWidth="1"/>
    <col min="2" max="2" width="22.140625" bestFit="1" customWidth="1"/>
    <col min="3" max="3" width="21.140625" bestFit="1" customWidth="1"/>
    <col min="4" max="4" width="23" bestFit="1" customWidth="1"/>
    <col min="5" max="5" width="22" bestFit="1" customWidth="1"/>
    <col min="6" max="6" width="7.42578125" bestFit="1" customWidth="1"/>
    <col min="7" max="7" width="13.28515625" bestFit="1" customWidth="1"/>
    <col min="8" max="8" width="13.42578125" bestFit="1" customWidth="1"/>
    <col min="9" max="9" width="13.28515625" bestFit="1" customWidth="1"/>
  </cols>
  <sheetData>
    <row r="1" spans="1:9" x14ac:dyDescent="0.2">
      <c r="A1" t="s">
        <v>414</v>
      </c>
      <c r="B1" t="s">
        <v>428</v>
      </c>
      <c r="C1" t="s">
        <v>429</v>
      </c>
      <c r="D1" t="s">
        <v>430</v>
      </c>
      <c r="E1" t="s">
        <v>431</v>
      </c>
      <c r="F1" t="s">
        <v>400</v>
      </c>
      <c r="G1" t="s">
        <v>273</v>
      </c>
      <c r="H1" t="s">
        <v>272</v>
      </c>
      <c r="I1" t="s">
        <v>274</v>
      </c>
    </row>
    <row r="2" spans="1:9" x14ac:dyDescent="0.2">
      <c r="A2" t="s">
        <v>427</v>
      </c>
      <c r="B2" t="s">
        <v>417</v>
      </c>
      <c r="C2" t="s">
        <v>11</v>
      </c>
      <c r="D2" t="s">
        <v>417</v>
      </c>
      <c r="E2" t="s">
        <v>11</v>
      </c>
      <c r="F2">
        <v>2021</v>
      </c>
      <c r="G2">
        <v>797.2</v>
      </c>
      <c r="H2">
        <v>2E-3</v>
      </c>
      <c r="I2">
        <v>-1</v>
      </c>
    </row>
    <row r="3" spans="1:9" x14ac:dyDescent="0.2">
      <c r="A3" t="s">
        <v>427</v>
      </c>
      <c r="B3" t="s">
        <v>417</v>
      </c>
      <c r="C3" t="s">
        <v>11</v>
      </c>
      <c r="D3" t="s">
        <v>417</v>
      </c>
      <c r="E3" t="s">
        <v>11</v>
      </c>
      <c r="F3">
        <v>2022</v>
      </c>
      <c r="G3">
        <v>797.2</v>
      </c>
      <c r="H3">
        <v>2E-3</v>
      </c>
      <c r="I3">
        <v>-1</v>
      </c>
    </row>
    <row r="4" spans="1:9" x14ac:dyDescent="0.2">
      <c r="A4" t="s">
        <v>427</v>
      </c>
      <c r="B4" t="s">
        <v>417</v>
      </c>
      <c r="C4" t="s">
        <v>11</v>
      </c>
      <c r="D4" t="s">
        <v>417</v>
      </c>
      <c r="E4" t="s">
        <v>11</v>
      </c>
      <c r="F4">
        <v>2023</v>
      </c>
      <c r="G4">
        <v>797.2</v>
      </c>
      <c r="H4">
        <v>2E-3</v>
      </c>
      <c r="I4">
        <v>-1</v>
      </c>
    </row>
    <row r="5" spans="1:9" x14ac:dyDescent="0.2">
      <c r="A5" t="s">
        <v>427</v>
      </c>
      <c r="B5" t="s">
        <v>417</v>
      </c>
      <c r="C5" t="s">
        <v>11</v>
      </c>
      <c r="D5" t="s">
        <v>417</v>
      </c>
      <c r="E5" t="s">
        <v>11</v>
      </c>
      <c r="F5">
        <v>2024</v>
      </c>
      <c r="G5">
        <v>797.2</v>
      </c>
      <c r="H5">
        <v>2E-3</v>
      </c>
      <c r="I5">
        <v>-1</v>
      </c>
    </row>
    <row r="6" spans="1:9" x14ac:dyDescent="0.2">
      <c r="A6" t="s">
        <v>427</v>
      </c>
      <c r="B6" t="s">
        <v>417</v>
      </c>
      <c r="C6" t="s">
        <v>11</v>
      </c>
      <c r="D6" t="s">
        <v>417</v>
      </c>
      <c r="E6" t="s">
        <v>11</v>
      </c>
      <c r="F6">
        <v>2025</v>
      </c>
      <c r="G6">
        <v>797.2</v>
      </c>
      <c r="H6">
        <v>2E-3</v>
      </c>
      <c r="I6">
        <v>-1</v>
      </c>
    </row>
    <row r="7" spans="1:9" x14ac:dyDescent="0.2">
      <c r="A7" t="s">
        <v>427</v>
      </c>
      <c r="B7" t="s">
        <v>417</v>
      </c>
      <c r="C7" t="s">
        <v>11</v>
      </c>
      <c r="D7" t="s">
        <v>417</v>
      </c>
      <c r="E7" t="s">
        <v>11</v>
      </c>
      <c r="F7">
        <v>2026</v>
      </c>
      <c r="G7">
        <v>797.2</v>
      </c>
      <c r="H7">
        <v>2E-3</v>
      </c>
      <c r="I7">
        <v>-1</v>
      </c>
    </row>
    <row r="8" spans="1:9" x14ac:dyDescent="0.2">
      <c r="A8" t="s">
        <v>427</v>
      </c>
      <c r="B8" t="s">
        <v>417</v>
      </c>
      <c r="C8" t="s">
        <v>11</v>
      </c>
      <c r="D8" t="s">
        <v>417</v>
      </c>
      <c r="E8" t="s">
        <v>11</v>
      </c>
      <c r="F8">
        <v>2027</v>
      </c>
      <c r="G8">
        <v>797.2</v>
      </c>
      <c r="H8">
        <v>2E-3</v>
      </c>
      <c r="I8">
        <v>-1</v>
      </c>
    </row>
    <row r="9" spans="1:9" x14ac:dyDescent="0.2">
      <c r="A9" t="s">
        <v>427</v>
      </c>
      <c r="B9" t="s">
        <v>417</v>
      </c>
      <c r="C9" t="s">
        <v>11</v>
      </c>
      <c r="D9" t="s">
        <v>417</v>
      </c>
      <c r="E9" t="s">
        <v>11</v>
      </c>
      <c r="F9">
        <v>2028</v>
      </c>
      <c r="G9">
        <v>797.2</v>
      </c>
      <c r="H9">
        <v>2E-3</v>
      </c>
      <c r="I9">
        <v>-1</v>
      </c>
    </row>
    <row r="10" spans="1:9" x14ac:dyDescent="0.2">
      <c r="A10" t="s">
        <v>427</v>
      </c>
      <c r="B10" t="s">
        <v>417</v>
      </c>
      <c r="C10" t="s">
        <v>11</v>
      </c>
      <c r="D10" t="s">
        <v>417</v>
      </c>
      <c r="E10" t="s">
        <v>11</v>
      </c>
      <c r="F10">
        <v>2029</v>
      </c>
      <c r="G10">
        <v>797.2</v>
      </c>
      <c r="H10">
        <v>2E-3</v>
      </c>
      <c r="I10">
        <v>-1</v>
      </c>
    </row>
    <row r="11" spans="1:9" x14ac:dyDescent="0.2">
      <c r="A11" t="s">
        <v>427</v>
      </c>
      <c r="B11" t="s">
        <v>417</v>
      </c>
      <c r="C11" t="s">
        <v>11</v>
      </c>
      <c r="D11" t="s">
        <v>417</v>
      </c>
      <c r="E11" t="s">
        <v>11</v>
      </c>
      <c r="F11">
        <v>2030</v>
      </c>
      <c r="G11">
        <v>797.2</v>
      </c>
      <c r="H11">
        <v>2E-3</v>
      </c>
      <c r="I11">
        <v>-1</v>
      </c>
    </row>
    <row r="12" spans="1:9" x14ac:dyDescent="0.2">
      <c r="A12" t="s">
        <v>427</v>
      </c>
      <c r="B12" t="s">
        <v>417</v>
      </c>
      <c r="C12" t="s">
        <v>11</v>
      </c>
      <c r="D12" t="s">
        <v>417</v>
      </c>
      <c r="E12" t="s">
        <v>11</v>
      </c>
      <c r="F12">
        <v>2031</v>
      </c>
      <c r="G12">
        <v>797.2</v>
      </c>
      <c r="H12">
        <v>2E-3</v>
      </c>
      <c r="I12">
        <v>-1</v>
      </c>
    </row>
    <row r="13" spans="1:9" x14ac:dyDescent="0.2">
      <c r="A13" t="s">
        <v>427</v>
      </c>
      <c r="B13" t="s">
        <v>417</v>
      </c>
      <c r="C13" t="s">
        <v>11</v>
      </c>
      <c r="D13" t="s">
        <v>417</v>
      </c>
      <c r="E13" t="s">
        <v>18</v>
      </c>
      <c r="F13">
        <v>2021</v>
      </c>
      <c r="G13">
        <v>2399.6</v>
      </c>
      <c r="H13">
        <v>8.0000000000000002E-3</v>
      </c>
      <c r="I13">
        <v>-1</v>
      </c>
    </row>
    <row r="14" spans="1:9" x14ac:dyDescent="0.2">
      <c r="A14" t="s">
        <v>427</v>
      </c>
      <c r="B14" t="s">
        <v>417</v>
      </c>
      <c r="C14" t="s">
        <v>11</v>
      </c>
      <c r="D14" t="s">
        <v>417</v>
      </c>
      <c r="E14" t="s">
        <v>18</v>
      </c>
      <c r="F14">
        <v>2022</v>
      </c>
      <c r="G14">
        <v>2399.6</v>
      </c>
      <c r="H14">
        <v>8.0000000000000002E-3</v>
      </c>
      <c r="I14">
        <v>-1</v>
      </c>
    </row>
    <row r="15" spans="1:9" x14ac:dyDescent="0.2">
      <c r="A15" t="s">
        <v>427</v>
      </c>
      <c r="B15" t="s">
        <v>417</v>
      </c>
      <c r="C15" t="s">
        <v>11</v>
      </c>
      <c r="D15" t="s">
        <v>417</v>
      </c>
      <c r="E15" t="s">
        <v>18</v>
      </c>
      <c r="F15">
        <v>2023</v>
      </c>
      <c r="G15">
        <v>2399.6</v>
      </c>
      <c r="H15">
        <v>8.0000000000000002E-3</v>
      </c>
      <c r="I15">
        <v>-1</v>
      </c>
    </row>
    <row r="16" spans="1:9" x14ac:dyDescent="0.2">
      <c r="A16" t="s">
        <v>427</v>
      </c>
      <c r="B16" t="s">
        <v>417</v>
      </c>
      <c r="C16" t="s">
        <v>11</v>
      </c>
      <c r="D16" t="s">
        <v>417</v>
      </c>
      <c r="E16" t="s">
        <v>18</v>
      </c>
      <c r="F16">
        <v>2024</v>
      </c>
      <c r="G16">
        <v>2399.6</v>
      </c>
      <c r="H16">
        <v>8.0000000000000002E-3</v>
      </c>
      <c r="I16">
        <v>-1</v>
      </c>
    </row>
    <row r="17" spans="1:9" x14ac:dyDescent="0.2">
      <c r="A17" t="s">
        <v>427</v>
      </c>
      <c r="B17" t="s">
        <v>417</v>
      </c>
      <c r="C17" t="s">
        <v>11</v>
      </c>
      <c r="D17" t="s">
        <v>417</v>
      </c>
      <c r="E17" t="s">
        <v>18</v>
      </c>
      <c r="F17">
        <v>2025</v>
      </c>
      <c r="G17">
        <v>2399.6</v>
      </c>
      <c r="H17">
        <v>8.0000000000000002E-3</v>
      </c>
      <c r="I17">
        <v>-1</v>
      </c>
    </row>
    <row r="18" spans="1:9" x14ac:dyDescent="0.2">
      <c r="A18" t="s">
        <v>427</v>
      </c>
      <c r="B18" t="s">
        <v>417</v>
      </c>
      <c r="C18" t="s">
        <v>11</v>
      </c>
      <c r="D18" t="s">
        <v>417</v>
      </c>
      <c r="E18" t="s">
        <v>18</v>
      </c>
      <c r="F18">
        <v>2026</v>
      </c>
      <c r="G18">
        <v>2399.6</v>
      </c>
      <c r="H18">
        <v>8.0000000000000002E-3</v>
      </c>
      <c r="I18">
        <v>-1</v>
      </c>
    </row>
    <row r="19" spans="1:9" x14ac:dyDescent="0.2">
      <c r="A19" t="s">
        <v>427</v>
      </c>
      <c r="B19" t="s">
        <v>417</v>
      </c>
      <c r="C19" t="s">
        <v>11</v>
      </c>
      <c r="D19" t="s">
        <v>417</v>
      </c>
      <c r="E19" t="s">
        <v>18</v>
      </c>
      <c r="F19">
        <v>2027</v>
      </c>
      <c r="G19">
        <v>2399.6</v>
      </c>
      <c r="H19">
        <v>8.0000000000000002E-3</v>
      </c>
      <c r="I19">
        <v>-1</v>
      </c>
    </row>
    <row r="20" spans="1:9" x14ac:dyDescent="0.2">
      <c r="A20" t="s">
        <v>427</v>
      </c>
      <c r="B20" t="s">
        <v>417</v>
      </c>
      <c r="C20" t="s">
        <v>11</v>
      </c>
      <c r="D20" t="s">
        <v>417</v>
      </c>
      <c r="E20" t="s">
        <v>18</v>
      </c>
      <c r="F20">
        <v>2028</v>
      </c>
      <c r="G20">
        <v>2399.6</v>
      </c>
      <c r="H20">
        <v>8.0000000000000002E-3</v>
      </c>
      <c r="I20">
        <v>-1</v>
      </c>
    </row>
    <row r="21" spans="1:9" x14ac:dyDescent="0.2">
      <c r="A21" t="s">
        <v>427</v>
      </c>
      <c r="B21" t="s">
        <v>417</v>
      </c>
      <c r="C21" t="s">
        <v>11</v>
      </c>
      <c r="D21" t="s">
        <v>417</v>
      </c>
      <c r="E21" t="s">
        <v>18</v>
      </c>
      <c r="F21">
        <v>2029</v>
      </c>
      <c r="G21">
        <v>2399.6</v>
      </c>
      <c r="H21">
        <v>8.0000000000000002E-3</v>
      </c>
      <c r="I21">
        <v>-1</v>
      </c>
    </row>
    <row r="22" spans="1:9" x14ac:dyDescent="0.2">
      <c r="A22" t="s">
        <v>427</v>
      </c>
      <c r="B22" t="s">
        <v>417</v>
      </c>
      <c r="C22" t="s">
        <v>11</v>
      </c>
      <c r="D22" t="s">
        <v>417</v>
      </c>
      <c r="E22" t="s">
        <v>18</v>
      </c>
      <c r="F22">
        <v>2030</v>
      </c>
      <c r="G22">
        <v>2399.6</v>
      </c>
      <c r="H22">
        <v>8.0000000000000002E-3</v>
      </c>
      <c r="I22">
        <v>-1</v>
      </c>
    </row>
    <row r="23" spans="1:9" x14ac:dyDescent="0.2">
      <c r="A23" t="s">
        <v>427</v>
      </c>
      <c r="B23" t="s">
        <v>417</v>
      </c>
      <c r="C23" t="s">
        <v>11</v>
      </c>
      <c r="D23" t="s">
        <v>417</v>
      </c>
      <c r="E23" t="s">
        <v>18</v>
      </c>
      <c r="F23">
        <v>2031</v>
      </c>
      <c r="G23">
        <v>2399.6</v>
      </c>
      <c r="H23">
        <v>8.0000000000000002E-3</v>
      </c>
      <c r="I23">
        <v>-1</v>
      </c>
    </row>
    <row r="24" spans="1:9" x14ac:dyDescent="0.2">
      <c r="A24" t="s">
        <v>427</v>
      </c>
      <c r="B24" t="s">
        <v>417</v>
      </c>
      <c r="C24" t="s">
        <v>11</v>
      </c>
      <c r="D24" t="s">
        <v>417</v>
      </c>
      <c r="E24" t="s">
        <v>22</v>
      </c>
      <c r="F24">
        <v>2021</v>
      </c>
      <c r="G24">
        <v>2497.6</v>
      </c>
      <c r="H24">
        <v>8.0000000000000002E-3</v>
      </c>
      <c r="I24">
        <v>-1</v>
      </c>
    </row>
    <row r="25" spans="1:9" x14ac:dyDescent="0.2">
      <c r="A25" t="s">
        <v>427</v>
      </c>
      <c r="B25" t="s">
        <v>417</v>
      </c>
      <c r="C25" t="s">
        <v>11</v>
      </c>
      <c r="D25" t="s">
        <v>417</v>
      </c>
      <c r="E25" t="s">
        <v>22</v>
      </c>
      <c r="F25">
        <v>2022</v>
      </c>
      <c r="G25">
        <v>2497.6</v>
      </c>
      <c r="H25">
        <v>8.0000000000000002E-3</v>
      </c>
      <c r="I25">
        <v>-1</v>
      </c>
    </row>
    <row r="26" spans="1:9" x14ac:dyDescent="0.2">
      <c r="A26" t="s">
        <v>427</v>
      </c>
      <c r="B26" t="s">
        <v>417</v>
      </c>
      <c r="C26" t="s">
        <v>11</v>
      </c>
      <c r="D26" t="s">
        <v>417</v>
      </c>
      <c r="E26" t="s">
        <v>22</v>
      </c>
      <c r="F26">
        <v>2023</v>
      </c>
      <c r="G26">
        <v>2497.6</v>
      </c>
      <c r="H26">
        <v>8.0000000000000002E-3</v>
      </c>
      <c r="I26">
        <v>-1</v>
      </c>
    </row>
    <row r="27" spans="1:9" x14ac:dyDescent="0.2">
      <c r="A27" t="s">
        <v>427</v>
      </c>
      <c r="B27" t="s">
        <v>417</v>
      </c>
      <c r="C27" t="s">
        <v>11</v>
      </c>
      <c r="D27" t="s">
        <v>417</v>
      </c>
      <c r="E27" t="s">
        <v>22</v>
      </c>
      <c r="F27">
        <v>2024</v>
      </c>
      <c r="G27">
        <v>2497.6</v>
      </c>
      <c r="H27">
        <v>8.0000000000000002E-3</v>
      </c>
      <c r="I27">
        <v>-1</v>
      </c>
    </row>
    <row r="28" spans="1:9" x14ac:dyDescent="0.2">
      <c r="A28" t="s">
        <v>427</v>
      </c>
      <c r="B28" t="s">
        <v>417</v>
      </c>
      <c r="C28" t="s">
        <v>11</v>
      </c>
      <c r="D28" t="s">
        <v>417</v>
      </c>
      <c r="E28" t="s">
        <v>22</v>
      </c>
      <c r="F28">
        <v>2025</v>
      </c>
      <c r="G28">
        <v>2497.6</v>
      </c>
      <c r="H28">
        <v>8.0000000000000002E-3</v>
      </c>
      <c r="I28">
        <v>-1</v>
      </c>
    </row>
    <row r="29" spans="1:9" x14ac:dyDescent="0.2">
      <c r="A29" t="s">
        <v>427</v>
      </c>
      <c r="B29" t="s">
        <v>417</v>
      </c>
      <c r="C29" t="s">
        <v>11</v>
      </c>
      <c r="D29" t="s">
        <v>417</v>
      </c>
      <c r="E29" t="s">
        <v>22</v>
      </c>
      <c r="F29">
        <v>2026</v>
      </c>
      <c r="G29">
        <v>2497.6</v>
      </c>
      <c r="H29">
        <v>8.0000000000000002E-3</v>
      </c>
      <c r="I29">
        <v>-1</v>
      </c>
    </row>
    <row r="30" spans="1:9" x14ac:dyDescent="0.2">
      <c r="A30" t="s">
        <v>427</v>
      </c>
      <c r="B30" t="s">
        <v>417</v>
      </c>
      <c r="C30" t="s">
        <v>11</v>
      </c>
      <c r="D30" t="s">
        <v>417</v>
      </c>
      <c r="E30" t="s">
        <v>22</v>
      </c>
      <c r="F30">
        <v>2027</v>
      </c>
      <c r="G30">
        <v>2497.6</v>
      </c>
      <c r="H30">
        <v>8.0000000000000002E-3</v>
      </c>
      <c r="I30">
        <v>-1</v>
      </c>
    </row>
    <row r="31" spans="1:9" x14ac:dyDescent="0.2">
      <c r="A31" t="s">
        <v>427</v>
      </c>
      <c r="B31" t="s">
        <v>417</v>
      </c>
      <c r="C31" t="s">
        <v>11</v>
      </c>
      <c r="D31" t="s">
        <v>417</v>
      </c>
      <c r="E31" t="s">
        <v>22</v>
      </c>
      <c r="F31">
        <v>2028</v>
      </c>
      <c r="G31">
        <v>2497.6</v>
      </c>
      <c r="H31">
        <v>8.0000000000000002E-3</v>
      </c>
      <c r="I31">
        <v>-1</v>
      </c>
    </row>
    <row r="32" spans="1:9" x14ac:dyDescent="0.2">
      <c r="A32" t="s">
        <v>427</v>
      </c>
      <c r="B32" t="s">
        <v>417</v>
      </c>
      <c r="C32" t="s">
        <v>11</v>
      </c>
      <c r="D32" t="s">
        <v>417</v>
      </c>
      <c r="E32" t="s">
        <v>22</v>
      </c>
      <c r="F32">
        <v>2029</v>
      </c>
      <c r="G32">
        <v>2497.6</v>
      </c>
      <c r="H32">
        <v>8.0000000000000002E-3</v>
      </c>
      <c r="I32">
        <v>-1</v>
      </c>
    </row>
    <row r="33" spans="1:9" x14ac:dyDescent="0.2">
      <c r="A33" t="s">
        <v>427</v>
      </c>
      <c r="B33" t="s">
        <v>417</v>
      </c>
      <c r="C33" t="s">
        <v>11</v>
      </c>
      <c r="D33" t="s">
        <v>417</v>
      </c>
      <c r="E33" t="s">
        <v>22</v>
      </c>
      <c r="F33">
        <v>2030</v>
      </c>
      <c r="G33">
        <v>2497.6</v>
      </c>
      <c r="H33">
        <v>8.0000000000000002E-3</v>
      </c>
      <c r="I33">
        <v>-1</v>
      </c>
    </row>
    <row r="34" spans="1:9" x14ac:dyDescent="0.2">
      <c r="A34" t="s">
        <v>427</v>
      </c>
      <c r="B34" t="s">
        <v>417</v>
      </c>
      <c r="C34" t="s">
        <v>11</v>
      </c>
      <c r="D34" t="s">
        <v>417</v>
      </c>
      <c r="E34" t="s">
        <v>22</v>
      </c>
      <c r="F34">
        <v>2031</v>
      </c>
      <c r="G34">
        <v>2497.6</v>
      </c>
      <c r="H34">
        <v>8.0000000000000002E-3</v>
      </c>
      <c r="I34">
        <v>-1</v>
      </c>
    </row>
    <row r="35" spans="1:9" x14ac:dyDescent="0.2">
      <c r="A35" t="s">
        <v>427</v>
      </c>
      <c r="B35" t="s">
        <v>417</v>
      </c>
      <c r="C35" t="s">
        <v>11</v>
      </c>
      <c r="D35" t="s">
        <v>417</v>
      </c>
      <c r="E35" t="s">
        <v>25</v>
      </c>
      <c r="F35">
        <v>2021</v>
      </c>
      <c r="G35">
        <v>2776.7</v>
      </c>
      <c r="H35">
        <v>8.0000000000000002E-3</v>
      </c>
      <c r="I35">
        <v>-1</v>
      </c>
    </row>
    <row r="36" spans="1:9" x14ac:dyDescent="0.2">
      <c r="A36" t="s">
        <v>427</v>
      </c>
      <c r="B36" t="s">
        <v>417</v>
      </c>
      <c r="C36" t="s">
        <v>11</v>
      </c>
      <c r="D36" t="s">
        <v>417</v>
      </c>
      <c r="E36" t="s">
        <v>25</v>
      </c>
      <c r="F36">
        <v>2022</v>
      </c>
      <c r="G36">
        <v>2776.7</v>
      </c>
      <c r="H36">
        <v>8.0000000000000002E-3</v>
      </c>
      <c r="I36">
        <v>-1</v>
      </c>
    </row>
    <row r="37" spans="1:9" x14ac:dyDescent="0.2">
      <c r="A37" t="s">
        <v>427</v>
      </c>
      <c r="B37" t="s">
        <v>417</v>
      </c>
      <c r="C37" t="s">
        <v>11</v>
      </c>
      <c r="D37" t="s">
        <v>417</v>
      </c>
      <c r="E37" t="s">
        <v>25</v>
      </c>
      <c r="F37">
        <v>2023</v>
      </c>
      <c r="G37">
        <v>2776.7</v>
      </c>
      <c r="H37">
        <v>8.0000000000000002E-3</v>
      </c>
      <c r="I37">
        <v>-1</v>
      </c>
    </row>
    <row r="38" spans="1:9" x14ac:dyDescent="0.2">
      <c r="A38" t="s">
        <v>427</v>
      </c>
      <c r="B38" t="s">
        <v>417</v>
      </c>
      <c r="C38" t="s">
        <v>11</v>
      </c>
      <c r="D38" t="s">
        <v>417</v>
      </c>
      <c r="E38" t="s">
        <v>25</v>
      </c>
      <c r="F38">
        <v>2024</v>
      </c>
      <c r="G38">
        <v>2776.7</v>
      </c>
      <c r="H38">
        <v>8.0000000000000002E-3</v>
      </c>
      <c r="I38">
        <v>-1</v>
      </c>
    </row>
    <row r="39" spans="1:9" x14ac:dyDescent="0.2">
      <c r="A39" t="s">
        <v>427</v>
      </c>
      <c r="B39" t="s">
        <v>417</v>
      </c>
      <c r="C39" t="s">
        <v>11</v>
      </c>
      <c r="D39" t="s">
        <v>417</v>
      </c>
      <c r="E39" t="s">
        <v>25</v>
      </c>
      <c r="F39">
        <v>2025</v>
      </c>
      <c r="G39">
        <v>2776.7</v>
      </c>
      <c r="H39">
        <v>8.0000000000000002E-3</v>
      </c>
      <c r="I39">
        <v>-1</v>
      </c>
    </row>
    <row r="40" spans="1:9" x14ac:dyDescent="0.2">
      <c r="A40" t="s">
        <v>427</v>
      </c>
      <c r="B40" t="s">
        <v>417</v>
      </c>
      <c r="C40" t="s">
        <v>11</v>
      </c>
      <c r="D40" t="s">
        <v>417</v>
      </c>
      <c r="E40" t="s">
        <v>25</v>
      </c>
      <c r="F40">
        <v>2026</v>
      </c>
      <c r="G40">
        <v>2776.7</v>
      </c>
      <c r="H40">
        <v>8.0000000000000002E-3</v>
      </c>
      <c r="I40">
        <v>-1</v>
      </c>
    </row>
    <row r="41" spans="1:9" x14ac:dyDescent="0.2">
      <c r="A41" t="s">
        <v>427</v>
      </c>
      <c r="B41" t="s">
        <v>417</v>
      </c>
      <c r="C41" t="s">
        <v>11</v>
      </c>
      <c r="D41" t="s">
        <v>417</v>
      </c>
      <c r="E41" t="s">
        <v>25</v>
      </c>
      <c r="F41">
        <v>2027</v>
      </c>
      <c r="G41">
        <v>2776.7</v>
      </c>
      <c r="H41">
        <v>8.0000000000000002E-3</v>
      </c>
      <c r="I41">
        <v>-1</v>
      </c>
    </row>
    <row r="42" spans="1:9" x14ac:dyDescent="0.2">
      <c r="A42" t="s">
        <v>427</v>
      </c>
      <c r="B42" t="s">
        <v>417</v>
      </c>
      <c r="C42" t="s">
        <v>11</v>
      </c>
      <c r="D42" t="s">
        <v>417</v>
      </c>
      <c r="E42" t="s">
        <v>25</v>
      </c>
      <c r="F42">
        <v>2028</v>
      </c>
      <c r="G42">
        <v>2776.7</v>
      </c>
      <c r="H42">
        <v>8.0000000000000002E-3</v>
      </c>
      <c r="I42">
        <v>-1</v>
      </c>
    </row>
    <row r="43" spans="1:9" x14ac:dyDescent="0.2">
      <c r="A43" t="s">
        <v>427</v>
      </c>
      <c r="B43" t="s">
        <v>417</v>
      </c>
      <c r="C43" t="s">
        <v>11</v>
      </c>
      <c r="D43" t="s">
        <v>417</v>
      </c>
      <c r="E43" t="s">
        <v>25</v>
      </c>
      <c r="F43">
        <v>2029</v>
      </c>
      <c r="G43">
        <v>2776.7</v>
      </c>
      <c r="H43">
        <v>8.0000000000000002E-3</v>
      </c>
      <c r="I43">
        <v>-1</v>
      </c>
    </row>
    <row r="44" spans="1:9" x14ac:dyDescent="0.2">
      <c r="A44" t="s">
        <v>427</v>
      </c>
      <c r="B44" t="s">
        <v>417</v>
      </c>
      <c r="C44" t="s">
        <v>11</v>
      </c>
      <c r="D44" t="s">
        <v>417</v>
      </c>
      <c r="E44" t="s">
        <v>25</v>
      </c>
      <c r="F44">
        <v>2030</v>
      </c>
      <c r="G44">
        <v>2776.7</v>
      </c>
      <c r="H44">
        <v>8.0000000000000002E-3</v>
      </c>
      <c r="I44">
        <v>-1</v>
      </c>
    </row>
    <row r="45" spans="1:9" x14ac:dyDescent="0.2">
      <c r="A45" t="s">
        <v>427</v>
      </c>
      <c r="B45" t="s">
        <v>417</v>
      </c>
      <c r="C45" t="s">
        <v>11</v>
      </c>
      <c r="D45" t="s">
        <v>417</v>
      </c>
      <c r="E45" t="s">
        <v>25</v>
      </c>
      <c r="F45">
        <v>2031</v>
      </c>
      <c r="G45">
        <v>2776.7</v>
      </c>
      <c r="H45">
        <v>8.0000000000000002E-3</v>
      </c>
      <c r="I45">
        <v>-1</v>
      </c>
    </row>
    <row r="46" spans="1:9" x14ac:dyDescent="0.2">
      <c r="A46" t="s">
        <v>427</v>
      </c>
      <c r="B46" t="s">
        <v>417</v>
      </c>
      <c r="C46" t="s">
        <v>11</v>
      </c>
      <c r="D46" t="s">
        <v>417</v>
      </c>
      <c r="E46" t="s">
        <v>28</v>
      </c>
      <c r="F46">
        <v>2021</v>
      </c>
      <c r="G46">
        <v>2497.6</v>
      </c>
      <c r="H46">
        <v>8.0000000000000002E-3</v>
      </c>
      <c r="I46">
        <v>-1</v>
      </c>
    </row>
    <row r="47" spans="1:9" x14ac:dyDescent="0.2">
      <c r="A47" t="s">
        <v>427</v>
      </c>
      <c r="B47" t="s">
        <v>417</v>
      </c>
      <c r="C47" t="s">
        <v>11</v>
      </c>
      <c r="D47" t="s">
        <v>417</v>
      </c>
      <c r="E47" t="s">
        <v>28</v>
      </c>
      <c r="F47">
        <v>2022</v>
      </c>
      <c r="G47">
        <v>2497.6</v>
      </c>
      <c r="H47">
        <v>8.0000000000000002E-3</v>
      </c>
      <c r="I47">
        <v>-1</v>
      </c>
    </row>
    <row r="48" spans="1:9" x14ac:dyDescent="0.2">
      <c r="A48" t="s">
        <v>427</v>
      </c>
      <c r="B48" t="s">
        <v>417</v>
      </c>
      <c r="C48" t="s">
        <v>11</v>
      </c>
      <c r="D48" t="s">
        <v>417</v>
      </c>
      <c r="E48" t="s">
        <v>28</v>
      </c>
      <c r="F48">
        <v>2023</v>
      </c>
      <c r="G48">
        <v>2497.6</v>
      </c>
      <c r="H48">
        <v>8.0000000000000002E-3</v>
      </c>
      <c r="I48">
        <v>-1</v>
      </c>
    </row>
    <row r="49" spans="1:9" x14ac:dyDescent="0.2">
      <c r="A49" t="s">
        <v>427</v>
      </c>
      <c r="B49" t="s">
        <v>417</v>
      </c>
      <c r="C49" t="s">
        <v>11</v>
      </c>
      <c r="D49" t="s">
        <v>417</v>
      </c>
      <c r="E49" t="s">
        <v>28</v>
      </c>
      <c r="F49">
        <v>2024</v>
      </c>
      <c r="G49">
        <v>2497.6</v>
      </c>
      <c r="H49">
        <v>8.0000000000000002E-3</v>
      </c>
      <c r="I49">
        <v>-1</v>
      </c>
    </row>
    <row r="50" spans="1:9" x14ac:dyDescent="0.2">
      <c r="A50" t="s">
        <v>427</v>
      </c>
      <c r="B50" t="s">
        <v>417</v>
      </c>
      <c r="C50" t="s">
        <v>11</v>
      </c>
      <c r="D50" t="s">
        <v>417</v>
      </c>
      <c r="E50" t="s">
        <v>28</v>
      </c>
      <c r="F50">
        <v>2025</v>
      </c>
      <c r="G50">
        <v>2497.6</v>
      </c>
      <c r="H50">
        <v>8.0000000000000002E-3</v>
      </c>
      <c r="I50">
        <v>-1</v>
      </c>
    </row>
    <row r="51" spans="1:9" x14ac:dyDescent="0.2">
      <c r="A51" t="s">
        <v>427</v>
      </c>
      <c r="B51" t="s">
        <v>417</v>
      </c>
      <c r="C51" t="s">
        <v>11</v>
      </c>
      <c r="D51" t="s">
        <v>417</v>
      </c>
      <c r="E51" t="s">
        <v>28</v>
      </c>
      <c r="F51">
        <v>2026</v>
      </c>
      <c r="G51">
        <v>2497.6</v>
      </c>
      <c r="H51">
        <v>8.0000000000000002E-3</v>
      </c>
      <c r="I51">
        <v>-1</v>
      </c>
    </row>
    <row r="52" spans="1:9" x14ac:dyDescent="0.2">
      <c r="A52" t="s">
        <v>427</v>
      </c>
      <c r="B52" t="s">
        <v>417</v>
      </c>
      <c r="C52" t="s">
        <v>11</v>
      </c>
      <c r="D52" t="s">
        <v>417</v>
      </c>
      <c r="E52" t="s">
        <v>28</v>
      </c>
      <c r="F52">
        <v>2027</v>
      </c>
      <c r="G52">
        <v>2497.6</v>
      </c>
      <c r="H52">
        <v>8.0000000000000002E-3</v>
      </c>
      <c r="I52">
        <v>-1</v>
      </c>
    </row>
    <row r="53" spans="1:9" x14ac:dyDescent="0.2">
      <c r="A53" t="s">
        <v>427</v>
      </c>
      <c r="B53" t="s">
        <v>417</v>
      </c>
      <c r="C53" t="s">
        <v>11</v>
      </c>
      <c r="D53" t="s">
        <v>417</v>
      </c>
      <c r="E53" t="s">
        <v>28</v>
      </c>
      <c r="F53">
        <v>2028</v>
      </c>
      <c r="G53">
        <v>2497.6</v>
      </c>
      <c r="H53">
        <v>8.0000000000000002E-3</v>
      </c>
      <c r="I53">
        <v>-1</v>
      </c>
    </row>
    <row r="54" spans="1:9" x14ac:dyDescent="0.2">
      <c r="A54" t="s">
        <v>427</v>
      </c>
      <c r="B54" t="s">
        <v>417</v>
      </c>
      <c r="C54" t="s">
        <v>11</v>
      </c>
      <c r="D54" t="s">
        <v>417</v>
      </c>
      <c r="E54" t="s">
        <v>28</v>
      </c>
      <c r="F54">
        <v>2029</v>
      </c>
      <c r="G54">
        <v>2497.6</v>
      </c>
      <c r="H54">
        <v>8.0000000000000002E-3</v>
      </c>
      <c r="I54">
        <v>-1</v>
      </c>
    </row>
    <row r="55" spans="1:9" x14ac:dyDescent="0.2">
      <c r="A55" t="s">
        <v>427</v>
      </c>
      <c r="B55" t="s">
        <v>417</v>
      </c>
      <c r="C55" t="s">
        <v>11</v>
      </c>
      <c r="D55" t="s">
        <v>417</v>
      </c>
      <c r="E55" t="s">
        <v>28</v>
      </c>
      <c r="F55">
        <v>2030</v>
      </c>
      <c r="G55">
        <v>2497.6</v>
      </c>
      <c r="H55">
        <v>8.0000000000000002E-3</v>
      </c>
      <c r="I55">
        <v>-1</v>
      </c>
    </row>
    <row r="56" spans="1:9" x14ac:dyDescent="0.2">
      <c r="A56" t="s">
        <v>427</v>
      </c>
      <c r="B56" t="s">
        <v>417</v>
      </c>
      <c r="C56" t="s">
        <v>11</v>
      </c>
      <c r="D56" t="s">
        <v>417</v>
      </c>
      <c r="E56" t="s">
        <v>28</v>
      </c>
      <c r="F56">
        <v>2031</v>
      </c>
      <c r="G56">
        <v>2497.6</v>
      </c>
      <c r="H56">
        <v>8.0000000000000002E-3</v>
      </c>
      <c r="I56">
        <v>-1</v>
      </c>
    </row>
    <row r="57" spans="1:9" x14ac:dyDescent="0.2">
      <c r="A57" t="s">
        <v>427</v>
      </c>
      <c r="B57" t="s">
        <v>417</v>
      </c>
      <c r="C57" t="s">
        <v>18</v>
      </c>
      <c r="D57" t="s">
        <v>417</v>
      </c>
      <c r="E57" t="s">
        <v>11</v>
      </c>
      <c r="F57">
        <v>2021</v>
      </c>
      <c r="G57">
        <v>2399.6</v>
      </c>
      <c r="H57">
        <v>8.0000000000000002E-3</v>
      </c>
      <c r="I57">
        <v>-1</v>
      </c>
    </row>
    <row r="58" spans="1:9" x14ac:dyDescent="0.2">
      <c r="A58" t="s">
        <v>427</v>
      </c>
      <c r="B58" t="s">
        <v>417</v>
      </c>
      <c r="C58" t="s">
        <v>18</v>
      </c>
      <c r="D58" t="s">
        <v>417</v>
      </c>
      <c r="E58" t="s">
        <v>11</v>
      </c>
      <c r="F58">
        <v>2022</v>
      </c>
      <c r="G58">
        <v>2399.6</v>
      </c>
      <c r="H58">
        <v>8.0000000000000002E-3</v>
      </c>
      <c r="I58">
        <v>-1</v>
      </c>
    </row>
    <row r="59" spans="1:9" x14ac:dyDescent="0.2">
      <c r="A59" t="s">
        <v>427</v>
      </c>
      <c r="B59" t="s">
        <v>417</v>
      </c>
      <c r="C59" t="s">
        <v>18</v>
      </c>
      <c r="D59" t="s">
        <v>417</v>
      </c>
      <c r="E59" t="s">
        <v>11</v>
      </c>
      <c r="F59">
        <v>2023</v>
      </c>
      <c r="G59">
        <v>2399.6</v>
      </c>
      <c r="H59">
        <v>8.0000000000000002E-3</v>
      </c>
      <c r="I59">
        <v>-1</v>
      </c>
    </row>
    <row r="60" spans="1:9" x14ac:dyDescent="0.2">
      <c r="A60" t="s">
        <v>427</v>
      </c>
      <c r="B60" t="s">
        <v>417</v>
      </c>
      <c r="C60" t="s">
        <v>18</v>
      </c>
      <c r="D60" t="s">
        <v>417</v>
      </c>
      <c r="E60" t="s">
        <v>11</v>
      </c>
      <c r="F60">
        <v>2024</v>
      </c>
      <c r="G60">
        <v>2399.6</v>
      </c>
      <c r="H60">
        <v>8.0000000000000002E-3</v>
      </c>
      <c r="I60">
        <v>-1</v>
      </c>
    </row>
    <row r="61" spans="1:9" x14ac:dyDescent="0.2">
      <c r="A61" t="s">
        <v>427</v>
      </c>
      <c r="B61" t="s">
        <v>417</v>
      </c>
      <c r="C61" t="s">
        <v>18</v>
      </c>
      <c r="D61" t="s">
        <v>417</v>
      </c>
      <c r="E61" t="s">
        <v>11</v>
      </c>
      <c r="F61">
        <v>2025</v>
      </c>
      <c r="G61">
        <v>2399.6</v>
      </c>
      <c r="H61">
        <v>8.0000000000000002E-3</v>
      </c>
      <c r="I61">
        <v>-1</v>
      </c>
    </row>
    <row r="62" spans="1:9" x14ac:dyDescent="0.2">
      <c r="A62" t="s">
        <v>427</v>
      </c>
      <c r="B62" t="s">
        <v>417</v>
      </c>
      <c r="C62" t="s">
        <v>18</v>
      </c>
      <c r="D62" t="s">
        <v>417</v>
      </c>
      <c r="E62" t="s">
        <v>11</v>
      </c>
      <c r="F62">
        <v>2026</v>
      </c>
      <c r="G62">
        <v>2399.6</v>
      </c>
      <c r="H62">
        <v>8.0000000000000002E-3</v>
      </c>
      <c r="I62">
        <v>-1</v>
      </c>
    </row>
    <row r="63" spans="1:9" x14ac:dyDescent="0.2">
      <c r="A63" t="s">
        <v>427</v>
      </c>
      <c r="B63" t="s">
        <v>417</v>
      </c>
      <c r="C63" t="s">
        <v>18</v>
      </c>
      <c r="D63" t="s">
        <v>417</v>
      </c>
      <c r="E63" t="s">
        <v>11</v>
      </c>
      <c r="F63">
        <v>2027</v>
      </c>
      <c r="G63">
        <v>2399.6</v>
      </c>
      <c r="H63">
        <v>8.0000000000000002E-3</v>
      </c>
      <c r="I63">
        <v>-1</v>
      </c>
    </row>
    <row r="64" spans="1:9" x14ac:dyDescent="0.2">
      <c r="A64" t="s">
        <v>427</v>
      </c>
      <c r="B64" t="s">
        <v>417</v>
      </c>
      <c r="C64" t="s">
        <v>18</v>
      </c>
      <c r="D64" t="s">
        <v>417</v>
      </c>
      <c r="E64" t="s">
        <v>11</v>
      </c>
      <c r="F64">
        <v>2028</v>
      </c>
      <c r="G64">
        <v>2399.6</v>
      </c>
      <c r="H64">
        <v>8.0000000000000002E-3</v>
      </c>
      <c r="I64">
        <v>-1</v>
      </c>
    </row>
    <row r="65" spans="1:9" x14ac:dyDescent="0.2">
      <c r="A65" t="s">
        <v>427</v>
      </c>
      <c r="B65" t="s">
        <v>417</v>
      </c>
      <c r="C65" t="s">
        <v>18</v>
      </c>
      <c r="D65" t="s">
        <v>417</v>
      </c>
      <c r="E65" t="s">
        <v>11</v>
      </c>
      <c r="F65">
        <v>2029</v>
      </c>
      <c r="G65">
        <v>2399.6</v>
      </c>
      <c r="H65">
        <v>8.0000000000000002E-3</v>
      </c>
      <c r="I65">
        <v>-1</v>
      </c>
    </row>
    <row r="66" spans="1:9" x14ac:dyDescent="0.2">
      <c r="A66" t="s">
        <v>427</v>
      </c>
      <c r="B66" t="s">
        <v>417</v>
      </c>
      <c r="C66" t="s">
        <v>18</v>
      </c>
      <c r="D66" t="s">
        <v>417</v>
      </c>
      <c r="E66" t="s">
        <v>11</v>
      </c>
      <c r="F66">
        <v>2030</v>
      </c>
      <c r="G66">
        <v>2399.6</v>
      </c>
      <c r="H66">
        <v>8.0000000000000002E-3</v>
      </c>
      <c r="I66">
        <v>-1</v>
      </c>
    </row>
    <row r="67" spans="1:9" x14ac:dyDescent="0.2">
      <c r="A67" t="s">
        <v>427</v>
      </c>
      <c r="B67" t="s">
        <v>417</v>
      </c>
      <c r="C67" t="s">
        <v>18</v>
      </c>
      <c r="D67" t="s">
        <v>417</v>
      </c>
      <c r="E67" t="s">
        <v>11</v>
      </c>
      <c r="F67">
        <v>2031</v>
      </c>
      <c r="G67">
        <v>2399.6</v>
      </c>
      <c r="H67">
        <v>8.0000000000000002E-3</v>
      </c>
      <c r="I67">
        <v>-1</v>
      </c>
    </row>
    <row r="68" spans="1:9" x14ac:dyDescent="0.2">
      <c r="A68" t="s">
        <v>427</v>
      </c>
      <c r="B68" t="s">
        <v>417</v>
      </c>
      <c r="C68" t="s">
        <v>18</v>
      </c>
      <c r="D68" t="s">
        <v>417</v>
      </c>
      <c r="E68" t="s">
        <v>18</v>
      </c>
      <c r="F68">
        <v>2021</v>
      </c>
      <c r="G68">
        <v>1054.7</v>
      </c>
      <c r="H68">
        <v>2E-3</v>
      </c>
      <c r="I68">
        <v>-1</v>
      </c>
    </row>
    <row r="69" spans="1:9" x14ac:dyDescent="0.2">
      <c r="A69" t="s">
        <v>427</v>
      </c>
      <c r="B69" t="s">
        <v>417</v>
      </c>
      <c r="C69" t="s">
        <v>18</v>
      </c>
      <c r="D69" t="s">
        <v>417</v>
      </c>
      <c r="E69" t="s">
        <v>18</v>
      </c>
      <c r="F69">
        <v>2022</v>
      </c>
      <c r="G69">
        <v>1054.7</v>
      </c>
      <c r="H69">
        <v>2E-3</v>
      </c>
      <c r="I69">
        <v>-1</v>
      </c>
    </row>
    <row r="70" spans="1:9" x14ac:dyDescent="0.2">
      <c r="A70" t="s">
        <v>427</v>
      </c>
      <c r="B70" t="s">
        <v>417</v>
      </c>
      <c r="C70" t="s">
        <v>18</v>
      </c>
      <c r="D70" t="s">
        <v>417</v>
      </c>
      <c r="E70" t="s">
        <v>18</v>
      </c>
      <c r="F70">
        <v>2023</v>
      </c>
      <c r="G70">
        <v>1054.7</v>
      </c>
      <c r="H70">
        <v>2E-3</v>
      </c>
      <c r="I70">
        <v>-1</v>
      </c>
    </row>
    <row r="71" spans="1:9" x14ac:dyDescent="0.2">
      <c r="A71" t="s">
        <v>427</v>
      </c>
      <c r="B71" t="s">
        <v>417</v>
      </c>
      <c r="C71" t="s">
        <v>18</v>
      </c>
      <c r="D71" t="s">
        <v>417</v>
      </c>
      <c r="E71" t="s">
        <v>18</v>
      </c>
      <c r="F71">
        <v>2024</v>
      </c>
      <c r="G71">
        <v>1054.7</v>
      </c>
      <c r="H71">
        <v>2E-3</v>
      </c>
      <c r="I71">
        <v>-1</v>
      </c>
    </row>
    <row r="72" spans="1:9" x14ac:dyDescent="0.2">
      <c r="A72" t="s">
        <v>427</v>
      </c>
      <c r="B72" t="s">
        <v>417</v>
      </c>
      <c r="C72" t="s">
        <v>18</v>
      </c>
      <c r="D72" t="s">
        <v>417</v>
      </c>
      <c r="E72" t="s">
        <v>18</v>
      </c>
      <c r="F72">
        <v>2025</v>
      </c>
      <c r="G72">
        <v>1054.7</v>
      </c>
      <c r="H72">
        <v>2E-3</v>
      </c>
      <c r="I72">
        <v>-1</v>
      </c>
    </row>
    <row r="73" spans="1:9" x14ac:dyDescent="0.2">
      <c r="A73" t="s">
        <v>427</v>
      </c>
      <c r="B73" t="s">
        <v>417</v>
      </c>
      <c r="C73" t="s">
        <v>18</v>
      </c>
      <c r="D73" t="s">
        <v>417</v>
      </c>
      <c r="E73" t="s">
        <v>18</v>
      </c>
      <c r="F73">
        <v>2026</v>
      </c>
      <c r="G73">
        <v>1054.7</v>
      </c>
      <c r="H73">
        <v>2E-3</v>
      </c>
      <c r="I73">
        <v>-1</v>
      </c>
    </row>
    <row r="74" spans="1:9" x14ac:dyDescent="0.2">
      <c r="A74" t="s">
        <v>427</v>
      </c>
      <c r="B74" t="s">
        <v>417</v>
      </c>
      <c r="C74" t="s">
        <v>18</v>
      </c>
      <c r="D74" t="s">
        <v>417</v>
      </c>
      <c r="E74" t="s">
        <v>18</v>
      </c>
      <c r="F74">
        <v>2027</v>
      </c>
      <c r="G74">
        <v>1054.7</v>
      </c>
      <c r="H74">
        <v>2E-3</v>
      </c>
      <c r="I74">
        <v>-1</v>
      </c>
    </row>
    <row r="75" spans="1:9" x14ac:dyDescent="0.2">
      <c r="A75" t="s">
        <v>427</v>
      </c>
      <c r="B75" t="s">
        <v>417</v>
      </c>
      <c r="C75" t="s">
        <v>18</v>
      </c>
      <c r="D75" t="s">
        <v>417</v>
      </c>
      <c r="E75" t="s">
        <v>18</v>
      </c>
      <c r="F75">
        <v>2028</v>
      </c>
      <c r="G75">
        <v>1054.7</v>
      </c>
      <c r="H75">
        <v>2E-3</v>
      </c>
      <c r="I75">
        <v>-1</v>
      </c>
    </row>
    <row r="76" spans="1:9" x14ac:dyDescent="0.2">
      <c r="A76" t="s">
        <v>427</v>
      </c>
      <c r="B76" t="s">
        <v>417</v>
      </c>
      <c r="C76" t="s">
        <v>18</v>
      </c>
      <c r="D76" t="s">
        <v>417</v>
      </c>
      <c r="E76" t="s">
        <v>18</v>
      </c>
      <c r="F76">
        <v>2029</v>
      </c>
      <c r="G76">
        <v>1054.7</v>
      </c>
      <c r="H76">
        <v>2E-3</v>
      </c>
      <c r="I76">
        <v>-1</v>
      </c>
    </row>
    <row r="77" spans="1:9" x14ac:dyDescent="0.2">
      <c r="A77" t="s">
        <v>427</v>
      </c>
      <c r="B77" t="s">
        <v>417</v>
      </c>
      <c r="C77" t="s">
        <v>18</v>
      </c>
      <c r="D77" t="s">
        <v>417</v>
      </c>
      <c r="E77" t="s">
        <v>18</v>
      </c>
      <c r="F77">
        <v>2030</v>
      </c>
      <c r="G77">
        <v>1054.7</v>
      </c>
      <c r="H77">
        <v>2E-3</v>
      </c>
      <c r="I77">
        <v>-1</v>
      </c>
    </row>
    <row r="78" spans="1:9" x14ac:dyDescent="0.2">
      <c r="A78" t="s">
        <v>427</v>
      </c>
      <c r="B78" t="s">
        <v>417</v>
      </c>
      <c r="C78" t="s">
        <v>18</v>
      </c>
      <c r="D78" t="s">
        <v>417</v>
      </c>
      <c r="E78" t="s">
        <v>18</v>
      </c>
      <c r="F78">
        <v>2031</v>
      </c>
      <c r="G78">
        <v>1054.7</v>
      </c>
      <c r="H78">
        <v>2E-3</v>
      </c>
      <c r="I78">
        <v>-1</v>
      </c>
    </row>
    <row r="79" spans="1:9" x14ac:dyDescent="0.2">
      <c r="A79" t="s">
        <v>427</v>
      </c>
      <c r="B79" t="s">
        <v>417</v>
      </c>
      <c r="C79" t="s">
        <v>18</v>
      </c>
      <c r="D79" t="s">
        <v>417</v>
      </c>
      <c r="E79" t="s">
        <v>22</v>
      </c>
      <c r="F79">
        <v>2021</v>
      </c>
      <c r="G79">
        <v>1838.6</v>
      </c>
      <c r="H79">
        <v>8.0000000000000002E-3</v>
      </c>
      <c r="I79">
        <v>-1</v>
      </c>
    </row>
    <row r="80" spans="1:9" x14ac:dyDescent="0.2">
      <c r="A80" t="s">
        <v>427</v>
      </c>
      <c r="B80" t="s">
        <v>417</v>
      </c>
      <c r="C80" t="s">
        <v>18</v>
      </c>
      <c r="D80" t="s">
        <v>417</v>
      </c>
      <c r="E80" t="s">
        <v>22</v>
      </c>
      <c r="F80">
        <v>2022</v>
      </c>
      <c r="G80">
        <v>1838.6</v>
      </c>
      <c r="H80">
        <v>8.0000000000000002E-3</v>
      </c>
      <c r="I80">
        <v>-1</v>
      </c>
    </row>
    <row r="81" spans="1:9" x14ac:dyDescent="0.2">
      <c r="A81" t="s">
        <v>427</v>
      </c>
      <c r="B81" t="s">
        <v>417</v>
      </c>
      <c r="C81" t="s">
        <v>18</v>
      </c>
      <c r="D81" t="s">
        <v>417</v>
      </c>
      <c r="E81" t="s">
        <v>22</v>
      </c>
      <c r="F81">
        <v>2023</v>
      </c>
      <c r="G81">
        <v>1838.6</v>
      </c>
      <c r="H81">
        <v>8.0000000000000002E-3</v>
      </c>
      <c r="I81">
        <v>-1</v>
      </c>
    </row>
    <row r="82" spans="1:9" x14ac:dyDescent="0.2">
      <c r="A82" t="s">
        <v>427</v>
      </c>
      <c r="B82" t="s">
        <v>417</v>
      </c>
      <c r="C82" t="s">
        <v>18</v>
      </c>
      <c r="D82" t="s">
        <v>417</v>
      </c>
      <c r="E82" t="s">
        <v>22</v>
      </c>
      <c r="F82">
        <v>2024</v>
      </c>
      <c r="G82">
        <v>1838.6</v>
      </c>
      <c r="H82">
        <v>8.0000000000000002E-3</v>
      </c>
      <c r="I82">
        <v>-1</v>
      </c>
    </row>
    <row r="83" spans="1:9" x14ac:dyDescent="0.2">
      <c r="A83" t="s">
        <v>427</v>
      </c>
      <c r="B83" t="s">
        <v>417</v>
      </c>
      <c r="C83" t="s">
        <v>18</v>
      </c>
      <c r="D83" t="s">
        <v>417</v>
      </c>
      <c r="E83" t="s">
        <v>22</v>
      </c>
      <c r="F83">
        <v>2025</v>
      </c>
      <c r="G83">
        <v>1838.6</v>
      </c>
      <c r="H83">
        <v>8.0000000000000002E-3</v>
      </c>
      <c r="I83">
        <v>-1</v>
      </c>
    </row>
    <row r="84" spans="1:9" x14ac:dyDescent="0.2">
      <c r="A84" t="s">
        <v>427</v>
      </c>
      <c r="B84" t="s">
        <v>417</v>
      </c>
      <c r="C84" t="s">
        <v>18</v>
      </c>
      <c r="D84" t="s">
        <v>417</v>
      </c>
      <c r="E84" t="s">
        <v>22</v>
      </c>
      <c r="F84">
        <v>2026</v>
      </c>
      <c r="G84">
        <v>1838.6</v>
      </c>
      <c r="H84">
        <v>8.0000000000000002E-3</v>
      </c>
      <c r="I84">
        <v>-1</v>
      </c>
    </row>
    <row r="85" spans="1:9" x14ac:dyDescent="0.2">
      <c r="A85" t="s">
        <v>427</v>
      </c>
      <c r="B85" t="s">
        <v>417</v>
      </c>
      <c r="C85" t="s">
        <v>18</v>
      </c>
      <c r="D85" t="s">
        <v>417</v>
      </c>
      <c r="E85" t="s">
        <v>22</v>
      </c>
      <c r="F85">
        <v>2027</v>
      </c>
      <c r="G85">
        <v>1838.6</v>
      </c>
      <c r="H85">
        <v>8.0000000000000002E-3</v>
      </c>
      <c r="I85">
        <v>-1</v>
      </c>
    </row>
    <row r="86" spans="1:9" x14ac:dyDescent="0.2">
      <c r="A86" t="s">
        <v>427</v>
      </c>
      <c r="B86" t="s">
        <v>417</v>
      </c>
      <c r="C86" t="s">
        <v>18</v>
      </c>
      <c r="D86" t="s">
        <v>417</v>
      </c>
      <c r="E86" t="s">
        <v>22</v>
      </c>
      <c r="F86">
        <v>2028</v>
      </c>
      <c r="G86">
        <v>1838.6</v>
      </c>
      <c r="H86">
        <v>8.0000000000000002E-3</v>
      </c>
      <c r="I86">
        <v>-1</v>
      </c>
    </row>
    <row r="87" spans="1:9" x14ac:dyDescent="0.2">
      <c r="A87" t="s">
        <v>427</v>
      </c>
      <c r="B87" t="s">
        <v>417</v>
      </c>
      <c r="C87" t="s">
        <v>18</v>
      </c>
      <c r="D87" t="s">
        <v>417</v>
      </c>
      <c r="E87" t="s">
        <v>22</v>
      </c>
      <c r="F87">
        <v>2029</v>
      </c>
      <c r="G87">
        <v>1838.6</v>
      </c>
      <c r="H87">
        <v>8.0000000000000002E-3</v>
      </c>
      <c r="I87">
        <v>-1</v>
      </c>
    </row>
    <row r="88" spans="1:9" x14ac:dyDescent="0.2">
      <c r="A88" t="s">
        <v>427</v>
      </c>
      <c r="B88" t="s">
        <v>417</v>
      </c>
      <c r="C88" t="s">
        <v>18</v>
      </c>
      <c r="D88" t="s">
        <v>417</v>
      </c>
      <c r="E88" t="s">
        <v>22</v>
      </c>
      <c r="F88">
        <v>2030</v>
      </c>
      <c r="G88">
        <v>1838.6</v>
      </c>
      <c r="H88">
        <v>8.0000000000000002E-3</v>
      </c>
      <c r="I88">
        <v>-1</v>
      </c>
    </row>
    <row r="89" spans="1:9" x14ac:dyDescent="0.2">
      <c r="A89" t="s">
        <v>427</v>
      </c>
      <c r="B89" t="s">
        <v>417</v>
      </c>
      <c r="C89" t="s">
        <v>18</v>
      </c>
      <c r="D89" t="s">
        <v>417</v>
      </c>
      <c r="E89" t="s">
        <v>22</v>
      </c>
      <c r="F89">
        <v>2031</v>
      </c>
      <c r="G89">
        <v>1838.6</v>
      </c>
      <c r="H89">
        <v>8.0000000000000002E-3</v>
      </c>
      <c r="I89">
        <v>-1</v>
      </c>
    </row>
    <row r="90" spans="1:9" x14ac:dyDescent="0.2">
      <c r="A90" t="s">
        <v>427</v>
      </c>
      <c r="B90" t="s">
        <v>417</v>
      </c>
      <c r="C90" t="s">
        <v>18</v>
      </c>
      <c r="D90" t="s">
        <v>417</v>
      </c>
      <c r="E90" t="s">
        <v>25</v>
      </c>
      <c r="F90">
        <v>2021</v>
      </c>
      <c r="G90">
        <v>2160.3000000000002</v>
      </c>
      <c r="H90">
        <v>8.0000000000000002E-3</v>
      </c>
      <c r="I90">
        <v>-1</v>
      </c>
    </row>
    <row r="91" spans="1:9" x14ac:dyDescent="0.2">
      <c r="A91" t="s">
        <v>427</v>
      </c>
      <c r="B91" t="s">
        <v>417</v>
      </c>
      <c r="C91" t="s">
        <v>18</v>
      </c>
      <c r="D91" t="s">
        <v>417</v>
      </c>
      <c r="E91" t="s">
        <v>25</v>
      </c>
      <c r="F91">
        <v>2022</v>
      </c>
      <c r="G91">
        <v>2160.3000000000002</v>
      </c>
      <c r="H91">
        <v>8.0000000000000002E-3</v>
      </c>
      <c r="I91">
        <v>-1</v>
      </c>
    </row>
    <row r="92" spans="1:9" x14ac:dyDescent="0.2">
      <c r="A92" t="s">
        <v>427</v>
      </c>
      <c r="B92" t="s">
        <v>417</v>
      </c>
      <c r="C92" t="s">
        <v>18</v>
      </c>
      <c r="D92" t="s">
        <v>417</v>
      </c>
      <c r="E92" t="s">
        <v>25</v>
      </c>
      <c r="F92">
        <v>2023</v>
      </c>
      <c r="G92">
        <v>2160.3000000000002</v>
      </c>
      <c r="H92">
        <v>8.0000000000000002E-3</v>
      </c>
      <c r="I92">
        <v>-1</v>
      </c>
    </row>
    <row r="93" spans="1:9" x14ac:dyDescent="0.2">
      <c r="A93" t="s">
        <v>427</v>
      </c>
      <c r="B93" t="s">
        <v>417</v>
      </c>
      <c r="C93" t="s">
        <v>18</v>
      </c>
      <c r="D93" t="s">
        <v>417</v>
      </c>
      <c r="E93" t="s">
        <v>25</v>
      </c>
      <c r="F93">
        <v>2024</v>
      </c>
      <c r="G93">
        <v>2160.3000000000002</v>
      </c>
      <c r="H93">
        <v>8.0000000000000002E-3</v>
      </c>
      <c r="I93">
        <v>-1</v>
      </c>
    </row>
    <row r="94" spans="1:9" x14ac:dyDescent="0.2">
      <c r="A94" t="s">
        <v>427</v>
      </c>
      <c r="B94" t="s">
        <v>417</v>
      </c>
      <c r="C94" t="s">
        <v>18</v>
      </c>
      <c r="D94" t="s">
        <v>417</v>
      </c>
      <c r="E94" t="s">
        <v>25</v>
      </c>
      <c r="F94">
        <v>2025</v>
      </c>
      <c r="G94">
        <v>2160.3000000000002</v>
      </c>
      <c r="H94">
        <v>8.0000000000000002E-3</v>
      </c>
      <c r="I94">
        <v>-1</v>
      </c>
    </row>
    <row r="95" spans="1:9" x14ac:dyDescent="0.2">
      <c r="A95" t="s">
        <v>427</v>
      </c>
      <c r="B95" t="s">
        <v>417</v>
      </c>
      <c r="C95" t="s">
        <v>18</v>
      </c>
      <c r="D95" t="s">
        <v>417</v>
      </c>
      <c r="E95" t="s">
        <v>25</v>
      </c>
      <c r="F95">
        <v>2026</v>
      </c>
      <c r="G95">
        <v>2160.3000000000002</v>
      </c>
      <c r="H95">
        <v>8.0000000000000002E-3</v>
      </c>
      <c r="I95">
        <v>-1</v>
      </c>
    </row>
    <row r="96" spans="1:9" x14ac:dyDescent="0.2">
      <c r="A96" t="s">
        <v>427</v>
      </c>
      <c r="B96" t="s">
        <v>417</v>
      </c>
      <c r="C96" t="s">
        <v>18</v>
      </c>
      <c r="D96" t="s">
        <v>417</v>
      </c>
      <c r="E96" t="s">
        <v>25</v>
      </c>
      <c r="F96">
        <v>2027</v>
      </c>
      <c r="G96">
        <v>2160.3000000000002</v>
      </c>
      <c r="H96">
        <v>8.0000000000000002E-3</v>
      </c>
      <c r="I96">
        <v>-1</v>
      </c>
    </row>
    <row r="97" spans="1:9" x14ac:dyDescent="0.2">
      <c r="A97" t="s">
        <v>427</v>
      </c>
      <c r="B97" t="s">
        <v>417</v>
      </c>
      <c r="C97" t="s">
        <v>18</v>
      </c>
      <c r="D97" t="s">
        <v>417</v>
      </c>
      <c r="E97" t="s">
        <v>25</v>
      </c>
      <c r="F97">
        <v>2028</v>
      </c>
      <c r="G97">
        <v>2160.3000000000002</v>
      </c>
      <c r="H97">
        <v>8.0000000000000002E-3</v>
      </c>
      <c r="I97">
        <v>-1</v>
      </c>
    </row>
    <row r="98" spans="1:9" x14ac:dyDescent="0.2">
      <c r="A98" t="s">
        <v>427</v>
      </c>
      <c r="B98" t="s">
        <v>417</v>
      </c>
      <c r="C98" t="s">
        <v>18</v>
      </c>
      <c r="D98" t="s">
        <v>417</v>
      </c>
      <c r="E98" t="s">
        <v>25</v>
      </c>
      <c r="F98">
        <v>2029</v>
      </c>
      <c r="G98">
        <v>2160.3000000000002</v>
      </c>
      <c r="H98">
        <v>8.0000000000000002E-3</v>
      </c>
      <c r="I98">
        <v>-1</v>
      </c>
    </row>
    <row r="99" spans="1:9" x14ac:dyDescent="0.2">
      <c r="A99" t="s">
        <v>427</v>
      </c>
      <c r="B99" t="s">
        <v>417</v>
      </c>
      <c r="C99" t="s">
        <v>18</v>
      </c>
      <c r="D99" t="s">
        <v>417</v>
      </c>
      <c r="E99" t="s">
        <v>25</v>
      </c>
      <c r="F99">
        <v>2030</v>
      </c>
      <c r="G99">
        <v>2160.3000000000002</v>
      </c>
      <c r="H99">
        <v>8.0000000000000002E-3</v>
      </c>
      <c r="I99">
        <v>-1</v>
      </c>
    </row>
    <row r="100" spans="1:9" x14ac:dyDescent="0.2">
      <c r="A100" t="s">
        <v>427</v>
      </c>
      <c r="B100" t="s">
        <v>417</v>
      </c>
      <c r="C100" t="s">
        <v>18</v>
      </c>
      <c r="D100" t="s">
        <v>417</v>
      </c>
      <c r="E100" t="s">
        <v>25</v>
      </c>
      <c r="F100">
        <v>2031</v>
      </c>
      <c r="G100">
        <v>2160.3000000000002</v>
      </c>
      <c r="H100">
        <v>8.0000000000000002E-3</v>
      </c>
      <c r="I100">
        <v>-1</v>
      </c>
    </row>
    <row r="101" spans="1:9" x14ac:dyDescent="0.2">
      <c r="A101" t="s">
        <v>427</v>
      </c>
      <c r="B101" t="s">
        <v>417</v>
      </c>
      <c r="C101" t="s">
        <v>18</v>
      </c>
      <c r="D101" t="s">
        <v>417</v>
      </c>
      <c r="E101" t="s">
        <v>28</v>
      </c>
      <c r="F101">
        <v>2021</v>
      </c>
      <c r="G101">
        <v>3354.5</v>
      </c>
      <c r="H101">
        <v>8.0000000000000002E-3</v>
      </c>
      <c r="I101">
        <v>-1</v>
      </c>
    </row>
    <row r="102" spans="1:9" x14ac:dyDescent="0.2">
      <c r="A102" t="s">
        <v>427</v>
      </c>
      <c r="B102" t="s">
        <v>417</v>
      </c>
      <c r="C102" t="s">
        <v>18</v>
      </c>
      <c r="D102" t="s">
        <v>417</v>
      </c>
      <c r="E102" t="s">
        <v>28</v>
      </c>
      <c r="F102">
        <v>2022</v>
      </c>
      <c r="G102">
        <v>3354.5</v>
      </c>
      <c r="H102">
        <v>8.0000000000000002E-3</v>
      </c>
      <c r="I102">
        <v>-1</v>
      </c>
    </row>
    <row r="103" spans="1:9" x14ac:dyDescent="0.2">
      <c r="A103" t="s">
        <v>427</v>
      </c>
      <c r="B103" t="s">
        <v>417</v>
      </c>
      <c r="C103" t="s">
        <v>18</v>
      </c>
      <c r="D103" t="s">
        <v>417</v>
      </c>
      <c r="E103" t="s">
        <v>28</v>
      </c>
      <c r="F103">
        <v>2023</v>
      </c>
      <c r="G103">
        <v>3354.5</v>
      </c>
      <c r="H103">
        <v>8.0000000000000002E-3</v>
      </c>
      <c r="I103">
        <v>-1</v>
      </c>
    </row>
    <row r="104" spans="1:9" x14ac:dyDescent="0.2">
      <c r="A104" t="s">
        <v>427</v>
      </c>
      <c r="B104" t="s">
        <v>417</v>
      </c>
      <c r="C104" t="s">
        <v>18</v>
      </c>
      <c r="D104" t="s">
        <v>417</v>
      </c>
      <c r="E104" t="s">
        <v>28</v>
      </c>
      <c r="F104">
        <v>2024</v>
      </c>
      <c r="G104">
        <v>3354.5</v>
      </c>
      <c r="H104">
        <v>8.0000000000000002E-3</v>
      </c>
      <c r="I104">
        <v>-1</v>
      </c>
    </row>
    <row r="105" spans="1:9" x14ac:dyDescent="0.2">
      <c r="A105" t="s">
        <v>427</v>
      </c>
      <c r="B105" t="s">
        <v>417</v>
      </c>
      <c r="C105" t="s">
        <v>18</v>
      </c>
      <c r="D105" t="s">
        <v>417</v>
      </c>
      <c r="E105" t="s">
        <v>28</v>
      </c>
      <c r="F105">
        <v>2025</v>
      </c>
      <c r="G105">
        <v>3354.5</v>
      </c>
      <c r="H105">
        <v>8.0000000000000002E-3</v>
      </c>
      <c r="I105">
        <v>-1</v>
      </c>
    </row>
    <row r="106" spans="1:9" x14ac:dyDescent="0.2">
      <c r="A106" t="s">
        <v>427</v>
      </c>
      <c r="B106" t="s">
        <v>417</v>
      </c>
      <c r="C106" t="s">
        <v>18</v>
      </c>
      <c r="D106" t="s">
        <v>417</v>
      </c>
      <c r="E106" t="s">
        <v>28</v>
      </c>
      <c r="F106">
        <v>2026</v>
      </c>
      <c r="G106">
        <v>3354.5</v>
      </c>
      <c r="H106">
        <v>8.0000000000000002E-3</v>
      </c>
      <c r="I106">
        <v>-1</v>
      </c>
    </row>
    <row r="107" spans="1:9" x14ac:dyDescent="0.2">
      <c r="A107" t="s">
        <v>427</v>
      </c>
      <c r="B107" t="s">
        <v>417</v>
      </c>
      <c r="C107" t="s">
        <v>18</v>
      </c>
      <c r="D107" t="s">
        <v>417</v>
      </c>
      <c r="E107" t="s">
        <v>28</v>
      </c>
      <c r="F107">
        <v>2027</v>
      </c>
      <c r="G107">
        <v>3354.5</v>
      </c>
      <c r="H107">
        <v>8.0000000000000002E-3</v>
      </c>
      <c r="I107">
        <v>-1</v>
      </c>
    </row>
    <row r="108" spans="1:9" x14ac:dyDescent="0.2">
      <c r="A108" t="s">
        <v>427</v>
      </c>
      <c r="B108" t="s">
        <v>417</v>
      </c>
      <c r="C108" t="s">
        <v>18</v>
      </c>
      <c r="D108" t="s">
        <v>417</v>
      </c>
      <c r="E108" t="s">
        <v>28</v>
      </c>
      <c r="F108">
        <v>2028</v>
      </c>
      <c r="G108">
        <v>3354.5</v>
      </c>
      <c r="H108">
        <v>8.0000000000000002E-3</v>
      </c>
      <c r="I108">
        <v>-1</v>
      </c>
    </row>
    <row r="109" spans="1:9" x14ac:dyDescent="0.2">
      <c r="A109" t="s">
        <v>427</v>
      </c>
      <c r="B109" t="s">
        <v>417</v>
      </c>
      <c r="C109" t="s">
        <v>18</v>
      </c>
      <c r="D109" t="s">
        <v>417</v>
      </c>
      <c r="E109" t="s">
        <v>28</v>
      </c>
      <c r="F109">
        <v>2029</v>
      </c>
      <c r="G109">
        <v>3354.5</v>
      </c>
      <c r="H109">
        <v>8.0000000000000002E-3</v>
      </c>
      <c r="I109">
        <v>-1</v>
      </c>
    </row>
    <row r="110" spans="1:9" x14ac:dyDescent="0.2">
      <c r="A110" t="s">
        <v>427</v>
      </c>
      <c r="B110" t="s">
        <v>417</v>
      </c>
      <c r="C110" t="s">
        <v>18</v>
      </c>
      <c r="D110" t="s">
        <v>417</v>
      </c>
      <c r="E110" t="s">
        <v>28</v>
      </c>
      <c r="F110">
        <v>2030</v>
      </c>
      <c r="G110">
        <v>3354.5</v>
      </c>
      <c r="H110">
        <v>8.0000000000000002E-3</v>
      </c>
      <c r="I110">
        <v>-1</v>
      </c>
    </row>
    <row r="111" spans="1:9" x14ac:dyDescent="0.2">
      <c r="A111" t="s">
        <v>427</v>
      </c>
      <c r="B111" t="s">
        <v>417</v>
      </c>
      <c r="C111" t="s">
        <v>18</v>
      </c>
      <c r="D111" t="s">
        <v>417</v>
      </c>
      <c r="E111" t="s">
        <v>28</v>
      </c>
      <c r="F111">
        <v>2031</v>
      </c>
      <c r="G111">
        <v>3354.5</v>
      </c>
      <c r="H111">
        <v>8.0000000000000002E-3</v>
      </c>
      <c r="I111">
        <v>-1</v>
      </c>
    </row>
    <row r="112" spans="1:9" x14ac:dyDescent="0.2">
      <c r="A112" t="s">
        <v>427</v>
      </c>
      <c r="B112" t="s">
        <v>417</v>
      </c>
      <c r="C112" t="s">
        <v>22</v>
      </c>
      <c r="D112" t="s">
        <v>417</v>
      </c>
      <c r="E112" t="s">
        <v>11</v>
      </c>
      <c r="F112">
        <v>2021</v>
      </c>
      <c r="G112">
        <v>2497.6</v>
      </c>
      <c r="H112">
        <v>8.0000000000000002E-3</v>
      </c>
      <c r="I112">
        <v>-1</v>
      </c>
    </row>
    <row r="113" spans="1:9" x14ac:dyDescent="0.2">
      <c r="A113" t="s">
        <v>427</v>
      </c>
      <c r="B113" t="s">
        <v>417</v>
      </c>
      <c r="C113" t="s">
        <v>22</v>
      </c>
      <c r="D113" t="s">
        <v>417</v>
      </c>
      <c r="E113" t="s">
        <v>11</v>
      </c>
      <c r="F113">
        <v>2022</v>
      </c>
      <c r="G113">
        <v>2497.6</v>
      </c>
      <c r="H113">
        <v>8.0000000000000002E-3</v>
      </c>
      <c r="I113">
        <v>-1</v>
      </c>
    </row>
    <row r="114" spans="1:9" x14ac:dyDescent="0.2">
      <c r="A114" t="s">
        <v>427</v>
      </c>
      <c r="B114" t="s">
        <v>417</v>
      </c>
      <c r="C114" t="s">
        <v>22</v>
      </c>
      <c r="D114" t="s">
        <v>417</v>
      </c>
      <c r="E114" t="s">
        <v>11</v>
      </c>
      <c r="F114">
        <v>2023</v>
      </c>
      <c r="G114">
        <v>2497.6</v>
      </c>
      <c r="H114">
        <v>8.0000000000000002E-3</v>
      </c>
      <c r="I114">
        <v>-1</v>
      </c>
    </row>
    <row r="115" spans="1:9" x14ac:dyDescent="0.2">
      <c r="A115" t="s">
        <v>427</v>
      </c>
      <c r="B115" t="s">
        <v>417</v>
      </c>
      <c r="C115" t="s">
        <v>22</v>
      </c>
      <c r="D115" t="s">
        <v>417</v>
      </c>
      <c r="E115" t="s">
        <v>11</v>
      </c>
      <c r="F115">
        <v>2024</v>
      </c>
      <c r="G115">
        <v>2497.6</v>
      </c>
      <c r="H115">
        <v>8.0000000000000002E-3</v>
      </c>
      <c r="I115">
        <v>-1</v>
      </c>
    </row>
    <row r="116" spans="1:9" x14ac:dyDescent="0.2">
      <c r="A116" t="s">
        <v>427</v>
      </c>
      <c r="B116" t="s">
        <v>417</v>
      </c>
      <c r="C116" t="s">
        <v>22</v>
      </c>
      <c r="D116" t="s">
        <v>417</v>
      </c>
      <c r="E116" t="s">
        <v>11</v>
      </c>
      <c r="F116">
        <v>2025</v>
      </c>
      <c r="G116">
        <v>2497.6</v>
      </c>
      <c r="H116">
        <v>8.0000000000000002E-3</v>
      </c>
      <c r="I116">
        <v>-1</v>
      </c>
    </row>
    <row r="117" spans="1:9" x14ac:dyDescent="0.2">
      <c r="A117" t="s">
        <v>427</v>
      </c>
      <c r="B117" t="s">
        <v>417</v>
      </c>
      <c r="C117" t="s">
        <v>22</v>
      </c>
      <c r="D117" t="s">
        <v>417</v>
      </c>
      <c r="E117" t="s">
        <v>11</v>
      </c>
      <c r="F117">
        <v>2026</v>
      </c>
      <c r="G117">
        <v>2497.6</v>
      </c>
      <c r="H117">
        <v>8.0000000000000002E-3</v>
      </c>
      <c r="I117">
        <v>-1</v>
      </c>
    </row>
    <row r="118" spans="1:9" x14ac:dyDescent="0.2">
      <c r="A118" t="s">
        <v>427</v>
      </c>
      <c r="B118" t="s">
        <v>417</v>
      </c>
      <c r="C118" t="s">
        <v>22</v>
      </c>
      <c r="D118" t="s">
        <v>417</v>
      </c>
      <c r="E118" t="s">
        <v>11</v>
      </c>
      <c r="F118">
        <v>2027</v>
      </c>
      <c r="G118">
        <v>2497.6</v>
      </c>
      <c r="H118">
        <v>8.0000000000000002E-3</v>
      </c>
      <c r="I118">
        <v>-1</v>
      </c>
    </row>
    <row r="119" spans="1:9" x14ac:dyDescent="0.2">
      <c r="A119" t="s">
        <v>427</v>
      </c>
      <c r="B119" t="s">
        <v>417</v>
      </c>
      <c r="C119" t="s">
        <v>22</v>
      </c>
      <c r="D119" t="s">
        <v>417</v>
      </c>
      <c r="E119" t="s">
        <v>11</v>
      </c>
      <c r="F119">
        <v>2028</v>
      </c>
      <c r="G119">
        <v>2497.6</v>
      </c>
      <c r="H119">
        <v>8.0000000000000002E-3</v>
      </c>
      <c r="I119">
        <v>-1</v>
      </c>
    </row>
    <row r="120" spans="1:9" x14ac:dyDescent="0.2">
      <c r="A120" t="s">
        <v>427</v>
      </c>
      <c r="B120" t="s">
        <v>417</v>
      </c>
      <c r="C120" t="s">
        <v>22</v>
      </c>
      <c r="D120" t="s">
        <v>417</v>
      </c>
      <c r="E120" t="s">
        <v>11</v>
      </c>
      <c r="F120">
        <v>2029</v>
      </c>
      <c r="G120">
        <v>2497.6</v>
      </c>
      <c r="H120">
        <v>8.0000000000000002E-3</v>
      </c>
      <c r="I120">
        <v>-1</v>
      </c>
    </row>
    <row r="121" spans="1:9" x14ac:dyDescent="0.2">
      <c r="A121" t="s">
        <v>427</v>
      </c>
      <c r="B121" t="s">
        <v>417</v>
      </c>
      <c r="C121" t="s">
        <v>22</v>
      </c>
      <c r="D121" t="s">
        <v>417</v>
      </c>
      <c r="E121" t="s">
        <v>11</v>
      </c>
      <c r="F121">
        <v>2030</v>
      </c>
      <c r="G121">
        <v>2497.6</v>
      </c>
      <c r="H121">
        <v>8.0000000000000002E-3</v>
      </c>
      <c r="I121">
        <v>-1</v>
      </c>
    </row>
    <row r="122" spans="1:9" x14ac:dyDescent="0.2">
      <c r="A122" t="s">
        <v>427</v>
      </c>
      <c r="B122" t="s">
        <v>417</v>
      </c>
      <c r="C122" t="s">
        <v>22</v>
      </c>
      <c r="D122" t="s">
        <v>417</v>
      </c>
      <c r="E122" t="s">
        <v>11</v>
      </c>
      <c r="F122">
        <v>2031</v>
      </c>
      <c r="G122">
        <v>2497.6</v>
      </c>
      <c r="H122">
        <v>8.0000000000000002E-3</v>
      </c>
      <c r="I122">
        <v>-1</v>
      </c>
    </row>
    <row r="123" spans="1:9" x14ac:dyDescent="0.2">
      <c r="A123" t="s">
        <v>427</v>
      </c>
      <c r="B123" t="s">
        <v>417</v>
      </c>
      <c r="C123" t="s">
        <v>22</v>
      </c>
      <c r="D123" t="s">
        <v>417</v>
      </c>
      <c r="E123" t="s">
        <v>18</v>
      </c>
      <c r="F123">
        <v>2021</v>
      </c>
      <c r="G123">
        <v>1838.6</v>
      </c>
      <c r="H123">
        <v>8.0000000000000002E-3</v>
      </c>
      <c r="I123">
        <v>-1</v>
      </c>
    </row>
    <row r="124" spans="1:9" x14ac:dyDescent="0.2">
      <c r="A124" t="s">
        <v>427</v>
      </c>
      <c r="B124" t="s">
        <v>417</v>
      </c>
      <c r="C124" t="s">
        <v>22</v>
      </c>
      <c r="D124" t="s">
        <v>417</v>
      </c>
      <c r="E124" t="s">
        <v>18</v>
      </c>
      <c r="F124">
        <v>2022</v>
      </c>
      <c r="G124">
        <v>1838.6</v>
      </c>
      <c r="H124">
        <v>8.0000000000000002E-3</v>
      </c>
      <c r="I124">
        <v>-1</v>
      </c>
    </row>
    <row r="125" spans="1:9" x14ac:dyDescent="0.2">
      <c r="A125" t="s">
        <v>427</v>
      </c>
      <c r="B125" t="s">
        <v>417</v>
      </c>
      <c r="C125" t="s">
        <v>22</v>
      </c>
      <c r="D125" t="s">
        <v>417</v>
      </c>
      <c r="E125" t="s">
        <v>18</v>
      </c>
      <c r="F125">
        <v>2023</v>
      </c>
      <c r="G125">
        <v>1838.6</v>
      </c>
      <c r="H125">
        <v>8.0000000000000002E-3</v>
      </c>
      <c r="I125">
        <v>-1</v>
      </c>
    </row>
    <row r="126" spans="1:9" x14ac:dyDescent="0.2">
      <c r="A126" t="s">
        <v>427</v>
      </c>
      <c r="B126" t="s">
        <v>417</v>
      </c>
      <c r="C126" t="s">
        <v>22</v>
      </c>
      <c r="D126" t="s">
        <v>417</v>
      </c>
      <c r="E126" t="s">
        <v>18</v>
      </c>
      <c r="F126">
        <v>2024</v>
      </c>
      <c r="G126">
        <v>1838.6</v>
      </c>
      <c r="H126">
        <v>8.0000000000000002E-3</v>
      </c>
      <c r="I126">
        <v>-1</v>
      </c>
    </row>
    <row r="127" spans="1:9" x14ac:dyDescent="0.2">
      <c r="A127" t="s">
        <v>427</v>
      </c>
      <c r="B127" t="s">
        <v>417</v>
      </c>
      <c r="C127" t="s">
        <v>22</v>
      </c>
      <c r="D127" t="s">
        <v>417</v>
      </c>
      <c r="E127" t="s">
        <v>18</v>
      </c>
      <c r="F127">
        <v>2025</v>
      </c>
      <c r="G127">
        <v>1838.6</v>
      </c>
      <c r="H127">
        <v>8.0000000000000002E-3</v>
      </c>
      <c r="I127">
        <v>-1</v>
      </c>
    </row>
    <row r="128" spans="1:9" x14ac:dyDescent="0.2">
      <c r="A128" t="s">
        <v>427</v>
      </c>
      <c r="B128" t="s">
        <v>417</v>
      </c>
      <c r="C128" t="s">
        <v>22</v>
      </c>
      <c r="D128" t="s">
        <v>417</v>
      </c>
      <c r="E128" t="s">
        <v>18</v>
      </c>
      <c r="F128">
        <v>2026</v>
      </c>
      <c r="G128">
        <v>1838.6</v>
      </c>
      <c r="H128">
        <v>8.0000000000000002E-3</v>
      </c>
      <c r="I128">
        <v>-1</v>
      </c>
    </row>
    <row r="129" spans="1:9" x14ac:dyDescent="0.2">
      <c r="A129" t="s">
        <v>427</v>
      </c>
      <c r="B129" t="s">
        <v>417</v>
      </c>
      <c r="C129" t="s">
        <v>22</v>
      </c>
      <c r="D129" t="s">
        <v>417</v>
      </c>
      <c r="E129" t="s">
        <v>18</v>
      </c>
      <c r="F129">
        <v>2027</v>
      </c>
      <c r="G129">
        <v>1838.6</v>
      </c>
      <c r="H129">
        <v>8.0000000000000002E-3</v>
      </c>
      <c r="I129">
        <v>-1</v>
      </c>
    </row>
    <row r="130" spans="1:9" x14ac:dyDescent="0.2">
      <c r="A130" t="s">
        <v>427</v>
      </c>
      <c r="B130" t="s">
        <v>417</v>
      </c>
      <c r="C130" t="s">
        <v>22</v>
      </c>
      <c r="D130" t="s">
        <v>417</v>
      </c>
      <c r="E130" t="s">
        <v>18</v>
      </c>
      <c r="F130">
        <v>2028</v>
      </c>
      <c r="G130">
        <v>1838.6</v>
      </c>
      <c r="H130">
        <v>8.0000000000000002E-3</v>
      </c>
      <c r="I130">
        <v>-1</v>
      </c>
    </row>
    <row r="131" spans="1:9" x14ac:dyDescent="0.2">
      <c r="A131" t="s">
        <v>427</v>
      </c>
      <c r="B131" t="s">
        <v>417</v>
      </c>
      <c r="C131" t="s">
        <v>22</v>
      </c>
      <c r="D131" t="s">
        <v>417</v>
      </c>
      <c r="E131" t="s">
        <v>18</v>
      </c>
      <c r="F131">
        <v>2029</v>
      </c>
      <c r="G131">
        <v>1838.6</v>
      </c>
      <c r="H131">
        <v>8.0000000000000002E-3</v>
      </c>
      <c r="I131">
        <v>-1</v>
      </c>
    </row>
    <row r="132" spans="1:9" x14ac:dyDescent="0.2">
      <c r="A132" t="s">
        <v>427</v>
      </c>
      <c r="B132" t="s">
        <v>417</v>
      </c>
      <c r="C132" t="s">
        <v>22</v>
      </c>
      <c r="D132" t="s">
        <v>417</v>
      </c>
      <c r="E132" t="s">
        <v>18</v>
      </c>
      <c r="F132">
        <v>2030</v>
      </c>
      <c r="G132">
        <v>1838.6</v>
      </c>
      <c r="H132">
        <v>8.0000000000000002E-3</v>
      </c>
      <c r="I132">
        <v>-1</v>
      </c>
    </row>
    <row r="133" spans="1:9" x14ac:dyDescent="0.2">
      <c r="A133" t="s">
        <v>427</v>
      </c>
      <c r="B133" t="s">
        <v>417</v>
      </c>
      <c r="C133" t="s">
        <v>22</v>
      </c>
      <c r="D133" t="s">
        <v>417</v>
      </c>
      <c r="E133" t="s">
        <v>18</v>
      </c>
      <c r="F133">
        <v>2031</v>
      </c>
      <c r="G133">
        <v>1838.6</v>
      </c>
      <c r="H133">
        <v>8.0000000000000002E-3</v>
      </c>
      <c r="I133">
        <v>-1</v>
      </c>
    </row>
    <row r="134" spans="1:9" x14ac:dyDescent="0.2">
      <c r="A134" t="s">
        <v>427</v>
      </c>
      <c r="B134" t="s">
        <v>417</v>
      </c>
      <c r="C134" t="s">
        <v>22</v>
      </c>
      <c r="D134" t="s">
        <v>417</v>
      </c>
      <c r="E134" t="s">
        <v>22</v>
      </c>
      <c r="F134">
        <v>2021</v>
      </c>
      <c r="G134">
        <v>926</v>
      </c>
      <c r="H134">
        <v>2E-3</v>
      </c>
      <c r="I134">
        <v>-1</v>
      </c>
    </row>
    <row r="135" spans="1:9" x14ac:dyDescent="0.2">
      <c r="A135" t="s">
        <v>427</v>
      </c>
      <c r="B135" t="s">
        <v>417</v>
      </c>
      <c r="C135" t="s">
        <v>22</v>
      </c>
      <c r="D135" t="s">
        <v>417</v>
      </c>
      <c r="E135" t="s">
        <v>22</v>
      </c>
      <c r="F135">
        <v>2022</v>
      </c>
      <c r="G135">
        <v>926</v>
      </c>
      <c r="H135">
        <v>2E-3</v>
      </c>
      <c r="I135">
        <v>-1</v>
      </c>
    </row>
    <row r="136" spans="1:9" x14ac:dyDescent="0.2">
      <c r="A136" t="s">
        <v>427</v>
      </c>
      <c r="B136" t="s">
        <v>417</v>
      </c>
      <c r="C136" t="s">
        <v>22</v>
      </c>
      <c r="D136" t="s">
        <v>417</v>
      </c>
      <c r="E136" t="s">
        <v>22</v>
      </c>
      <c r="F136">
        <v>2023</v>
      </c>
      <c r="G136">
        <v>926</v>
      </c>
      <c r="H136">
        <v>2E-3</v>
      </c>
      <c r="I136">
        <v>-1</v>
      </c>
    </row>
    <row r="137" spans="1:9" x14ac:dyDescent="0.2">
      <c r="A137" t="s">
        <v>427</v>
      </c>
      <c r="B137" t="s">
        <v>417</v>
      </c>
      <c r="C137" t="s">
        <v>22</v>
      </c>
      <c r="D137" t="s">
        <v>417</v>
      </c>
      <c r="E137" t="s">
        <v>22</v>
      </c>
      <c r="F137">
        <v>2024</v>
      </c>
      <c r="G137">
        <v>926</v>
      </c>
      <c r="H137">
        <v>2E-3</v>
      </c>
      <c r="I137">
        <v>-1</v>
      </c>
    </row>
    <row r="138" spans="1:9" x14ac:dyDescent="0.2">
      <c r="A138" t="s">
        <v>427</v>
      </c>
      <c r="B138" t="s">
        <v>417</v>
      </c>
      <c r="C138" t="s">
        <v>22</v>
      </c>
      <c r="D138" t="s">
        <v>417</v>
      </c>
      <c r="E138" t="s">
        <v>22</v>
      </c>
      <c r="F138">
        <v>2025</v>
      </c>
      <c r="G138">
        <v>926</v>
      </c>
      <c r="H138">
        <v>2E-3</v>
      </c>
      <c r="I138">
        <v>-1</v>
      </c>
    </row>
    <row r="139" spans="1:9" x14ac:dyDescent="0.2">
      <c r="A139" t="s">
        <v>427</v>
      </c>
      <c r="B139" t="s">
        <v>417</v>
      </c>
      <c r="C139" t="s">
        <v>22</v>
      </c>
      <c r="D139" t="s">
        <v>417</v>
      </c>
      <c r="E139" t="s">
        <v>22</v>
      </c>
      <c r="F139">
        <v>2026</v>
      </c>
      <c r="G139">
        <v>926</v>
      </c>
      <c r="H139">
        <v>2E-3</v>
      </c>
      <c r="I139">
        <v>-1</v>
      </c>
    </row>
    <row r="140" spans="1:9" x14ac:dyDescent="0.2">
      <c r="A140" t="s">
        <v>427</v>
      </c>
      <c r="B140" t="s">
        <v>417</v>
      </c>
      <c r="C140" t="s">
        <v>22</v>
      </c>
      <c r="D140" t="s">
        <v>417</v>
      </c>
      <c r="E140" t="s">
        <v>22</v>
      </c>
      <c r="F140">
        <v>2027</v>
      </c>
      <c r="G140">
        <v>926</v>
      </c>
      <c r="H140">
        <v>2E-3</v>
      </c>
      <c r="I140">
        <v>-1</v>
      </c>
    </row>
    <row r="141" spans="1:9" x14ac:dyDescent="0.2">
      <c r="A141" t="s">
        <v>427</v>
      </c>
      <c r="B141" t="s">
        <v>417</v>
      </c>
      <c r="C141" t="s">
        <v>22</v>
      </c>
      <c r="D141" t="s">
        <v>417</v>
      </c>
      <c r="E141" t="s">
        <v>22</v>
      </c>
      <c r="F141">
        <v>2028</v>
      </c>
      <c r="G141">
        <v>926</v>
      </c>
      <c r="H141">
        <v>2E-3</v>
      </c>
      <c r="I141">
        <v>-1</v>
      </c>
    </row>
    <row r="142" spans="1:9" x14ac:dyDescent="0.2">
      <c r="A142" t="s">
        <v>427</v>
      </c>
      <c r="B142" t="s">
        <v>417</v>
      </c>
      <c r="C142" t="s">
        <v>22</v>
      </c>
      <c r="D142" t="s">
        <v>417</v>
      </c>
      <c r="E142" t="s">
        <v>22</v>
      </c>
      <c r="F142">
        <v>2029</v>
      </c>
      <c r="G142">
        <v>926</v>
      </c>
      <c r="H142">
        <v>2E-3</v>
      </c>
      <c r="I142">
        <v>-1</v>
      </c>
    </row>
    <row r="143" spans="1:9" x14ac:dyDescent="0.2">
      <c r="A143" t="s">
        <v>427</v>
      </c>
      <c r="B143" t="s">
        <v>417</v>
      </c>
      <c r="C143" t="s">
        <v>22</v>
      </c>
      <c r="D143" t="s">
        <v>417</v>
      </c>
      <c r="E143" t="s">
        <v>22</v>
      </c>
      <c r="F143">
        <v>2030</v>
      </c>
      <c r="G143">
        <v>926</v>
      </c>
      <c r="H143">
        <v>2E-3</v>
      </c>
      <c r="I143">
        <v>-1</v>
      </c>
    </row>
    <row r="144" spans="1:9" x14ac:dyDescent="0.2">
      <c r="A144" t="s">
        <v>427</v>
      </c>
      <c r="B144" t="s">
        <v>417</v>
      </c>
      <c r="C144" t="s">
        <v>22</v>
      </c>
      <c r="D144" t="s">
        <v>417</v>
      </c>
      <c r="E144" t="s">
        <v>22</v>
      </c>
      <c r="F144">
        <v>2031</v>
      </c>
      <c r="G144">
        <v>926</v>
      </c>
      <c r="H144">
        <v>2E-3</v>
      </c>
      <c r="I144">
        <v>-1</v>
      </c>
    </row>
    <row r="145" spans="1:9" x14ac:dyDescent="0.2">
      <c r="A145" t="s">
        <v>427</v>
      </c>
      <c r="B145" t="s">
        <v>417</v>
      </c>
      <c r="C145" t="s">
        <v>22</v>
      </c>
      <c r="D145" t="s">
        <v>417</v>
      </c>
      <c r="E145" t="s">
        <v>25</v>
      </c>
      <c r="F145">
        <v>2021</v>
      </c>
      <c r="G145">
        <v>3029.6</v>
      </c>
      <c r="H145">
        <v>8.0000000000000002E-3</v>
      </c>
      <c r="I145">
        <v>-1</v>
      </c>
    </row>
    <row r="146" spans="1:9" x14ac:dyDescent="0.2">
      <c r="A146" t="s">
        <v>427</v>
      </c>
      <c r="B146" t="s">
        <v>417</v>
      </c>
      <c r="C146" t="s">
        <v>22</v>
      </c>
      <c r="D146" t="s">
        <v>417</v>
      </c>
      <c r="E146" t="s">
        <v>25</v>
      </c>
      <c r="F146">
        <v>2022</v>
      </c>
      <c r="G146">
        <v>3029.6</v>
      </c>
      <c r="H146">
        <v>8.0000000000000002E-3</v>
      </c>
      <c r="I146">
        <v>-1</v>
      </c>
    </row>
    <row r="147" spans="1:9" x14ac:dyDescent="0.2">
      <c r="A147" t="s">
        <v>427</v>
      </c>
      <c r="B147" t="s">
        <v>417</v>
      </c>
      <c r="C147" t="s">
        <v>22</v>
      </c>
      <c r="D147" t="s">
        <v>417</v>
      </c>
      <c r="E147" t="s">
        <v>25</v>
      </c>
      <c r="F147">
        <v>2023</v>
      </c>
      <c r="G147">
        <v>3029.6</v>
      </c>
      <c r="H147">
        <v>8.0000000000000002E-3</v>
      </c>
      <c r="I147">
        <v>-1</v>
      </c>
    </row>
    <row r="148" spans="1:9" x14ac:dyDescent="0.2">
      <c r="A148" t="s">
        <v>427</v>
      </c>
      <c r="B148" t="s">
        <v>417</v>
      </c>
      <c r="C148" t="s">
        <v>22</v>
      </c>
      <c r="D148" t="s">
        <v>417</v>
      </c>
      <c r="E148" t="s">
        <v>25</v>
      </c>
      <c r="F148">
        <v>2024</v>
      </c>
      <c r="G148">
        <v>3029.6</v>
      </c>
      <c r="H148">
        <v>8.0000000000000002E-3</v>
      </c>
      <c r="I148">
        <v>-1</v>
      </c>
    </row>
    <row r="149" spans="1:9" x14ac:dyDescent="0.2">
      <c r="A149" t="s">
        <v>427</v>
      </c>
      <c r="B149" t="s">
        <v>417</v>
      </c>
      <c r="C149" t="s">
        <v>22</v>
      </c>
      <c r="D149" t="s">
        <v>417</v>
      </c>
      <c r="E149" t="s">
        <v>25</v>
      </c>
      <c r="F149">
        <v>2025</v>
      </c>
      <c r="G149">
        <v>3029.6</v>
      </c>
      <c r="H149">
        <v>8.0000000000000002E-3</v>
      </c>
      <c r="I149">
        <v>-1</v>
      </c>
    </row>
    <row r="150" spans="1:9" x14ac:dyDescent="0.2">
      <c r="A150" t="s">
        <v>427</v>
      </c>
      <c r="B150" t="s">
        <v>417</v>
      </c>
      <c r="C150" t="s">
        <v>22</v>
      </c>
      <c r="D150" t="s">
        <v>417</v>
      </c>
      <c r="E150" t="s">
        <v>25</v>
      </c>
      <c r="F150">
        <v>2026</v>
      </c>
      <c r="G150">
        <v>3029.6</v>
      </c>
      <c r="H150">
        <v>8.0000000000000002E-3</v>
      </c>
      <c r="I150">
        <v>-1</v>
      </c>
    </row>
    <row r="151" spans="1:9" x14ac:dyDescent="0.2">
      <c r="A151" t="s">
        <v>427</v>
      </c>
      <c r="B151" t="s">
        <v>417</v>
      </c>
      <c r="C151" t="s">
        <v>22</v>
      </c>
      <c r="D151" t="s">
        <v>417</v>
      </c>
      <c r="E151" t="s">
        <v>25</v>
      </c>
      <c r="F151">
        <v>2027</v>
      </c>
      <c r="G151">
        <v>3029.6</v>
      </c>
      <c r="H151">
        <v>8.0000000000000002E-3</v>
      </c>
      <c r="I151">
        <v>-1</v>
      </c>
    </row>
    <row r="152" spans="1:9" x14ac:dyDescent="0.2">
      <c r="A152" t="s">
        <v>427</v>
      </c>
      <c r="B152" t="s">
        <v>417</v>
      </c>
      <c r="C152" t="s">
        <v>22</v>
      </c>
      <c r="D152" t="s">
        <v>417</v>
      </c>
      <c r="E152" t="s">
        <v>25</v>
      </c>
      <c r="F152">
        <v>2028</v>
      </c>
      <c r="G152">
        <v>3029.6</v>
      </c>
      <c r="H152">
        <v>8.0000000000000002E-3</v>
      </c>
      <c r="I152">
        <v>-1</v>
      </c>
    </row>
    <row r="153" spans="1:9" x14ac:dyDescent="0.2">
      <c r="A153" t="s">
        <v>427</v>
      </c>
      <c r="B153" t="s">
        <v>417</v>
      </c>
      <c r="C153" t="s">
        <v>22</v>
      </c>
      <c r="D153" t="s">
        <v>417</v>
      </c>
      <c r="E153" t="s">
        <v>25</v>
      </c>
      <c r="F153">
        <v>2029</v>
      </c>
      <c r="G153">
        <v>3029.6</v>
      </c>
      <c r="H153">
        <v>8.0000000000000002E-3</v>
      </c>
      <c r="I153">
        <v>-1</v>
      </c>
    </row>
    <row r="154" spans="1:9" x14ac:dyDescent="0.2">
      <c r="A154" t="s">
        <v>427</v>
      </c>
      <c r="B154" t="s">
        <v>417</v>
      </c>
      <c r="C154" t="s">
        <v>22</v>
      </c>
      <c r="D154" t="s">
        <v>417</v>
      </c>
      <c r="E154" t="s">
        <v>25</v>
      </c>
      <c r="F154">
        <v>2030</v>
      </c>
      <c r="G154">
        <v>3029.6</v>
      </c>
      <c r="H154">
        <v>8.0000000000000002E-3</v>
      </c>
      <c r="I154">
        <v>-1</v>
      </c>
    </row>
    <row r="155" spans="1:9" x14ac:dyDescent="0.2">
      <c r="A155" t="s">
        <v>427</v>
      </c>
      <c r="B155" t="s">
        <v>417</v>
      </c>
      <c r="C155" t="s">
        <v>22</v>
      </c>
      <c r="D155" t="s">
        <v>417</v>
      </c>
      <c r="E155" t="s">
        <v>25</v>
      </c>
      <c r="F155">
        <v>2031</v>
      </c>
      <c r="G155">
        <v>3029.6</v>
      </c>
      <c r="H155">
        <v>8.0000000000000002E-3</v>
      </c>
      <c r="I155">
        <v>-1</v>
      </c>
    </row>
    <row r="156" spans="1:9" x14ac:dyDescent="0.2">
      <c r="A156" t="s">
        <v>427</v>
      </c>
      <c r="B156" t="s">
        <v>417</v>
      </c>
      <c r="C156" t="s">
        <v>22</v>
      </c>
      <c r="D156" t="s">
        <v>417</v>
      </c>
      <c r="E156" t="s">
        <v>28</v>
      </c>
      <c r="F156">
        <v>2021</v>
      </c>
      <c r="G156">
        <v>3174</v>
      </c>
      <c r="H156">
        <v>8.0000000000000002E-3</v>
      </c>
      <c r="I156">
        <v>-1</v>
      </c>
    </row>
    <row r="157" spans="1:9" x14ac:dyDescent="0.2">
      <c r="A157" t="s">
        <v>427</v>
      </c>
      <c r="B157" t="s">
        <v>417</v>
      </c>
      <c r="C157" t="s">
        <v>22</v>
      </c>
      <c r="D157" t="s">
        <v>417</v>
      </c>
      <c r="E157" t="s">
        <v>28</v>
      </c>
      <c r="F157">
        <v>2022</v>
      </c>
      <c r="G157">
        <v>3174</v>
      </c>
      <c r="H157">
        <v>8.0000000000000002E-3</v>
      </c>
      <c r="I157">
        <v>-1</v>
      </c>
    </row>
    <row r="158" spans="1:9" x14ac:dyDescent="0.2">
      <c r="A158" t="s">
        <v>427</v>
      </c>
      <c r="B158" t="s">
        <v>417</v>
      </c>
      <c r="C158" t="s">
        <v>22</v>
      </c>
      <c r="D158" t="s">
        <v>417</v>
      </c>
      <c r="E158" t="s">
        <v>28</v>
      </c>
      <c r="F158">
        <v>2023</v>
      </c>
      <c r="G158">
        <v>3174</v>
      </c>
      <c r="H158">
        <v>8.0000000000000002E-3</v>
      </c>
      <c r="I158">
        <v>-1</v>
      </c>
    </row>
    <row r="159" spans="1:9" x14ac:dyDescent="0.2">
      <c r="A159" t="s">
        <v>427</v>
      </c>
      <c r="B159" t="s">
        <v>417</v>
      </c>
      <c r="C159" t="s">
        <v>22</v>
      </c>
      <c r="D159" t="s">
        <v>417</v>
      </c>
      <c r="E159" t="s">
        <v>28</v>
      </c>
      <c r="F159">
        <v>2024</v>
      </c>
      <c r="G159">
        <v>3174</v>
      </c>
      <c r="H159">
        <v>8.0000000000000002E-3</v>
      </c>
      <c r="I159">
        <v>-1</v>
      </c>
    </row>
    <row r="160" spans="1:9" x14ac:dyDescent="0.2">
      <c r="A160" t="s">
        <v>427</v>
      </c>
      <c r="B160" t="s">
        <v>417</v>
      </c>
      <c r="C160" t="s">
        <v>22</v>
      </c>
      <c r="D160" t="s">
        <v>417</v>
      </c>
      <c r="E160" t="s">
        <v>28</v>
      </c>
      <c r="F160">
        <v>2025</v>
      </c>
      <c r="G160">
        <v>3174</v>
      </c>
      <c r="H160">
        <v>8.0000000000000002E-3</v>
      </c>
      <c r="I160">
        <v>-1</v>
      </c>
    </row>
    <row r="161" spans="1:9" x14ac:dyDescent="0.2">
      <c r="A161" t="s">
        <v>427</v>
      </c>
      <c r="B161" t="s">
        <v>417</v>
      </c>
      <c r="C161" t="s">
        <v>22</v>
      </c>
      <c r="D161" t="s">
        <v>417</v>
      </c>
      <c r="E161" t="s">
        <v>28</v>
      </c>
      <c r="F161">
        <v>2026</v>
      </c>
      <c r="G161">
        <v>3174</v>
      </c>
      <c r="H161">
        <v>8.0000000000000002E-3</v>
      </c>
      <c r="I161">
        <v>-1</v>
      </c>
    </row>
    <row r="162" spans="1:9" x14ac:dyDescent="0.2">
      <c r="A162" t="s">
        <v>427</v>
      </c>
      <c r="B162" t="s">
        <v>417</v>
      </c>
      <c r="C162" t="s">
        <v>22</v>
      </c>
      <c r="D162" t="s">
        <v>417</v>
      </c>
      <c r="E162" t="s">
        <v>28</v>
      </c>
      <c r="F162">
        <v>2027</v>
      </c>
      <c r="G162">
        <v>3174</v>
      </c>
      <c r="H162">
        <v>8.0000000000000002E-3</v>
      </c>
      <c r="I162">
        <v>-1</v>
      </c>
    </row>
    <row r="163" spans="1:9" x14ac:dyDescent="0.2">
      <c r="A163" t="s">
        <v>427</v>
      </c>
      <c r="B163" t="s">
        <v>417</v>
      </c>
      <c r="C163" t="s">
        <v>22</v>
      </c>
      <c r="D163" t="s">
        <v>417</v>
      </c>
      <c r="E163" t="s">
        <v>28</v>
      </c>
      <c r="F163">
        <v>2028</v>
      </c>
      <c r="G163">
        <v>3174</v>
      </c>
      <c r="H163">
        <v>8.0000000000000002E-3</v>
      </c>
      <c r="I163">
        <v>-1</v>
      </c>
    </row>
    <row r="164" spans="1:9" x14ac:dyDescent="0.2">
      <c r="A164" t="s">
        <v>427</v>
      </c>
      <c r="B164" t="s">
        <v>417</v>
      </c>
      <c r="C164" t="s">
        <v>22</v>
      </c>
      <c r="D164" t="s">
        <v>417</v>
      </c>
      <c r="E164" t="s">
        <v>28</v>
      </c>
      <c r="F164">
        <v>2029</v>
      </c>
      <c r="G164">
        <v>3174</v>
      </c>
      <c r="H164">
        <v>8.0000000000000002E-3</v>
      </c>
      <c r="I164">
        <v>-1</v>
      </c>
    </row>
    <row r="165" spans="1:9" x14ac:dyDescent="0.2">
      <c r="A165" t="s">
        <v>427</v>
      </c>
      <c r="B165" t="s">
        <v>417</v>
      </c>
      <c r="C165" t="s">
        <v>22</v>
      </c>
      <c r="D165" t="s">
        <v>417</v>
      </c>
      <c r="E165" t="s">
        <v>28</v>
      </c>
      <c r="F165">
        <v>2030</v>
      </c>
      <c r="G165">
        <v>3174</v>
      </c>
      <c r="H165">
        <v>8.0000000000000002E-3</v>
      </c>
      <c r="I165">
        <v>-1</v>
      </c>
    </row>
    <row r="166" spans="1:9" x14ac:dyDescent="0.2">
      <c r="A166" t="s">
        <v>427</v>
      </c>
      <c r="B166" t="s">
        <v>417</v>
      </c>
      <c r="C166" t="s">
        <v>22</v>
      </c>
      <c r="D166" t="s">
        <v>417</v>
      </c>
      <c r="E166" t="s">
        <v>28</v>
      </c>
      <c r="F166">
        <v>2031</v>
      </c>
      <c r="G166">
        <v>3174</v>
      </c>
      <c r="H166">
        <v>8.0000000000000002E-3</v>
      </c>
      <c r="I166">
        <v>-1</v>
      </c>
    </row>
    <row r="167" spans="1:9" x14ac:dyDescent="0.2">
      <c r="A167" t="s">
        <v>427</v>
      </c>
      <c r="B167" t="s">
        <v>417</v>
      </c>
      <c r="C167" t="s">
        <v>25</v>
      </c>
      <c r="D167" t="s">
        <v>417</v>
      </c>
      <c r="E167" t="s">
        <v>11</v>
      </c>
      <c r="F167">
        <v>2021</v>
      </c>
      <c r="G167">
        <v>2776.7</v>
      </c>
      <c r="H167">
        <v>8.0000000000000002E-3</v>
      </c>
      <c r="I167">
        <v>-1</v>
      </c>
    </row>
    <row r="168" spans="1:9" x14ac:dyDescent="0.2">
      <c r="A168" t="s">
        <v>427</v>
      </c>
      <c r="B168" t="s">
        <v>417</v>
      </c>
      <c r="C168" t="s">
        <v>25</v>
      </c>
      <c r="D168" t="s">
        <v>417</v>
      </c>
      <c r="E168" t="s">
        <v>11</v>
      </c>
      <c r="F168">
        <v>2022</v>
      </c>
      <c r="G168">
        <v>2776.7</v>
      </c>
      <c r="H168">
        <v>8.0000000000000002E-3</v>
      </c>
      <c r="I168">
        <v>-1</v>
      </c>
    </row>
    <row r="169" spans="1:9" x14ac:dyDescent="0.2">
      <c r="A169" t="s">
        <v>427</v>
      </c>
      <c r="B169" t="s">
        <v>417</v>
      </c>
      <c r="C169" t="s">
        <v>25</v>
      </c>
      <c r="D169" t="s">
        <v>417</v>
      </c>
      <c r="E169" t="s">
        <v>11</v>
      </c>
      <c r="F169">
        <v>2023</v>
      </c>
      <c r="G169">
        <v>2776.7</v>
      </c>
      <c r="H169">
        <v>8.0000000000000002E-3</v>
      </c>
      <c r="I169">
        <v>-1</v>
      </c>
    </row>
    <row r="170" spans="1:9" x14ac:dyDescent="0.2">
      <c r="A170" t="s">
        <v>427</v>
      </c>
      <c r="B170" t="s">
        <v>417</v>
      </c>
      <c r="C170" t="s">
        <v>25</v>
      </c>
      <c r="D170" t="s">
        <v>417</v>
      </c>
      <c r="E170" t="s">
        <v>11</v>
      </c>
      <c r="F170">
        <v>2024</v>
      </c>
      <c r="G170">
        <v>2776.7</v>
      </c>
      <c r="H170">
        <v>8.0000000000000002E-3</v>
      </c>
      <c r="I170">
        <v>-1</v>
      </c>
    </row>
    <row r="171" spans="1:9" x14ac:dyDescent="0.2">
      <c r="A171" t="s">
        <v>427</v>
      </c>
      <c r="B171" t="s">
        <v>417</v>
      </c>
      <c r="C171" t="s">
        <v>25</v>
      </c>
      <c r="D171" t="s">
        <v>417</v>
      </c>
      <c r="E171" t="s">
        <v>11</v>
      </c>
      <c r="F171">
        <v>2025</v>
      </c>
      <c r="G171">
        <v>2776.7</v>
      </c>
      <c r="H171">
        <v>8.0000000000000002E-3</v>
      </c>
      <c r="I171">
        <v>-1</v>
      </c>
    </row>
    <row r="172" spans="1:9" x14ac:dyDescent="0.2">
      <c r="A172" t="s">
        <v>427</v>
      </c>
      <c r="B172" t="s">
        <v>417</v>
      </c>
      <c r="C172" t="s">
        <v>25</v>
      </c>
      <c r="D172" t="s">
        <v>417</v>
      </c>
      <c r="E172" t="s">
        <v>11</v>
      </c>
      <c r="F172">
        <v>2026</v>
      </c>
      <c r="G172">
        <v>2776.7</v>
      </c>
      <c r="H172">
        <v>8.0000000000000002E-3</v>
      </c>
      <c r="I172">
        <v>-1</v>
      </c>
    </row>
    <row r="173" spans="1:9" x14ac:dyDescent="0.2">
      <c r="A173" t="s">
        <v>427</v>
      </c>
      <c r="B173" t="s">
        <v>417</v>
      </c>
      <c r="C173" t="s">
        <v>25</v>
      </c>
      <c r="D173" t="s">
        <v>417</v>
      </c>
      <c r="E173" t="s">
        <v>11</v>
      </c>
      <c r="F173">
        <v>2027</v>
      </c>
      <c r="G173">
        <v>2776.7</v>
      </c>
      <c r="H173">
        <v>8.0000000000000002E-3</v>
      </c>
      <c r="I173">
        <v>-1</v>
      </c>
    </row>
    <row r="174" spans="1:9" x14ac:dyDescent="0.2">
      <c r="A174" t="s">
        <v>427</v>
      </c>
      <c r="B174" t="s">
        <v>417</v>
      </c>
      <c r="C174" t="s">
        <v>25</v>
      </c>
      <c r="D174" t="s">
        <v>417</v>
      </c>
      <c r="E174" t="s">
        <v>11</v>
      </c>
      <c r="F174">
        <v>2028</v>
      </c>
      <c r="G174">
        <v>2776.7</v>
      </c>
      <c r="H174">
        <v>8.0000000000000002E-3</v>
      </c>
      <c r="I174">
        <v>-1</v>
      </c>
    </row>
    <row r="175" spans="1:9" x14ac:dyDescent="0.2">
      <c r="A175" t="s">
        <v>427</v>
      </c>
      <c r="B175" t="s">
        <v>417</v>
      </c>
      <c r="C175" t="s">
        <v>25</v>
      </c>
      <c r="D175" t="s">
        <v>417</v>
      </c>
      <c r="E175" t="s">
        <v>11</v>
      </c>
      <c r="F175">
        <v>2029</v>
      </c>
      <c r="G175">
        <v>2776.7</v>
      </c>
      <c r="H175">
        <v>8.0000000000000002E-3</v>
      </c>
      <c r="I175">
        <v>-1</v>
      </c>
    </row>
    <row r="176" spans="1:9" x14ac:dyDescent="0.2">
      <c r="A176" t="s">
        <v>427</v>
      </c>
      <c r="B176" t="s">
        <v>417</v>
      </c>
      <c r="C176" t="s">
        <v>25</v>
      </c>
      <c r="D176" t="s">
        <v>417</v>
      </c>
      <c r="E176" t="s">
        <v>11</v>
      </c>
      <c r="F176">
        <v>2030</v>
      </c>
      <c r="G176">
        <v>2776.7</v>
      </c>
      <c r="H176">
        <v>8.0000000000000002E-3</v>
      </c>
      <c r="I176">
        <v>-1</v>
      </c>
    </row>
    <row r="177" spans="1:9" x14ac:dyDescent="0.2">
      <c r="A177" t="s">
        <v>427</v>
      </c>
      <c r="B177" t="s">
        <v>417</v>
      </c>
      <c r="C177" t="s">
        <v>25</v>
      </c>
      <c r="D177" t="s">
        <v>417</v>
      </c>
      <c r="E177" t="s">
        <v>11</v>
      </c>
      <c r="F177">
        <v>2031</v>
      </c>
      <c r="G177">
        <v>2776.7</v>
      </c>
      <c r="H177">
        <v>8.0000000000000002E-3</v>
      </c>
      <c r="I177">
        <v>-1</v>
      </c>
    </row>
    <row r="178" spans="1:9" x14ac:dyDescent="0.2">
      <c r="A178" t="s">
        <v>427</v>
      </c>
      <c r="B178" t="s">
        <v>417</v>
      </c>
      <c r="C178" t="s">
        <v>25</v>
      </c>
      <c r="D178" t="s">
        <v>417</v>
      </c>
      <c r="E178" t="s">
        <v>18</v>
      </c>
      <c r="F178">
        <v>2021</v>
      </c>
      <c r="G178">
        <v>2160.3000000000002</v>
      </c>
      <c r="H178">
        <v>8.0000000000000002E-3</v>
      </c>
      <c r="I178">
        <v>-1</v>
      </c>
    </row>
    <row r="179" spans="1:9" x14ac:dyDescent="0.2">
      <c r="A179" t="s">
        <v>427</v>
      </c>
      <c r="B179" t="s">
        <v>417</v>
      </c>
      <c r="C179" t="s">
        <v>25</v>
      </c>
      <c r="D179" t="s">
        <v>417</v>
      </c>
      <c r="E179" t="s">
        <v>18</v>
      </c>
      <c r="F179">
        <v>2022</v>
      </c>
      <c r="G179">
        <v>2160.3000000000002</v>
      </c>
      <c r="H179">
        <v>8.0000000000000002E-3</v>
      </c>
      <c r="I179">
        <v>-1</v>
      </c>
    </row>
    <row r="180" spans="1:9" x14ac:dyDescent="0.2">
      <c r="A180" t="s">
        <v>427</v>
      </c>
      <c r="B180" t="s">
        <v>417</v>
      </c>
      <c r="C180" t="s">
        <v>25</v>
      </c>
      <c r="D180" t="s">
        <v>417</v>
      </c>
      <c r="E180" t="s">
        <v>18</v>
      </c>
      <c r="F180">
        <v>2023</v>
      </c>
      <c r="G180">
        <v>2160.3000000000002</v>
      </c>
      <c r="H180">
        <v>8.0000000000000002E-3</v>
      </c>
      <c r="I180">
        <v>-1</v>
      </c>
    </row>
    <row r="181" spans="1:9" x14ac:dyDescent="0.2">
      <c r="A181" t="s">
        <v>427</v>
      </c>
      <c r="B181" t="s">
        <v>417</v>
      </c>
      <c r="C181" t="s">
        <v>25</v>
      </c>
      <c r="D181" t="s">
        <v>417</v>
      </c>
      <c r="E181" t="s">
        <v>18</v>
      </c>
      <c r="F181">
        <v>2024</v>
      </c>
      <c r="G181">
        <v>2160.3000000000002</v>
      </c>
      <c r="H181">
        <v>8.0000000000000002E-3</v>
      </c>
      <c r="I181">
        <v>-1</v>
      </c>
    </row>
    <row r="182" spans="1:9" x14ac:dyDescent="0.2">
      <c r="A182" t="s">
        <v>427</v>
      </c>
      <c r="B182" t="s">
        <v>417</v>
      </c>
      <c r="C182" t="s">
        <v>25</v>
      </c>
      <c r="D182" t="s">
        <v>417</v>
      </c>
      <c r="E182" t="s">
        <v>18</v>
      </c>
      <c r="F182">
        <v>2025</v>
      </c>
      <c r="G182">
        <v>2160.3000000000002</v>
      </c>
      <c r="H182">
        <v>8.0000000000000002E-3</v>
      </c>
      <c r="I182">
        <v>-1</v>
      </c>
    </row>
    <row r="183" spans="1:9" x14ac:dyDescent="0.2">
      <c r="A183" t="s">
        <v>427</v>
      </c>
      <c r="B183" t="s">
        <v>417</v>
      </c>
      <c r="C183" t="s">
        <v>25</v>
      </c>
      <c r="D183" t="s">
        <v>417</v>
      </c>
      <c r="E183" t="s">
        <v>18</v>
      </c>
      <c r="F183">
        <v>2026</v>
      </c>
      <c r="G183">
        <v>2160.3000000000002</v>
      </c>
      <c r="H183">
        <v>8.0000000000000002E-3</v>
      </c>
      <c r="I183">
        <v>-1</v>
      </c>
    </row>
    <row r="184" spans="1:9" x14ac:dyDescent="0.2">
      <c r="A184" t="s">
        <v>427</v>
      </c>
      <c r="B184" t="s">
        <v>417</v>
      </c>
      <c r="C184" t="s">
        <v>25</v>
      </c>
      <c r="D184" t="s">
        <v>417</v>
      </c>
      <c r="E184" t="s">
        <v>18</v>
      </c>
      <c r="F184">
        <v>2027</v>
      </c>
      <c r="G184">
        <v>2160.3000000000002</v>
      </c>
      <c r="H184">
        <v>8.0000000000000002E-3</v>
      </c>
      <c r="I184">
        <v>-1</v>
      </c>
    </row>
    <row r="185" spans="1:9" x14ac:dyDescent="0.2">
      <c r="A185" t="s">
        <v>427</v>
      </c>
      <c r="B185" t="s">
        <v>417</v>
      </c>
      <c r="C185" t="s">
        <v>25</v>
      </c>
      <c r="D185" t="s">
        <v>417</v>
      </c>
      <c r="E185" t="s">
        <v>18</v>
      </c>
      <c r="F185">
        <v>2028</v>
      </c>
      <c r="G185">
        <v>2160.3000000000002</v>
      </c>
      <c r="H185">
        <v>8.0000000000000002E-3</v>
      </c>
      <c r="I185">
        <v>-1</v>
      </c>
    </row>
    <row r="186" spans="1:9" x14ac:dyDescent="0.2">
      <c r="A186" t="s">
        <v>427</v>
      </c>
      <c r="B186" t="s">
        <v>417</v>
      </c>
      <c r="C186" t="s">
        <v>25</v>
      </c>
      <c r="D186" t="s">
        <v>417</v>
      </c>
      <c r="E186" t="s">
        <v>18</v>
      </c>
      <c r="F186">
        <v>2029</v>
      </c>
      <c r="G186">
        <v>2160.3000000000002</v>
      </c>
      <c r="H186">
        <v>8.0000000000000002E-3</v>
      </c>
      <c r="I186">
        <v>-1</v>
      </c>
    </row>
    <row r="187" spans="1:9" x14ac:dyDescent="0.2">
      <c r="A187" t="s">
        <v>427</v>
      </c>
      <c r="B187" t="s">
        <v>417</v>
      </c>
      <c r="C187" t="s">
        <v>25</v>
      </c>
      <c r="D187" t="s">
        <v>417</v>
      </c>
      <c r="E187" t="s">
        <v>18</v>
      </c>
      <c r="F187">
        <v>2030</v>
      </c>
      <c r="G187">
        <v>2160.3000000000002</v>
      </c>
      <c r="H187">
        <v>8.0000000000000002E-3</v>
      </c>
      <c r="I187">
        <v>-1</v>
      </c>
    </row>
    <row r="188" spans="1:9" x14ac:dyDescent="0.2">
      <c r="A188" t="s">
        <v>427</v>
      </c>
      <c r="B188" t="s">
        <v>417</v>
      </c>
      <c r="C188" t="s">
        <v>25</v>
      </c>
      <c r="D188" t="s">
        <v>417</v>
      </c>
      <c r="E188" t="s">
        <v>18</v>
      </c>
      <c r="F188">
        <v>2031</v>
      </c>
      <c r="G188">
        <v>2160.3000000000002</v>
      </c>
      <c r="H188">
        <v>8.0000000000000002E-3</v>
      </c>
      <c r="I188">
        <v>-1</v>
      </c>
    </row>
    <row r="189" spans="1:9" x14ac:dyDescent="0.2">
      <c r="A189" t="s">
        <v>427</v>
      </c>
      <c r="B189" t="s">
        <v>417</v>
      </c>
      <c r="C189" t="s">
        <v>25</v>
      </c>
      <c r="D189" t="s">
        <v>417</v>
      </c>
      <c r="E189" t="s">
        <v>22</v>
      </c>
      <c r="F189">
        <v>2021</v>
      </c>
      <c r="G189">
        <v>3029.6</v>
      </c>
      <c r="H189">
        <v>8.0000000000000002E-3</v>
      </c>
      <c r="I189">
        <v>-1</v>
      </c>
    </row>
    <row r="190" spans="1:9" x14ac:dyDescent="0.2">
      <c r="A190" t="s">
        <v>427</v>
      </c>
      <c r="B190" t="s">
        <v>417</v>
      </c>
      <c r="C190" t="s">
        <v>25</v>
      </c>
      <c r="D190" t="s">
        <v>417</v>
      </c>
      <c r="E190" t="s">
        <v>22</v>
      </c>
      <c r="F190">
        <v>2022</v>
      </c>
      <c r="G190">
        <v>3029.6</v>
      </c>
      <c r="H190">
        <v>8.0000000000000002E-3</v>
      </c>
      <c r="I190">
        <v>-1</v>
      </c>
    </row>
    <row r="191" spans="1:9" x14ac:dyDescent="0.2">
      <c r="A191" t="s">
        <v>427</v>
      </c>
      <c r="B191" t="s">
        <v>417</v>
      </c>
      <c r="C191" t="s">
        <v>25</v>
      </c>
      <c r="D191" t="s">
        <v>417</v>
      </c>
      <c r="E191" t="s">
        <v>22</v>
      </c>
      <c r="F191">
        <v>2023</v>
      </c>
      <c r="G191">
        <v>3029.6</v>
      </c>
      <c r="H191">
        <v>8.0000000000000002E-3</v>
      </c>
      <c r="I191">
        <v>-1</v>
      </c>
    </row>
    <row r="192" spans="1:9" x14ac:dyDescent="0.2">
      <c r="A192" t="s">
        <v>427</v>
      </c>
      <c r="B192" t="s">
        <v>417</v>
      </c>
      <c r="C192" t="s">
        <v>25</v>
      </c>
      <c r="D192" t="s">
        <v>417</v>
      </c>
      <c r="E192" t="s">
        <v>22</v>
      </c>
      <c r="F192">
        <v>2024</v>
      </c>
      <c r="G192">
        <v>3029.6</v>
      </c>
      <c r="H192">
        <v>8.0000000000000002E-3</v>
      </c>
      <c r="I192">
        <v>-1</v>
      </c>
    </row>
    <row r="193" spans="1:9" x14ac:dyDescent="0.2">
      <c r="A193" t="s">
        <v>427</v>
      </c>
      <c r="B193" t="s">
        <v>417</v>
      </c>
      <c r="C193" t="s">
        <v>25</v>
      </c>
      <c r="D193" t="s">
        <v>417</v>
      </c>
      <c r="E193" t="s">
        <v>22</v>
      </c>
      <c r="F193">
        <v>2025</v>
      </c>
      <c r="G193">
        <v>3029.6</v>
      </c>
      <c r="H193">
        <v>8.0000000000000002E-3</v>
      </c>
      <c r="I193">
        <v>-1</v>
      </c>
    </row>
    <row r="194" spans="1:9" x14ac:dyDescent="0.2">
      <c r="A194" t="s">
        <v>427</v>
      </c>
      <c r="B194" t="s">
        <v>417</v>
      </c>
      <c r="C194" t="s">
        <v>25</v>
      </c>
      <c r="D194" t="s">
        <v>417</v>
      </c>
      <c r="E194" t="s">
        <v>22</v>
      </c>
      <c r="F194">
        <v>2026</v>
      </c>
      <c r="G194">
        <v>3029.6</v>
      </c>
      <c r="H194">
        <v>8.0000000000000002E-3</v>
      </c>
      <c r="I194">
        <v>-1</v>
      </c>
    </row>
    <row r="195" spans="1:9" x14ac:dyDescent="0.2">
      <c r="A195" t="s">
        <v>427</v>
      </c>
      <c r="B195" t="s">
        <v>417</v>
      </c>
      <c r="C195" t="s">
        <v>25</v>
      </c>
      <c r="D195" t="s">
        <v>417</v>
      </c>
      <c r="E195" t="s">
        <v>22</v>
      </c>
      <c r="F195">
        <v>2027</v>
      </c>
      <c r="G195">
        <v>3029.6</v>
      </c>
      <c r="H195">
        <v>8.0000000000000002E-3</v>
      </c>
      <c r="I195">
        <v>-1</v>
      </c>
    </row>
    <row r="196" spans="1:9" x14ac:dyDescent="0.2">
      <c r="A196" t="s">
        <v>427</v>
      </c>
      <c r="B196" t="s">
        <v>417</v>
      </c>
      <c r="C196" t="s">
        <v>25</v>
      </c>
      <c r="D196" t="s">
        <v>417</v>
      </c>
      <c r="E196" t="s">
        <v>22</v>
      </c>
      <c r="F196">
        <v>2028</v>
      </c>
      <c r="G196">
        <v>3029.6</v>
      </c>
      <c r="H196">
        <v>8.0000000000000002E-3</v>
      </c>
      <c r="I196">
        <v>-1</v>
      </c>
    </row>
    <row r="197" spans="1:9" x14ac:dyDescent="0.2">
      <c r="A197" t="s">
        <v>427</v>
      </c>
      <c r="B197" t="s">
        <v>417</v>
      </c>
      <c r="C197" t="s">
        <v>25</v>
      </c>
      <c r="D197" t="s">
        <v>417</v>
      </c>
      <c r="E197" t="s">
        <v>22</v>
      </c>
      <c r="F197">
        <v>2029</v>
      </c>
      <c r="G197">
        <v>3029.6</v>
      </c>
      <c r="H197">
        <v>8.0000000000000002E-3</v>
      </c>
      <c r="I197">
        <v>-1</v>
      </c>
    </row>
    <row r="198" spans="1:9" x14ac:dyDescent="0.2">
      <c r="A198" t="s">
        <v>427</v>
      </c>
      <c r="B198" t="s">
        <v>417</v>
      </c>
      <c r="C198" t="s">
        <v>25</v>
      </c>
      <c r="D198" t="s">
        <v>417</v>
      </c>
      <c r="E198" t="s">
        <v>22</v>
      </c>
      <c r="F198">
        <v>2030</v>
      </c>
      <c r="G198">
        <v>3029.6</v>
      </c>
      <c r="H198">
        <v>8.0000000000000002E-3</v>
      </c>
      <c r="I198">
        <v>-1</v>
      </c>
    </row>
    <row r="199" spans="1:9" x14ac:dyDescent="0.2">
      <c r="A199" t="s">
        <v>427</v>
      </c>
      <c r="B199" t="s">
        <v>417</v>
      </c>
      <c r="C199" t="s">
        <v>25</v>
      </c>
      <c r="D199" t="s">
        <v>417</v>
      </c>
      <c r="E199" t="s">
        <v>22</v>
      </c>
      <c r="F199">
        <v>2031</v>
      </c>
      <c r="G199">
        <v>3029.6</v>
      </c>
      <c r="H199">
        <v>8.0000000000000002E-3</v>
      </c>
      <c r="I199">
        <v>-1</v>
      </c>
    </row>
    <row r="200" spans="1:9" x14ac:dyDescent="0.2">
      <c r="A200" t="s">
        <v>427</v>
      </c>
      <c r="B200" t="s">
        <v>417</v>
      </c>
      <c r="C200" t="s">
        <v>25</v>
      </c>
      <c r="D200" t="s">
        <v>417</v>
      </c>
      <c r="E200" t="s">
        <v>25</v>
      </c>
      <c r="F200">
        <v>2021</v>
      </c>
      <c r="G200">
        <v>926</v>
      </c>
      <c r="H200">
        <v>2E-3</v>
      </c>
      <c r="I200">
        <v>-1</v>
      </c>
    </row>
    <row r="201" spans="1:9" x14ac:dyDescent="0.2">
      <c r="A201" t="s">
        <v>427</v>
      </c>
      <c r="B201" t="s">
        <v>417</v>
      </c>
      <c r="C201" t="s">
        <v>25</v>
      </c>
      <c r="D201" t="s">
        <v>417</v>
      </c>
      <c r="E201" t="s">
        <v>25</v>
      </c>
      <c r="F201">
        <v>2022</v>
      </c>
      <c r="G201">
        <v>926</v>
      </c>
      <c r="H201">
        <v>2E-3</v>
      </c>
      <c r="I201">
        <v>-1</v>
      </c>
    </row>
    <row r="202" spans="1:9" x14ac:dyDescent="0.2">
      <c r="A202" t="s">
        <v>427</v>
      </c>
      <c r="B202" t="s">
        <v>417</v>
      </c>
      <c r="C202" t="s">
        <v>25</v>
      </c>
      <c r="D202" t="s">
        <v>417</v>
      </c>
      <c r="E202" t="s">
        <v>25</v>
      </c>
      <c r="F202">
        <v>2023</v>
      </c>
      <c r="G202">
        <v>926</v>
      </c>
      <c r="H202">
        <v>2E-3</v>
      </c>
      <c r="I202">
        <v>-1</v>
      </c>
    </row>
    <row r="203" spans="1:9" x14ac:dyDescent="0.2">
      <c r="A203" t="s">
        <v>427</v>
      </c>
      <c r="B203" t="s">
        <v>417</v>
      </c>
      <c r="C203" t="s">
        <v>25</v>
      </c>
      <c r="D203" t="s">
        <v>417</v>
      </c>
      <c r="E203" t="s">
        <v>25</v>
      </c>
      <c r="F203">
        <v>2024</v>
      </c>
      <c r="G203">
        <v>926</v>
      </c>
      <c r="H203">
        <v>2E-3</v>
      </c>
      <c r="I203">
        <v>-1</v>
      </c>
    </row>
    <row r="204" spans="1:9" x14ac:dyDescent="0.2">
      <c r="A204" t="s">
        <v>427</v>
      </c>
      <c r="B204" t="s">
        <v>417</v>
      </c>
      <c r="C204" t="s">
        <v>25</v>
      </c>
      <c r="D204" t="s">
        <v>417</v>
      </c>
      <c r="E204" t="s">
        <v>25</v>
      </c>
      <c r="F204">
        <v>2025</v>
      </c>
      <c r="G204">
        <v>926</v>
      </c>
      <c r="H204">
        <v>2E-3</v>
      </c>
      <c r="I204">
        <v>-1</v>
      </c>
    </row>
    <row r="205" spans="1:9" x14ac:dyDescent="0.2">
      <c r="A205" t="s">
        <v>427</v>
      </c>
      <c r="B205" t="s">
        <v>417</v>
      </c>
      <c r="C205" t="s">
        <v>25</v>
      </c>
      <c r="D205" t="s">
        <v>417</v>
      </c>
      <c r="E205" t="s">
        <v>25</v>
      </c>
      <c r="F205">
        <v>2026</v>
      </c>
      <c r="G205">
        <v>926</v>
      </c>
      <c r="H205">
        <v>2E-3</v>
      </c>
      <c r="I205">
        <v>-1</v>
      </c>
    </row>
    <row r="206" spans="1:9" x14ac:dyDescent="0.2">
      <c r="A206" t="s">
        <v>427</v>
      </c>
      <c r="B206" t="s">
        <v>417</v>
      </c>
      <c r="C206" t="s">
        <v>25</v>
      </c>
      <c r="D206" t="s">
        <v>417</v>
      </c>
      <c r="E206" t="s">
        <v>25</v>
      </c>
      <c r="F206">
        <v>2027</v>
      </c>
      <c r="G206">
        <v>926</v>
      </c>
      <c r="H206">
        <v>2E-3</v>
      </c>
      <c r="I206">
        <v>-1</v>
      </c>
    </row>
    <row r="207" spans="1:9" x14ac:dyDescent="0.2">
      <c r="A207" t="s">
        <v>427</v>
      </c>
      <c r="B207" t="s">
        <v>417</v>
      </c>
      <c r="C207" t="s">
        <v>25</v>
      </c>
      <c r="D207" t="s">
        <v>417</v>
      </c>
      <c r="E207" t="s">
        <v>25</v>
      </c>
      <c r="F207">
        <v>2028</v>
      </c>
      <c r="G207">
        <v>926</v>
      </c>
      <c r="H207">
        <v>2E-3</v>
      </c>
      <c r="I207">
        <v>-1</v>
      </c>
    </row>
    <row r="208" spans="1:9" x14ac:dyDescent="0.2">
      <c r="A208" t="s">
        <v>427</v>
      </c>
      <c r="B208" t="s">
        <v>417</v>
      </c>
      <c r="C208" t="s">
        <v>25</v>
      </c>
      <c r="D208" t="s">
        <v>417</v>
      </c>
      <c r="E208" t="s">
        <v>25</v>
      </c>
      <c r="F208">
        <v>2029</v>
      </c>
      <c r="G208">
        <v>926</v>
      </c>
      <c r="H208">
        <v>2E-3</v>
      </c>
      <c r="I208">
        <v>-1</v>
      </c>
    </row>
    <row r="209" spans="1:9" x14ac:dyDescent="0.2">
      <c r="A209" t="s">
        <v>427</v>
      </c>
      <c r="B209" t="s">
        <v>417</v>
      </c>
      <c r="C209" t="s">
        <v>25</v>
      </c>
      <c r="D209" t="s">
        <v>417</v>
      </c>
      <c r="E209" t="s">
        <v>25</v>
      </c>
      <c r="F209">
        <v>2030</v>
      </c>
      <c r="G209">
        <v>926</v>
      </c>
      <c r="H209">
        <v>2E-3</v>
      </c>
      <c r="I209">
        <v>-1</v>
      </c>
    </row>
    <row r="210" spans="1:9" x14ac:dyDescent="0.2">
      <c r="A210" t="s">
        <v>427</v>
      </c>
      <c r="B210" t="s">
        <v>417</v>
      </c>
      <c r="C210" t="s">
        <v>25</v>
      </c>
      <c r="D210" t="s">
        <v>417</v>
      </c>
      <c r="E210" t="s">
        <v>25</v>
      </c>
      <c r="F210">
        <v>2031</v>
      </c>
      <c r="G210">
        <v>926</v>
      </c>
      <c r="H210">
        <v>2E-3</v>
      </c>
      <c r="I210">
        <v>-1</v>
      </c>
    </row>
    <row r="211" spans="1:9" x14ac:dyDescent="0.2">
      <c r="A211" t="s">
        <v>427</v>
      </c>
      <c r="B211" t="s">
        <v>417</v>
      </c>
      <c r="C211" t="s">
        <v>25</v>
      </c>
      <c r="D211" t="s">
        <v>417</v>
      </c>
      <c r="E211" t="s">
        <v>28</v>
      </c>
      <c r="F211">
        <v>2021</v>
      </c>
      <c r="G211">
        <v>3787.9</v>
      </c>
      <c r="H211">
        <v>8.0000000000000002E-3</v>
      </c>
      <c r="I211">
        <v>-1</v>
      </c>
    </row>
    <row r="212" spans="1:9" x14ac:dyDescent="0.2">
      <c r="A212" t="s">
        <v>427</v>
      </c>
      <c r="B212" t="s">
        <v>417</v>
      </c>
      <c r="C212" t="s">
        <v>25</v>
      </c>
      <c r="D212" t="s">
        <v>417</v>
      </c>
      <c r="E212" t="s">
        <v>28</v>
      </c>
      <c r="F212">
        <v>2022</v>
      </c>
      <c r="G212">
        <v>3787.9</v>
      </c>
      <c r="H212">
        <v>8.0000000000000002E-3</v>
      </c>
      <c r="I212">
        <v>-1</v>
      </c>
    </row>
    <row r="213" spans="1:9" x14ac:dyDescent="0.2">
      <c r="A213" t="s">
        <v>427</v>
      </c>
      <c r="B213" t="s">
        <v>417</v>
      </c>
      <c r="C213" t="s">
        <v>25</v>
      </c>
      <c r="D213" t="s">
        <v>417</v>
      </c>
      <c r="E213" t="s">
        <v>28</v>
      </c>
      <c r="F213">
        <v>2023</v>
      </c>
      <c r="G213">
        <v>3787.9</v>
      </c>
      <c r="H213">
        <v>8.0000000000000002E-3</v>
      </c>
      <c r="I213">
        <v>-1</v>
      </c>
    </row>
    <row r="214" spans="1:9" x14ac:dyDescent="0.2">
      <c r="A214" t="s">
        <v>427</v>
      </c>
      <c r="B214" t="s">
        <v>417</v>
      </c>
      <c r="C214" t="s">
        <v>25</v>
      </c>
      <c r="D214" t="s">
        <v>417</v>
      </c>
      <c r="E214" t="s">
        <v>28</v>
      </c>
      <c r="F214">
        <v>2024</v>
      </c>
      <c r="G214">
        <v>3787.9</v>
      </c>
      <c r="H214">
        <v>8.0000000000000002E-3</v>
      </c>
      <c r="I214">
        <v>-1</v>
      </c>
    </row>
    <row r="215" spans="1:9" x14ac:dyDescent="0.2">
      <c r="A215" t="s">
        <v>427</v>
      </c>
      <c r="B215" t="s">
        <v>417</v>
      </c>
      <c r="C215" t="s">
        <v>25</v>
      </c>
      <c r="D215" t="s">
        <v>417</v>
      </c>
      <c r="E215" t="s">
        <v>28</v>
      </c>
      <c r="F215">
        <v>2025</v>
      </c>
      <c r="G215">
        <v>3787.9</v>
      </c>
      <c r="H215">
        <v>8.0000000000000002E-3</v>
      </c>
      <c r="I215">
        <v>-1</v>
      </c>
    </row>
    <row r="216" spans="1:9" x14ac:dyDescent="0.2">
      <c r="A216" t="s">
        <v>427</v>
      </c>
      <c r="B216" t="s">
        <v>417</v>
      </c>
      <c r="C216" t="s">
        <v>25</v>
      </c>
      <c r="D216" t="s">
        <v>417</v>
      </c>
      <c r="E216" t="s">
        <v>28</v>
      </c>
      <c r="F216">
        <v>2026</v>
      </c>
      <c r="G216">
        <v>3787.9</v>
      </c>
      <c r="H216">
        <v>8.0000000000000002E-3</v>
      </c>
      <c r="I216">
        <v>-1</v>
      </c>
    </row>
    <row r="217" spans="1:9" x14ac:dyDescent="0.2">
      <c r="A217" t="s">
        <v>427</v>
      </c>
      <c r="B217" t="s">
        <v>417</v>
      </c>
      <c r="C217" t="s">
        <v>25</v>
      </c>
      <c r="D217" t="s">
        <v>417</v>
      </c>
      <c r="E217" t="s">
        <v>28</v>
      </c>
      <c r="F217">
        <v>2027</v>
      </c>
      <c r="G217">
        <v>3787.9</v>
      </c>
      <c r="H217">
        <v>8.0000000000000002E-3</v>
      </c>
      <c r="I217">
        <v>-1</v>
      </c>
    </row>
    <row r="218" spans="1:9" x14ac:dyDescent="0.2">
      <c r="A218" t="s">
        <v>427</v>
      </c>
      <c r="B218" t="s">
        <v>417</v>
      </c>
      <c r="C218" t="s">
        <v>25</v>
      </c>
      <c r="D218" t="s">
        <v>417</v>
      </c>
      <c r="E218" t="s">
        <v>28</v>
      </c>
      <c r="F218">
        <v>2028</v>
      </c>
      <c r="G218">
        <v>3787.9</v>
      </c>
      <c r="H218">
        <v>8.0000000000000002E-3</v>
      </c>
      <c r="I218">
        <v>-1</v>
      </c>
    </row>
    <row r="219" spans="1:9" x14ac:dyDescent="0.2">
      <c r="A219" t="s">
        <v>427</v>
      </c>
      <c r="B219" t="s">
        <v>417</v>
      </c>
      <c r="C219" t="s">
        <v>25</v>
      </c>
      <c r="D219" t="s">
        <v>417</v>
      </c>
      <c r="E219" t="s">
        <v>28</v>
      </c>
      <c r="F219">
        <v>2029</v>
      </c>
      <c r="G219">
        <v>3787.9</v>
      </c>
      <c r="H219">
        <v>8.0000000000000002E-3</v>
      </c>
      <c r="I219">
        <v>-1</v>
      </c>
    </row>
    <row r="220" spans="1:9" x14ac:dyDescent="0.2">
      <c r="A220" t="s">
        <v>427</v>
      </c>
      <c r="B220" t="s">
        <v>417</v>
      </c>
      <c r="C220" t="s">
        <v>25</v>
      </c>
      <c r="D220" t="s">
        <v>417</v>
      </c>
      <c r="E220" t="s">
        <v>28</v>
      </c>
      <c r="F220">
        <v>2030</v>
      </c>
      <c r="G220">
        <v>3787.9</v>
      </c>
      <c r="H220">
        <v>8.0000000000000002E-3</v>
      </c>
      <c r="I220">
        <v>-1</v>
      </c>
    </row>
    <row r="221" spans="1:9" x14ac:dyDescent="0.2">
      <c r="A221" t="s">
        <v>427</v>
      </c>
      <c r="B221" t="s">
        <v>417</v>
      </c>
      <c r="C221" t="s">
        <v>25</v>
      </c>
      <c r="D221" t="s">
        <v>417</v>
      </c>
      <c r="E221" t="s">
        <v>28</v>
      </c>
      <c r="F221">
        <v>2031</v>
      </c>
      <c r="G221">
        <v>3787.9</v>
      </c>
      <c r="H221">
        <v>8.0000000000000002E-3</v>
      </c>
      <c r="I221">
        <v>-1</v>
      </c>
    </row>
    <row r="222" spans="1:9" x14ac:dyDescent="0.2">
      <c r="A222" t="s">
        <v>427</v>
      </c>
      <c r="B222" t="s">
        <v>417</v>
      </c>
      <c r="C222" t="s">
        <v>28</v>
      </c>
      <c r="D222" t="s">
        <v>417</v>
      </c>
      <c r="E222" t="s">
        <v>11</v>
      </c>
      <c r="F222">
        <v>2021</v>
      </c>
      <c r="G222">
        <v>2497.6</v>
      </c>
      <c r="H222">
        <v>8.0000000000000002E-3</v>
      </c>
      <c r="I222">
        <v>-1</v>
      </c>
    </row>
    <row r="223" spans="1:9" x14ac:dyDescent="0.2">
      <c r="A223" t="s">
        <v>427</v>
      </c>
      <c r="B223" t="s">
        <v>417</v>
      </c>
      <c r="C223" t="s">
        <v>28</v>
      </c>
      <c r="D223" t="s">
        <v>417</v>
      </c>
      <c r="E223" t="s">
        <v>11</v>
      </c>
      <c r="F223">
        <v>2022</v>
      </c>
      <c r="G223">
        <v>2497.6</v>
      </c>
      <c r="H223">
        <v>8.0000000000000002E-3</v>
      </c>
      <c r="I223">
        <v>-1</v>
      </c>
    </row>
    <row r="224" spans="1:9" x14ac:dyDescent="0.2">
      <c r="A224" t="s">
        <v>427</v>
      </c>
      <c r="B224" t="s">
        <v>417</v>
      </c>
      <c r="C224" t="s">
        <v>28</v>
      </c>
      <c r="D224" t="s">
        <v>417</v>
      </c>
      <c r="E224" t="s">
        <v>11</v>
      </c>
      <c r="F224">
        <v>2023</v>
      </c>
      <c r="G224">
        <v>2497.6</v>
      </c>
      <c r="H224">
        <v>8.0000000000000002E-3</v>
      </c>
      <c r="I224">
        <v>-1</v>
      </c>
    </row>
    <row r="225" spans="1:9" x14ac:dyDescent="0.2">
      <c r="A225" t="s">
        <v>427</v>
      </c>
      <c r="B225" t="s">
        <v>417</v>
      </c>
      <c r="C225" t="s">
        <v>28</v>
      </c>
      <c r="D225" t="s">
        <v>417</v>
      </c>
      <c r="E225" t="s">
        <v>11</v>
      </c>
      <c r="F225">
        <v>2024</v>
      </c>
      <c r="G225">
        <v>2497.6</v>
      </c>
      <c r="H225">
        <v>8.0000000000000002E-3</v>
      </c>
      <c r="I225">
        <v>-1</v>
      </c>
    </row>
    <row r="226" spans="1:9" x14ac:dyDescent="0.2">
      <c r="A226" t="s">
        <v>427</v>
      </c>
      <c r="B226" t="s">
        <v>417</v>
      </c>
      <c r="C226" t="s">
        <v>28</v>
      </c>
      <c r="D226" t="s">
        <v>417</v>
      </c>
      <c r="E226" t="s">
        <v>11</v>
      </c>
      <c r="F226">
        <v>2025</v>
      </c>
      <c r="G226">
        <v>2497.6</v>
      </c>
      <c r="H226">
        <v>8.0000000000000002E-3</v>
      </c>
      <c r="I226">
        <v>-1</v>
      </c>
    </row>
    <row r="227" spans="1:9" x14ac:dyDescent="0.2">
      <c r="A227" t="s">
        <v>427</v>
      </c>
      <c r="B227" t="s">
        <v>417</v>
      </c>
      <c r="C227" t="s">
        <v>28</v>
      </c>
      <c r="D227" t="s">
        <v>417</v>
      </c>
      <c r="E227" t="s">
        <v>11</v>
      </c>
      <c r="F227">
        <v>2026</v>
      </c>
      <c r="G227">
        <v>2497.6</v>
      </c>
      <c r="H227">
        <v>8.0000000000000002E-3</v>
      </c>
      <c r="I227">
        <v>-1</v>
      </c>
    </row>
    <row r="228" spans="1:9" x14ac:dyDescent="0.2">
      <c r="A228" t="s">
        <v>427</v>
      </c>
      <c r="B228" t="s">
        <v>417</v>
      </c>
      <c r="C228" t="s">
        <v>28</v>
      </c>
      <c r="D228" t="s">
        <v>417</v>
      </c>
      <c r="E228" t="s">
        <v>11</v>
      </c>
      <c r="F228">
        <v>2027</v>
      </c>
      <c r="G228">
        <v>2497.6</v>
      </c>
      <c r="H228">
        <v>8.0000000000000002E-3</v>
      </c>
      <c r="I228">
        <v>-1</v>
      </c>
    </row>
    <row r="229" spans="1:9" x14ac:dyDescent="0.2">
      <c r="A229" t="s">
        <v>427</v>
      </c>
      <c r="B229" t="s">
        <v>417</v>
      </c>
      <c r="C229" t="s">
        <v>28</v>
      </c>
      <c r="D229" t="s">
        <v>417</v>
      </c>
      <c r="E229" t="s">
        <v>11</v>
      </c>
      <c r="F229">
        <v>2028</v>
      </c>
      <c r="G229">
        <v>2497.6</v>
      </c>
      <c r="H229">
        <v>8.0000000000000002E-3</v>
      </c>
      <c r="I229">
        <v>-1</v>
      </c>
    </row>
    <row r="230" spans="1:9" x14ac:dyDescent="0.2">
      <c r="A230" t="s">
        <v>427</v>
      </c>
      <c r="B230" t="s">
        <v>417</v>
      </c>
      <c r="C230" t="s">
        <v>28</v>
      </c>
      <c r="D230" t="s">
        <v>417</v>
      </c>
      <c r="E230" t="s">
        <v>11</v>
      </c>
      <c r="F230">
        <v>2029</v>
      </c>
      <c r="G230">
        <v>2497.6</v>
      </c>
      <c r="H230">
        <v>8.0000000000000002E-3</v>
      </c>
      <c r="I230">
        <v>-1</v>
      </c>
    </row>
    <row r="231" spans="1:9" x14ac:dyDescent="0.2">
      <c r="A231" t="s">
        <v>427</v>
      </c>
      <c r="B231" t="s">
        <v>417</v>
      </c>
      <c r="C231" t="s">
        <v>28</v>
      </c>
      <c r="D231" t="s">
        <v>417</v>
      </c>
      <c r="E231" t="s">
        <v>11</v>
      </c>
      <c r="F231">
        <v>2030</v>
      </c>
      <c r="G231">
        <v>2497.6</v>
      </c>
      <c r="H231">
        <v>8.0000000000000002E-3</v>
      </c>
      <c r="I231">
        <v>-1</v>
      </c>
    </row>
    <row r="232" spans="1:9" x14ac:dyDescent="0.2">
      <c r="A232" t="s">
        <v>427</v>
      </c>
      <c r="B232" t="s">
        <v>417</v>
      </c>
      <c r="C232" t="s">
        <v>28</v>
      </c>
      <c r="D232" t="s">
        <v>417</v>
      </c>
      <c r="E232" t="s">
        <v>11</v>
      </c>
      <c r="F232">
        <v>2031</v>
      </c>
      <c r="G232">
        <v>2497.6</v>
      </c>
      <c r="H232">
        <v>8.0000000000000002E-3</v>
      </c>
      <c r="I232">
        <v>-1</v>
      </c>
    </row>
    <row r="233" spans="1:9" x14ac:dyDescent="0.2">
      <c r="A233" t="s">
        <v>427</v>
      </c>
      <c r="B233" t="s">
        <v>417</v>
      </c>
      <c r="C233" t="s">
        <v>28</v>
      </c>
      <c r="D233" t="s">
        <v>417</v>
      </c>
      <c r="E233" t="s">
        <v>18</v>
      </c>
      <c r="F233">
        <v>2021</v>
      </c>
      <c r="G233">
        <v>3354.5</v>
      </c>
      <c r="H233">
        <v>8.0000000000000002E-3</v>
      </c>
      <c r="I233">
        <v>-1</v>
      </c>
    </row>
    <row r="234" spans="1:9" x14ac:dyDescent="0.2">
      <c r="A234" t="s">
        <v>427</v>
      </c>
      <c r="B234" t="s">
        <v>417</v>
      </c>
      <c r="C234" t="s">
        <v>28</v>
      </c>
      <c r="D234" t="s">
        <v>417</v>
      </c>
      <c r="E234" t="s">
        <v>18</v>
      </c>
      <c r="F234">
        <v>2022</v>
      </c>
      <c r="G234">
        <v>3354.5</v>
      </c>
      <c r="H234">
        <v>8.0000000000000002E-3</v>
      </c>
      <c r="I234">
        <v>-1</v>
      </c>
    </row>
    <row r="235" spans="1:9" x14ac:dyDescent="0.2">
      <c r="A235" t="s">
        <v>427</v>
      </c>
      <c r="B235" t="s">
        <v>417</v>
      </c>
      <c r="C235" t="s">
        <v>28</v>
      </c>
      <c r="D235" t="s">
        <v>417</v>
      </c>
      <c r="E235" t="s">
        <v>18</v>
      </c>
      <c r="F235">
        <v>2023</v>
      </c>
      <c r="G235">
        <v>3354.5</v>
      </c>
      <c r="H235">
        <v>8.0000000000000002E-3</v>
      </c>
      <c r="I235">
        <v>-1</v>
      </c>
    </row>
    <row r="236" spans="1:9" x14ac:dyDescent="0.2">
      <c r="A236" t="s">
        <v>427</v>
      </c>
      <c r="B236" t="s">
        <v>417</v>
      </c>
      <c r="C236" t="s">
        <v>28</v>
      </c>
      <c r="D236" t="s">
        <v>417</v>
      </c>
      <c r="E236" t="s">
        <v>18</v>
      </c>
      <c r="F236">
        <v>2024</v>
      </c>
      <c r="G236">
        <v>3354.5</v>
      </c>
      <c r="H236">
        <v>8.0000000000000002E-3</v>
      </c>
      <c r="I236">
        <v>-1</v>
      </c>
    </row>
    <row r="237" spans="1:9" x14ac:dyDescent="0.2">
      <c r="A237" t="s">
        <v>427</v>
      </c>
      <c r="B237" t="s">
        <v>417</v>
      </c>
      <c r="C237" t="s">
        <v>28</v>
      </c>
      <c r="D237" t="s">
        <v>417</v>
      </c>
      <c r="E237" t="s">
        <v>18</v>
      </c>
      <c r="F237">
        <v>2025</v>
      </c>
      <c r="G237">
        <v>3354.5</v>
      </c>
      <c r="H237">
        <v>8.0000000000000002E-3</v>
      </c>
      <c r="I237">
        <v>-1</v>
      </c>
    </row>
    <row r="238" spans="1:9" x14ac:dyDescent="0.2">
      <c r="A238" t="s">
        <v>427</v>
      </c>
      <c r="B238" t="s">
        <v>417</v>
      </c>
      <c r="C238" t="s">
        <v>28</v>
      </c>
      <c r="D238" t="s">
        <v>417</v>
      </c>
      <c r="E238" t="s">
        <v>18</v>
      </c>
      <c r="F238">
        <v>2026</v>
      </c>
      <c r="G238">
        <v>3354.5</v>
      </c>
      <c r="H238">
        <v>8.0000000000000002E-3</v>
      </c>
      <c r="I238">
        <v>-1</v>
      </c>
    </row>
    <row r="239" spans="1:9" x14ac:dyDescent="0.2">
      <c r="A239" t="s">
        <v>427</v>
      </c>
      <c r="B239" t="s">
        <v>417</v>
      </c>
      <c r="C239" t="s">
        <v>28</v>
      </c>
      <c r="D239" t="s">
        <v>417</v>
      </c>
      <c r="E239" t="s">
        <v>18</v>
      </c>
      <c r="F239">
        <v>2027</v>
      </c>
      <c r="G239">
        <v>3354.5</v>
      </c>
      <c r="H239">
        <v>8.0000000000000002E-3</v>
      </c>
      <c r="I239">
        <v>-1</v>
      </c>
    </row>
    <row r="240" spans="1:9" x14ac:dyDescent="0.2">
      <c r="A240" t="s">
        <v>427</v>
      </c>
      <c r="B240" t="s">
        <v>417</v>
      </c>
      <c r="C240" t="s">
        <v>28</v>
      </c>
      <c r="D240" t="s">
        <v>417</v>
      </c>
      <c r="E240" t="s">
        <v>18</v>
      </c>
      <c r="F240">
        <v>2028</v>
      </c>
      <c r="G240">
        <v>3354.5</v>
      </c>
      <c r="H240">
        <v>8.0000000000000002E-3</v>
      </c>
      <c r="I240">
        <v>-1</v>
      </c>
    </row>
    <row r="241" spans="1:9" x14ac:dyDescent="0.2">
      <c r="A241" t="s">
        <v>427</v>
      </c>
      <c r="B241" t="s">
        <v>417</v>
      </c>
      <c r="C241" t="s">
        <v>28</v>
      </c>
      <c r="D241" t="s">
        <v>417</v>
      </c>
      <c r="E241" t="s">
        <v>18</v>
      </c>
      <c r="F241">
        <v>2029</v>
      </c>
      <c r="G241">
        <v>3354.5</v>
      </c>
      <c r="H241">
        <v>8.0000000000000002E-3</v>
      </c>
      <c r="I241">
        <v>-1</v>
      </c>
    </row>
    <row r="242" spans="1:9" x14ac:dyDescent="0.2">
      <c r="A242" t="s">
        <v>427</v>
      </c>
      <c r="B242" t="s">
        <v>417</v>
      </c>
      <c r="C242" t="s">
        <v>28</v>
      </c>
      <c r="D242" t="s">
        <v>417</v>
      </c>
      <c r="E242" t="s">
        <v>18</v>
      </c>
      <c r="F242">
        <v>2030</v>
      </c>
      <c r="G242">
        <v>3354.5</v>
      </c>
      <c r="H242">
        <v>8.0000000000000002E-3</v>
      </c>
      <c r="I242">
        <v>-1</v>
      </c>
    </row>
    <row r="243" spans="1:9" x14ac:dyDescent="0.2">
      <c r="A243" t="s">
        <v>427</v>
      </c>
      <c r="B243" t="s">
        <v>417</v>
      </c>
      <c r="C243" t="s">
        <v>28</v>
      </c>
      <c r="D243" t="s">
        <v>417</v>
      </c>
      <c r="E243" t="s">
        <v>18</v>
      </c>
      <c r="F243">
        <v>2031</v>
      </c>
      <c r="G243">
        <v>3354.5</v>
      </c>
      <c r="H243">
        <v>8.0000000000000002E-3</v>
      </c>
      <c r="I243">
        <v>-1</v>
      </c>
    </row>
    <row r="244" spans="1:9" x14ac:dyDescent="0.2">
      <c r="A244" t="s">
        <v>427</v>
      </c>
      <c r="B244" t="s">
        <v>417</v>
      </c>
      <c r="C244" t="s">
        <v>28</v>
      </c>
      <c r="D244" t="s">
        <v>417</v>
      </c>
      <c r="E244" t="s">
        <v>22</v>
      </c>
      <c r="F244">
        <v>2021</v>
      </c>
      <c r="G244">
        <v>3174</v>
      </c>
      <c r="H244">
        <v>8.0000000000000002E-3</v>
      </c>
      <c r="I244">
        <v>-1</v>
      </c>
    </row>
    <row r="245" spans="1:9" x14ac:dyDescent="0.2">
      <c r="A245" t="s">
        <v>427</v>
      </c>
      <c r="B245" t="s">
        <v>417</v>
      </c>
      <c r="C245" t="s">
        <v>28</v>
      </c>
      <c r="D245" t="s">
        <v>417</v>
      </c>
      <c r="E245" t="s">
        <v>22</v>
      </c>
      <c r="F245">
        <v>2022</v>
      </c>
      <c r="G245">
        <v>3174</v>
      </c>
      <c r="H245">
        <v>8.0000000000000002E-3</v>
      </c>
      <c r="I245">
        <v>-1</v>
      </c>
    </row>
    <row r="246" spans="1:9" x14ac:dyDescent="0.2">
      <c r="A246" t="s">
        <v>427</v>
      </c>
      <c r="B246" t="s">
        <v>417</v>
      </c>
      <c r="C246" t="s">
        <v>28</v>
      </c>
      <c r="D246" t="s">
        <v>417</v>
      </c>
      <c r="E246" t="s">
        <v>22</v>
      </c>
      <c r="F246">
        <v>2023</v>
      </c>
      <c r="G246">
        <v>3174</v>
      </c>
      <c r="H246">
        <v>8.0000000000000002E-3</v>
      </c>
      <c r="I246">
        <v>-1</v>
      </c>
    </row>
    <row r="247" spans="1:9" x14ac:dyDescent="0.2">
      <c r="A247" t="s">
        <v>427</v>
      </c>
      <c r="B247" t="s">
        <v>417</v>
      </c>
      <c r="C247" t="s">
        <v>28</v>
      </c>
      <c r="D247" t="s">
        <v>417</v>
      </c>
      <c r="E247" t="s">
        <v>22</v>
      </c>
      <c r="F247">
        <v>2024</v>
      </c>
      <c r="G247">
        <v>3174</v>
      </c>
      <c r="H247">
        <v>8.0000000000000002E-3</v>
      </c>
      <c r="I247">
        <v>-1</v>
      </c>
    </row>
    <row r="248" spans="1:9" x14ac:dyDescent="0.2">
      <c r="A248" t="s">
        <v>427</v>
      </c>
      <c r="B248" t="s">
        <v>417</v>
      </c>
      <c r="C248" t="s">
        <v>28</v>
      </c>
      <c r="D248" t="s">
        <v>417</v>
      </c>
      <c r="E248" t="s">
        <v>22</v>
      </c>
      <c r="F248">
        <v>2025</v>
      </c>
      <c r="G248">
        <v>3174</v>
      </c>
      <c r="H248">
        <v>8.0000000000000002E-3</v>
      </c>
      <c r="I248">
        <v>-1</v>
      </c>
    </row>
    <row r="249" spans="1:9" x14ac:dyDescent="0.2">
      <c r="A249" t="s">
        <v>427</v>
      </c>
      <c r="B249" t="s">
        <v>417</v>
      </c>
      <c r="C249" t="s">
        <v>28</v>
      </c>
      <c r="D249" t="s">
        <v>417</v>
      </c>
      <c r="E249" t="s">
        <v>22</v>
      </c>
      <c r="F249">
        <v>2026</v>
      </c>
      <c r="G249">
        <v>3174</v>
      </c>
      <c r="H249">
        <v>8.0000000000000002E-3</v>
      </c>
      <c r="I249">
        <v>-1</v>
      </c>
    </row>
    <row r="250" spans="1:9" x14ac:dyDescent="0.2">
      <c r="A250" t="s">
        <v>427</v>
      </c>
      <c r="B250" t="s">
        <v>417</v>
      </c>
      <c r="C250" t="s">
        <v>28</v>
      </c>
      <c r="D250" t="s">
        <v>417</v>
      </c>
      <c r="E250" t="s">
        <v>22</v>
      </c>
      <c r="F250">
        <v>2027</v>
      </c>
      <c r="G250">
        <v>3174</v>
      </c>
      <c r="H250">
        <v>8.0000000000000002E-3</v>
      </c>
      <c r="I250">
        <v>-1</v>
      </c>
    </row>
    <row r="251" spans="1:9" x14ac:dyDescent="0.2">
      <c r="A251" t="s">
        <v>427</v>
      </c>
      <c r="B251" t="s">
        <v>417</v>
      </c>
      <c r="C251" t="s">
        <v>28</v>
      </c>
      <c r="D251" t="s">
        <v>417</v>
      </c>
      <c r="E251" t="s">
        <v>22</v>
      </c>
      <c r="F251">
        <v>2028</v>
      </c>
      <c r="G251">
        <v>3174</v>
      </c>
      <c r="H251">
        <v>8.0000000000000002E-3</v>
      </c>
      <c r="I251">
        <v>-1</v>
      </c>
    </row>
    <row r="252" spans="1:9" x14ac:dyDescent="0.2">
      <c r="A252" t="s">
        <v>427</v>
      </c>
      <c r="B252" t="s">
        <v>417</v>
      </c>
      <c r="C252" t="s">
        <v>28</v>
      </c>
      <c r="D252" t="s">
        <v>417</v>
      </c>
      <c r="E252" t="s">
        <v>22</v>
      </c>
      <c r="F252">
        <v>2029</v>
      </c>
      <c r="G252">
        <v>3174</v>
      </c>
      <c r="H252">
        <v>8.0000000000000002E-3</v>
      </c>
      <c r="I252">
        <v>-1</v>
      </c>
    </row>
    <row r="253" spans="1:9" x14ac:dyDescent="0.2">
      <c r="A253" t="s">
        <v>427</v>
      </c>
      <c r="B253" t="s">
        <v>417</v>
      </c>
      <c r="C253" t="s">
        <v>28</v>
      </c>
      <c r="D253" t="s">
        <v>417</v>
      </c>
      <c r="E253" t="s">
        <v>22</v>
      </c>
      <c r="F253">
        <v>2030</v>
      </c>
      <c r="G253">
        <v>3174</v>
      </c>
      <c r="H253">
        <v>8.0000000000000002E-3</v>
      </c>
      <c r="I253">
        <v>-1</v>
      </c>
    </row>
    <row r="254" spans="1:9" x14ac:dyDescent="0.2">
      <c r="A254" t="s">
        <v>427</v>
      </c>
      <c r="B254" t="s">
        <v>417</v>
      </c>
      <c r="C254" t="s">
        <v>28</v>
      </c>
      <c r="D254" t="s">
        <v>417</v>
      </c>
      <c r="E254" t="s">
        <v>22</v>
      </c>
      <c r="F254">
        <v>2031</v>
      </c>
      <c r="G254">
        <v>3174</v>
      </c>
      <c r="H254">
        <v>8.0000000000000002E-3</v>
      </c>
      <c r="I254">
        <v>-1</v>
      </c>
    </row>
    <row r="255" spans="1:9" x14ac:dyDescent="0.2">
      <c r="A255" t="s">
        <v>427</v>
      </c>
      <c r="B255" t="s">
        <v>417</v>
      </c>
      <c r="C255" t="s">
        <v>28</v>
      </c>
      <c r="D255" t="s">
        <v>417</v>
      </c>
      <c r="E255" t="s">
        <v>25</v>
      </c>
      <c r="F255">
        <v>2021</v>
      </c>
      <c r="G255">
        <v>3787.9</v>
      </c>
      <c r="H255">
        <v>8.0000000000000002E-3</v>
      </c>
      <c r="I255">
        <v>-1</v>
      </c>
    </row>
    <row r="256" spans="1:9" x14ac:dyDescent="0.2">
      <c r="A256" t="s">
        <v>427</v>
      </c>
      <c r="B256" t="s">
        <v>417</v>
      </c>
      <c r="C256" t="s">
        <v>28</v>
      </c>
      <c r="D256" t="s">
        <v>417</v>
      </c>
      <c r="E256" t="s">
        <v>25</v>
      </c>
      <c r="F256">
        <v>2022</v>
      </c>
      <c r="G256">
        <v>3787.9</v>
      </c>
      <c r="H256">
        <v>8.0000000000000002E-3</v>
      </c>
      <c r="I256">
        <v>-1</v>
      </c>
    </row>
    <row r="257" spans="1:9" x14ac:dyDescent="0.2">
      <c r="A257" t="s">
        <v>427</v>
      </c>
      <c r="B257" t="s">
        <v>417</v>
      </c>
      <c r="C257" t="s">
        <v>28</v>
      </c>
      <c r="D257" t="s">
        <v>417</v>
      </c>
      <c r="E257" t="s">
        <v>25</v>
      </c>
      <c r="F257">
        <v>2023</v>
      </c>
      <c r="G257">
        <v>3787.9</v>
      </c>
      <c r="H257">
        <v>8.0000000000000002E-3</v>
      </c>
      <c r="I257">
        <v>-1</v>
      </c>
    </row>
    <row r="258" spans="1:9" x14ac:dyDescent="0.2">
      <c r="A258" t="s">
        <v>427</v>
      </c>
      <c r="B258" t="s">
        <v>417</v>
      </c>
      <c r="C258" t="s">
        <v>28</v>
      </c>
      <c r="D258" t="s">
        <v>417</v>
      </c>
      <c r="E258" t="s">
        <v>25</v>
      </c>
      <c r="F258">
        <v>2024</v>
      </c>
      <c r="G258">
        <v>3787.9</v>
      </c>
      <c r="H258">
        <v>8.0000000000000002E-3</v>
      </c>
      <c r="I258">
        <v>-1</v>
      </c>
    </row>
    <row r="259" spans="1:9" x14ac:dyDescent="0.2">
      <c r="A259" t="s">
        <v>427</v>
      </c>
      <c r="B259" t="s">
        <v>417</v>
      </c>
      <c r="C259" t="s">
        <v>28</v>
      </c>
      <c r="D259" t="s">
        <v>417</v>
      </c>
      <c r="E259" t="s">
        <v>25</v>
      </c>
      <c r="F259">
        <v>2025</v>
      </c>
      <c r="G259">
        <v>3787.9</v>
      </c>
      <c r="H259">
        <v>8.0000000000000002E-3</v>
      </c>
      <c r="I259">
        <v>-1</v>
      </c>
    </row>
    <row r="260" spans="1:9" x14ac:dyDescent="0.2">
      <c r="A260" t="s">
        <v>427</v>
      </c>
      <c r="B260" t="s">
        <v>417</v>
      </c>
      <c r="C260" t="s">
        <v>28</v>
      </c>
      <c r="D260" t="s">
        <v>417</v>
      </c>
      <c r="E260" t="s">
        <v>25</v>
      </c>
      <c r="F260">
        <v>2026</v>
      </c>
      <c r="G260">
        <v>3787.9</v>
      </c>
      <c r="H260">
        <v>8.0000000000000002E-3</v>
      </c>
      <c r="I260">
        <v>-1</v>
      </c>
    </row>
    <row r="261" spans="1:9" x14ac:dyDescent="0.2">
      <c r="A261" t="s">
        <v>427</v>
      </c>
      <c r="B261" t="s">
        <v>417</v>
      </c>
      <c r="C261" t="s">
        <v>28</v>
      </c>
      <c r="D261" t="s">
        <v>417</v>
      </c>
      <c r="E261" t="s">
        <v>25</v>
      </c>
      <c r="F261">
        <v>2027</v>
      </c>
      <c r="G261">
        <v>3787.9</v>
      </c>
      <c r="H261">
        <v>8.0000000000000002E-3</v>
      </c>
      <c r="I261">
        <v>-1</v>
      </c>
    </row>
    <row r="262" spans="1:9" x14ac:dyDescent="0.2">
      <c r="A262" t="s">
        <v>427</v>
      </c>
      <c r="B262" t="s">
        <v>417</v>
      </c>
      <c r="C262" t="s">
        <v>28</v>
      </c>
      <c r="D262" t="s">
        <v>417</v>
      </c>
      <c r="E262" t="s">
        <v>25</v>
      </c>
      <c r="F262">
        <v>2028</v>
      </c>
      <c r="G262">
        <v>3787.9</v>
      </c>
      <c r="H262">
        <v>8.0000000000000002E-3</v>
      </c>
      <c r="I262">
        <v>-1</v>
      </c>
    </row>
    <row r="263" spans="1:9" x14ac:dyDescent="0.2">
      <c r="A263" t="s">
        <v>427</v>
      </c>
      <c r="B263" t="s">
        <v>417</v>
      </c>
      <c r="C263" t="s">
        <v>28</v>
      </c>
      <c r="D263" t="s">
        <v>417</v>
      </c>
      <c r="E263" t="s">
        <v>25</v>
      </c>
      <c r="F263">
        <v>2029</v>
      </c>
      <c r="G263">
        <v>3787.9</v>
      </c>
      <c r="H263">
        <v>8.0000000000000002E-3</v>
      </c>
      <c r="I263">
        <v>-1</v>
      </c>
    </row>
    <row r="264" spans="1:9" x14ac:dyDescent="0.2">
      <c r="A264" t="s">
        <v>427</v>
      </c>
      <c r="B264" t="s">
        <v>417</v>
      </c>
      <c r="C264" t="s">
        <v>28</v>
      </c>
      <c r="D264" t="s">
        <v>417</v>
      </c>
      <c r="E264" t="s">
        <v>25</v>
      </c>
      <c r="F264">
        <v>2030</v>
      </c>
      <c r="G264">
        <v>3787.9</v>
      </c>
      <c r="H264">
        <v>8.0000000000000002E-3</v>
      </c>
      <c r="I264">
        <v>-1</v>
      </c>
    </row>
    <row r="265" spans="1:9" x14ac:dyDescent="0.2">
      <c r="A265" t="s">
        <v>427</v>
      </c>
      <c r="B265" t="s">
        <v>417</v>
      </c>
      <c r="C265" t="s">
        <v>28</v>
      </c>
      <c r="D265" t="s">
        <v>417</v>
      </c>
      <c r="E265" t="s">
        <v>25</v>
      </c>
      <c r="F265">
        <v>2031</v>
      </c>
      <c r="G265">
        <v>3787.9</v>
      </c>
      <c r="H265">
        <v>8.0000000000000002E-3</v>
      </c>
      <c r="I265">
        <v>-1</v>
      </c>
    </row>
    <row r="266" spans="1:9" x14ac:dyDescent="0.2">
      <c r="A266" t="s">
        <v>427</v>
      </c>
      <c r="B266" t="s">
        <v>417</v>
      </c>
      <c r="C266" t="s">
        <v>28</v>
      </c>
      <c r="D266" t="s">
        <v>417</v>
      </c>
      <c r="E266" t="s">
        <v>28</v>
      </c>
      <c r="F266">
        <v>2021</v>
      </c>
      <c r="G266">
        <v>926</v>
      </c>
      <c r="H266">
        <v>2E-3</v>
      </c>
      <c r="I266">
        <v>-1</v>
      </c>
    </row>
    <row r="267" spans="1:9" x14ac:dyDescent="0.2">
      <c r="A267" t="s">
        <v>427</v>
      </c>
      <c r="B267" t="s">
        <v>417</v>
      </c>
      <c r="C267" t="s">
        <v>28</v>
      </c>
      <c r="D267" t="s">
        <v>417</v>
      </c>
      <c r="E267" t="s">
        <v>28</v>
      </c>
      <c r="F267">
        <v>2022</v>
      </c>
      <c r="G267">
        <v>926</v>
      </c>
      <c r="H267">
        <v>2E-3</v>
      </c>
      <c r="I267">
        <v>-1</v>
      </c>
    </row>
    <row r="268" spans="1:9" x14ac:dyDescent="0.2">
      <c r="A268" t="s">
        <v>427</v>
      </c>
      <c r="B268" t="s">
        <v>417</v>
      </c>
      <c r="C268" t="s">
        <v>28</v>
      </c>
      <c r="D268" t="s">
        <v>417</v>
      </c>
      <c r="E268" t="s">
        <v>28</v>
      </c>
      <c r="F268">
        <v>2023</v>
      </c>
      <c r="G268">
        <v>926</v>
      </c>
      <c r="H268">
        <v>2E-3</v>
      </c>
      <c r="I268">
        <v>-1</v>
      </c>
    </row>
    <row r="269" spans="1:9" x14ac:dyDescent="0.2">
      <c r="A269" t="s">
        <v>427</v>
      </c>
      <c r="B269" t="s">
        <v>417</v>
      </c>
      <c r="C269" t="s">
        <v>28</v>
      </c>
      <c r="D269" t="s">
        <v>417</v>
      </c>
      <c r="E269" t="s">
        <v>28</v>
      </c>
      <c r="F269">
        <v>2024</v>
      </c>
      <c r="G269">
        <v>926</v>
      </c>
      <c r="H269">
        <v>2E-3</v>
      </c>
      <c r="I269">
        <v>-1</v>
      </c>
    </row>
    <row r="270" spans="1:9" x14ac:dyDescent="0.2">
      <c r="A270" t="s">
        <v>427</v>
      </c>
      <c r="B270" t="s">
        <v>417</v>
      </c>
      <c r="C270" t="s">
        <v>28</v>
      </c>
      <c r="D270" t="s">
        <v>417</v>
      </c>
      <c r="E270" t="s">
        <v>28</v>
      </c>
      <c r="F270">
        <v>2025</v>
      </c>
      <c r="G270">
        <v>926</v>
      </c>
      <c r="H270">
        <v>2E-3</v>
      </c>
      <c r="I270">
        <v>-1</v>
      </c>
    </row>
    <row r="271" spans="1:9" x14ac:dyDescent="0.2">
      <c r="A271" t="s">
        <v>427</v>
      </c>
      <c r="B271" t="s">
        <v>417</v>
      </c>
      <c r="C271" t="s">
        <v>28</v>
      </c>
      <c r="D271" t="s">
        <v>417</v>
      </c>
      <c r="E271" t="s">
        <v>28</v>
      </c>
      <c r="F271">
        <v>2026</v>
      </c>
      <c r="G271">
        <v>926</v>
      </c>
      <c r="H271">
        <v>2E-3</v>
      </c>
      <c r="I271">
        <v>-1</v>
      </c>
    </row>
    <row r="272" spans="1:9" x14ac:dyDescent="0.2">
      <c r="A272" t="s">
        <v>427</v>
      </c>
      <c r="B272" t="s">
        <v>417</v>
      </c>
      <c r="C272" t="s">
        <v>28</v>
      </c>
      <c r="D272" t="s">
        <v>417</v>
      </c>
      <c r="E272" t="s">
        <v>28</v>
      </c>
      <c r="F272">
        <v>2027</v>
      </c>
      <c r="G272">
        <v>926</v>
      </c>
      <c r="H272">
        <v>2E-3</v>
      </c>
      <c r="I272">
        <v>-1</v>
      </c>
    </row>
    <row r="273" spans="1:9" x14ac:dyDescent="0.2">
      <c r="A273" t="s">
        <v>427</v>
      </c>
      <c r="B273" t="s">
        <v>417</v>
      </c>
      <c r="C273" t="s">
        <v>28</v>
      </c>
      <c r="D273" t="s">
        <v>417</v>
      </c>
      <c r="E273" t="s">
        <v>28</v>
      </c>
      <c r="F273">
        <v>2028</v>
      </c>
      <c r="G273">
        <v>926</v>
      </c>
      <c r="H273">
        <v>2E-3</v>
      </c>
      <c r="I273">
        <v>-1</v>
      </c>
    </row>
    <row r="274" spans="1:9" x14ac:dyDescent="0.2">
      <c r="A274" t="s">
        <v>427</v>
      </c>
      <c r="B274" t="s">
        <v>417</v>
      </c>
      <c r="C274" t="s">
        <v>28</v>
      </c>
      <c r="D274" t="s">
        <v>417</v>
      </c>
      <c r="E274" t="s">
        <v>28</v>
      </c>
      <c r="F274">
        <v>2029</v>
      </c>
      <c r="G274">
        <v>926</v>
      </c>
      <c r="H274">
        <v>2E-3</v>
      </c>
      <c r="I274">
        <v>-1</v>
      </c>
    </row>
    <row r="275" spans="1:9" x14ac:dyDescent="0.2">
      <c r="A275" t="s">
        <v>427</v>
      </c>
      <c r="B275" t="s">
        <v>417</v>
      </c>
      <c r="C275" t="s">
        <v>28</v>
      </c>
      <c r="D275" t="s">
        <v>417</v>
      </c>
      <c r="E275" t="s">
        <v>28</v>
      </c>
      <c r="F275">
        <v>2030</v>
      </c>
      <c r="G275">
        <v>926</v>
      </c>
      <c r="H275">
        <v>2E-3</v>
      </c>
      <c r="I275">
        <v>-1</v>
      </c>
    </row>
    <row r="276" spans="1:9" x14ac:dyDescent="0.2">
      <c r="A276" t="s">
        <v>427</v>
      </c>
      <c r="B276" t="s">
        <v>417</v>
      </c>
      <c r="C276" t="s">
        <v>28</v>
      </c>
      <c r="D276" t="s">
        <v>417</v>
      </c>
      <c r="E276" t="s">
        <v>28</v>
      </c>
      <c r="F276">
        <v>2031</v>
      </c>
      <c r="G276">
        <v>926</v>
      </c>
      <c r="H276">
        <v>2E-3</v>
      </c>
      <c r="I276">
        <v>-1</v>
      </c>
    </row>
    <row r="277" spans="1:9" x14ac:dyDescent="0.2">
      <c r="A277" t="s">
        <v>432</v>
      </c>
      <c r="B277" t="s">
        <v>417</v>
      </c>
      <c r="C277" t="s">
        <v>11</v>
      </c>
      <c r="D277" t="s">
        <v>417</v>
      </c>
      <c r="E277" t="s">
        <v>11</v>
      </c>
      <c r="F277">
        <v>2021</v>
      </c>
      <c r="G277">
        <v>797.2</v>
      </c>
      <c r="H277">
        <v>2E-3</v>
      </c>
      <c r="I277">
        <v>-1</v>
      </c>
    </row>
    <row r="278" spans="1:9" x14ac:dyDescent="0.2">
      <c r="A278" t="s">
        <v>432</v>
      </c>
      <c r="B278" t="s">
        <v>417</v>
      </c>
      <c r="C278" t="s">
        <v>11</v>
      </c>
      <c r="D278" t="s">
        <v>417</v>
      </c>
      <c r="E278" t="s">
        <v>11</v>
      </c>
      <c r="F278">
        <v>2022</v>
      </c>
      <c r="G278">
        <v>797.2</v>
      </c>
      <c r="H278">
        <v>2E-3</v>
      </c>
      <c r="I278">
        <v>-1</v>
      </c>
    </row>
    <row r="279" spans="1:9" x14ac:dyDescent="0.2">
      <c r="A279" t="s">
        <v>432</v>
      </c>
      <c r="B279" t="s">
        <v>417</v>
      </c>
      <c r="C279" t="s">
        <v>11</v>
      </c>
      <c r="D279" t="s">
        <v>417</v>
      </c>
      <c r="E279" t="s">
        <v>11</v>
      </c>
      <c r="F279">
        <v>2023</v>
      </c>
      <c r="G279">
        <v>797.2</v>
      </c>
      <c r="H279">
        <v>2E-3</v>
      </c>
      <c r="I279">
        <v>-1</v>
      </c>
    </row>
    <row r="280" spans="1:9" x14ac:dyDescent="0.2">
      <c r="A280" t="s">
        <v>432</v>
      </c>
      <c r="B280" t="s">
        <v>417</v>
      </c>
      <c r="C280" t="s">
        <v>11</v>
      </c>
      <c r="D280" t="s">
        <v>417</v>
      </c>
      <c r="E280" t="s">
        <v>11</v>
      </c>
      <c r="F280">
        <v>2024</v>
      </c>
      <c r="G280">
        <v>797.2</v>
      </c>
      <c r="H280">
        <v>2E-3</v>
      </c>
      <c r="I280">
        <v>-1</v>
      </c>
    </row>
    <row r="281" spans="1:9" x14ac:dyDescent="0.2">
      <c r="A281" t="s">
        <v>432</v>
      </c>
      <c r="B281" t="s">
        <v>417</v>
      </c>
      <c r="C281" t="s">
        <v>11</v>
      </c>
      <c r="D281" t="s">
        <v>417</v>
      </c>
      <c r="E281" t="s">
        <v>11</v>
      </c>
      <c r="F281">
        <v>2025</v>
      </c>
      <c r="G281">
        <v>797.2</v>
      </c>
      <c r="H281">
        <v>2E-3</v>
      </c>
      <c r="I281">
        <v>-1</v>
      </c>
    </row>
    <row r="282" spans="1:9" x14ac:dyDescent="0.2">
      <c r="A282" t="s">
        <v>432</v>
      </c>
      <c r="B282" t="s">
        <v>417</v>
      </c>
      <c r="C282" t="s">
        <v>11</v>
      </c>
      <c r="D282" t="s">
        <v>417</v>
      </c>
      <c r="E282" t="s">
        <v>11</v>
      </c>
      <c r="F282">
        <v>2026</v>
      </c>
      <c r="G282">
        <v>797.2</v>
      </c>
      <c r="H282">
        <v>2E-3</v>
      </c>
      <c r="I282">
        <v>-1</v>
      </c>
    </row>
    <row r="283" spans="1:9" x14ac:dyDescent="0.2">
      <c r="A283" t="s">
        <v>432</v>
      </c>
      <c r="B283" t="s">
        <v>417</v>
      </c>
      <c r="C283" t="s">
        <v>11</v>
      </c>
      <c r="D283" t="s">
        <v>417</v>
      </c>
      <c r="E283" t="s">
        <v>11</v>
      </c>
      <c r="F283">
        <v>2027</v>
      </c>
      <c r="G283">
        <v>797.2</v>
      </c>
      <c r="H283">
        <v>2E-3</v>
      </c>
      <c r="I283">
        <v>-1</v>
      </c>
    </row>
    <row r="284" spans="1:9" x14ac:dyDescent="0.2">
      <c r="A284" t="s">
        <v>432</v>
      </c>
      <c r="B284" t="s">
        <v>417</v>
      </c>
      <c r="C284" t="s">
        <v>11</v>
      </c>
      <c r="D284" t="s">
        <v>417</v>
      </c>
      <c r="E284" t="s">
        <v>11</v>
      </c>
      <c r="F284">
        <v>2028</v>
      </c>
      <c r="G284">
        <v>797.2</v>
      </c>
      <c r="H284">
        <v>2E-3</v>
      </c>
      <c r="I284">
        <v>-1</v>
      </c>
    </row>
    <row r="285" spans="1:9" x14ac:dyDescent="0.2">
      <c r="A285" t="s">
        <v>432</v>
      </c>
      <c r="B285" t="s">
        <v>417</v>
      </c>
      <c r="C285" t="s">
        <v>11</v>
      </c>
      <c r="D285" t="s">
        <v>417</v>
      </c>
      <c r="E285" t="s">
        <v>11</v>
      </c>
      <c r="F285">
        <v>2029</v>
      </c>
      <c r="G285">
        <v>797.2</v>
      </c>
      <c r="H285">
        <v>2E-3</v>
      </c>
      <c r="I285">
        <v>-1</v>
      </c>
    </row>
    <row r="286" spans="1:9" x14ac:dyDescent="0.2">
      <c r="A286" t="s">
        <v>432</v>
      </c>
      <c r="B286" t="s">
        <v>417</v>
      </c>
      <c r="C286" t="s">
        <v>11</v>
      </c>
      <c r="D286" t="s">
        <v>417</v>
      </c>
      <c r="E286" t="s">
        <v>11</v>
      </c>
      <c r="F286">
        <v>2030</v>
      </c>
      <c r="G286">
        <v>797.2</v>
      </c>
      <c r="H286">
        <v>2E-3</v>
      </c>
      <c r="I286">
        <v>-1</v>
      </c>
    </row>
    <row r="287" spans="1:9" x14ac:dyDescent="0.2">
      <c r="A287" t="s">
        <v>432</v>
      </c>
      <c r="B287" t="s">
        <v>417</v>
      </c>
      <c r="C287" t="s">
        <v>11</v>
      </c>
      <c r="D287" t="s">
        <v>417</v>
      </c>
      <c r="E287" t="s">
        <v>11</v>
      </c>
      <c r="F287">
        <v>2031</v>
      </c>
      <c r="G287">
        <v>797.2</v>
      </c>
      <c r="H287">
        <v>2E-3</v>
      </c>
      <c r="I287">
        <v>-1</v>
      </c>
    </row>
    <row r="288" spans="1:9" x14ac:dyDescent="0.2">
      <c r="A288" t="s">
        <v>432</v>
      </c>
      <c r="B288" t="s">
        <v>417</v>
      </c>
      <c r="C288" t="s">
        <v>11</v>
      </c>
      <c r="D288" t="s">
        <v>417</v>
      </c>
      <c r="E288" t="s">
        <v>18</v>
      </c>
      <c r="F288">
        <v>2021</v>
      </c>
      <c r="G288">
        <v>2399.6</v>
      </c>
      <c r="H288">
        <v>8.0000000000000002E-3</v>
      </c>
      <c r="I288">
        <v>-1</v>
      </c>
    </row>
    <row r="289" spans="1:9" x14ac:dyDescent="0.2">
      <c r="A289" t="s">
        <v>432</v>
      </c>
      <c r="B289" t="s">
        <v>417</v>
      </c>
      <c r="C289" t="s">
        <v>11</v>
      </c>
      <c r="D289" t="s">
        <v>417</v>
      </c>
      <c r="E289" t="s">
        <v>18</v>
      </c>
      <c r="F289">
        <v>2022</v>
      </c>
      <c r="G289">
        <v>2399.6</v>
      </c>
      <c r="H289">
        <v>8.0000000000000002E-3</v>
      </c>
      <c r="I289">
        <v>-1</v>
      </c>
    </row>
    <row r="290" spans="1:9" x14ac:dyDescent="0.2">
      <c r="A290" t="s">
        <v>432</v>
      </c>
      <c r="B290" t="s">
        <v>417</v>
      </c>
      <c r="C290" t="s">
        <v>11</v>
      </c>
      <c r="D290" t="s">
        <v>417</v>
      </c>
      <c r="E290" t="s">
        <v>18</v>
      </c>
      <c r="F290">
        <v>2023</v>
      </c>
      <c r="G290">
        <v>2399.6</v>
      </c>
      <c r="H290">
        <v>8.0000000000000002E-3</v>
      </c>
      <c r="I290">
        <v>-1</v>
      </c>
    </row>
    <row r="291" spans="1:9" x14ac:dyDescent="0.2">
      <c r="A291" t="s">
        <v>432</v>
      </c>
      <c r="B291" t="s">
        <v>417</v>
      </c>
      <c r="C291" t="s">
        <v>11</v>
      </c>
      <c r="D291" t="s">
        <v>417</v>
      </c>
      <c r="E291" t="s">
        <v>18</v>
      </c>
      <c r="F291">
        <v>2024</v>
      </c>
      <c r="G291">
        <v>2399.6</v>
      </c>
      <c r="H291">
        <v>8.0000000000000002E-3</v>
      </c>
      <c r="I291">
        <v>-1</v>
      </c>
    </row>
    <row r="292" spans="1:9" x14ac:dyDescent="0.2">
      <c r="A292" t="s">
        <v>432</v>
      </c>
      <c r="B292" t="s">
        <v>417</v>
      </c>
      <c r="C292" t="s">
        <v>11</v>
      </c>
      <c r="D292" t="s">
        <v>417</v>
      </c>
      <c r="E292" t="s">
        <v>18</v>
      </c>
      <c r="F292">
        <v>2025</v>
      </c>
      <c r="G292">
        <v>2399.6</v>
      </c>
      <c r="H292">
        <v>8.0000000000000002E-3</v>
      </c>
      <c r="I292">
        <v>-1</v>
      </c>
    </row>
    <row r="293" spans="1:9" x14ac:dyDescent="0.2">
      <c r="A293" t="s">
        <v>432</v>
      </c>
      <c r="B293" t="s">
        <v>417</v>
      </c>
      <c r="C293" t="s">
        <v>11</v>
      </c>
      <c r="D293" t="s">
        <v>417</v>
      </c>
      <c r="E293" t="s">
        <v>18</v>
      </c>
      <c r="F293">
        <v>2026</v>
      </c>
      <c r="G293">
        <v>2399.6</v>
      </c>
      <c r="H293">
        <v>8.0000000000000002E-3</v>
      </c>
      <c r="I293">
        <v>-1</v>
      </c>
    </row>
    <row r="294" spans="1:9" x14ac:dyDescent="0.2">
      <c r="A294" t="s">
        <v>432</v>
      </c>
      <c r="B294" t="s">
        <v>417</v>
      </c>
      <c r="C294" t="s">
        <v>11</v>
      </c>
      <c r="D294" t="s">
        <v>417</v>
      </c>
      <c r="E294" t="s">
        <v>18</v>
      </c>
      <c r="F294">
        <v>2027</v>
      </c>
      <c r="G294">
        <v>2399.6</v>
      </c>
      <c r="H294">
        <v>8.0000000000000002E-3</v>
      </c>
      <c r="I294">
        <v>-1</v>
      </c>
    </row>
    <row r="295" spans="1:9" x14ac:dyDescent="0.2">
      <c r="A295" t="s">
        <v>432</v>
      </c>
      <c r="B295" t="s">
        <v>417</v>
      </c>
      <c r="C295" t="s">
        <v>11</v>
      </c>
      <c r="D295" t="s">
        <v>417</v>
      </c>
      <c r="E295" t="s">
        <v>18</v>
      </c>
      <c r="F295">
        <v>2028</v>
      </c>
      <c r="G295">
        <v>2399.6</v>
      </c>
      <c r="H295">
        <v>8.0000000000000002E-3</v>
      </c>
      <c r="I295">
        <v>-1</v>
      </c>
    </row>
    <row r="296" spans="1:9" x14ac:dyDescent="0.2">
      <c r="A296" t="s">
        <v>432</v>
      </c>
      <c r="B296" t="s">
        <v>417</v>
      </c>
      <c r="C296" t="s">
        <v>11</v>
      </c>
      <c r="D296" t="s">
        <v>417</v>
      </c>
      <c r="E296" t="s">
        <v>18</v>
      </c>
      <c r="F296">
        <v>2029</v>
      </c>
      <c r="G296">
        <v>2399.6</v>
      </c>
      <c r="H296">
        <v>8.0000000000000002E-3</v>
      </c>
      <c r="I296">
        <v>-1</v>
      </c>
    </row>
    <row r="297" spans="1:9" x14ac:dyDescent="0.2">
      <c r="A297" t="s">
        <v>432</v>
      </c>
      <c r="B297" t="s">
        <v>417</v>
      </c>
      <c r="C297" t="s">
        <v>11</v>
      </c>
      <c r="D297" t="s">
        <v>417</v>
      </c>
      <c r="E297" t="s">
        <v>18</v>
      </c>
      <c r="F297">
        <v>2030</v>
      </c>
      <c r="G297">
        <v>2399.6</v>
      </c>
      <c r="H297">
        <v>8.0000000000000002E-3</v>
      </c>
      <c r="I297">
        <v>-1</v>
      </c>
    </row>
    <row r="298" spans="1:9" x14ac:dyDescent="0.2">
      <c r="A298" t="s">
        <v>432</v>
      </c>
      <c r="B298" t="s">
        <v>417</v>
      </c>
      <c r="C298" t="s">
        <v>11</v>
      </c>
      <c r="D298" t="s">
        <v>417</v>
      </c>
      <c r="E298" t="s">
        <v>18</v>
      </c>
      <c r="F298">
        <v>2031</v>
      </c>
      <c r="G298">
        <v>2399.6</v>
      </c>
      <c r="H298">
        <v>8.0000000000000002E-3</v>
      </c>
      <c r="I298">
        <v>-1</v>
      </c>
    </row>
    <row r="299" spans="1:9" x14ac:dyDescent="0.2">
      <c r="A299" t="s">
        <v>432</v>
      </c>
      <c r="B299" t="s">
        <v>417</v>
      </c>
      <c r="C299" t="s">
        <v>11</v>
      </c>
      <c r="D299" t="s">
        <v>417</v>
      </c>
      <c r="E299" t="s">
        <v>22</v>
      </c>
      <c r="F299">
        <v>2021</v>
      </c>
      <c r="G299">
        <v>2497.6</v>
      </c>
      <c r="H299">
        <v>8.0000000000000002E-3</v>
      </c>
      <c r="I299">
        <v>-1</v>
      </c>
    </row>
    <row r="300" spans="1:9" x14ac:dyDescent="0.2">
      <c r="A300" t="s">
        <v>432</v>
      </c>
      <c r="B300" t="s">
        <v>417</v>
      </c>
      <c r="C300" t="s">
        <v>11</v>
      </c>
      <c r="D300" t="s">
        <v>417</v>
      </c>
      <c r="E300" t="s">
        <v>22</v>
      </c>
      <c r="F300">
        <v>2022</v>
      </c>
      <c r="G300">
        <v>2497.6</v>
      </c>
      <c r="H300">
        <v>8.0000000000000002E-3</v>
      </c>
      <c r="I300">
        <v>-1</v>
      </c>
    </row>
    <row r="301" spans="1:9" x14ac:dyDescent="0.2">
      <c r="A301" t="s">
        <v>432</v>
      </c>
      <c r="B301" t="s">
        <v>417</v>
      </c>
      <c r="C301" t="s">
        <v>11</v>
      </c>
      <c r="D301" t="s">
        <v>417</v>
      </c>
      <c r="E301" t="s">
        <v>22</v>
      </c>
      <c r="F301">
        <v>2023</v>
      </c>
      <c r="G301">
        <v>2497.6</v>
      </c>
      <c r="H301">
        <v>8.0000000000000002E-3</v>
      </c>
      <c r="I301">
        <v>-1</v>
      </c>
    </row>
    <row r="302" spans="1:9" x14ac:dyDescent="0.2">
      <c r="A302" t="s">
        <v>432</v>
      </c>
      <c r="B302" t="s">
        <v>417</v>
      </c>
      <c r="C302" t="s">
        <v>11</v>
      </c>
      <c r="D302" t="s">
        <v>417</v>
      </c>
      <c r="E302" t="s">
        <v>22</v>
      </c>
      <c r="F302">
        <v>2024</v>
      </c>
      <c r="G302">
        <v>2497.6</v>
      </c>
      <c r="H302">
        <v>8.0000000000000002E-3</v>
      </c>
      <c r="I302">
        <v>-1</v>
      </c>
    </row>
    <row r="303" spans="1:9" x14ac:dyDescent="0.2">
      <c r="A303" t="s">
        <v>432</v>
      </c>
      <c r="B303" t="s">
        <v>417</v>
      </c>
      <c r="C303" t="s">
        <v>11</v>
      </c>
      <c r="D303" t="s">
        <v>417</v>
      </c>
      <c r="E303" t="s">
        <v>22</v>
      </c>
      <c r="F303">
        <v>2025</v>
      </c>
      <c r="G303">
        <v>2497.6</v>
      </c>
      <c r="H303">
        <v>8.0000000000000002E-3</v>
      </c>
      <c r="I303">
        <v>-1</v>
      </c>
    </row>
    <row r="304" spans="1:9" x14ac:dyDescent="0.2">
      <c r="A304" t="s">
        <v>432</v>
      </c>
      <c r="B304" t="s">
        <v>417</v>
      </c>
      <c r="C304" t="s">
        <v>11</v>
      </c>
      <c r="D304" t="s">
        <v>417</v>
      </c>
      <c r="E304" t="s">
        <v>22</v>
      </c>
      <c r="F304">
        <v>2026</v>
      </c>
      <c r="G304">
        <v>2497.6</v>
      </c>
      <c r="H304">
        <v>8.0000000000000002E-3</v>
      </c>
      <c r="I304">
        <v>-1</v>
      </c>
    </row>
    <row r="305" spans="1:9" x14ac:dyDescent="0.2">
      <c r="A305" t="s">
        <v>432</v>
      </c>
      <c r="B305" t="s">
        <v>417</v>
      </c>
      <c r="C305" t="s">
        <v>11</v>
      </c>
      <c r="D305" t="s">
        <v>417</v>
      </c>
      <c r="E305" t="s">
        <v>22</v>
      </c>
      <c r="F305">
        <v>2027</v>
      </c>
      <c r="G305">
        <v>2497.6</v>
      </c>
      <c r="H305">
        <v>8.0000000000000002E-3</v>
      </c>
      <c r="I305">
        <v>-1</v>
      </c>
    </row>
    <row r="306" spans="1:9" x14ac:dyDescent="0.2">
      <c r="A306" t="s">
        <v>432</v>
      </c>
      <c r="B306" t="s">
        <v>417</v>
      </c>
      <c r="C306" t="s">
        <v>11</v>
      </c>
      <c r="D306" t="s">
        <v>417</v>
      </c>
      <c r="E306" t="s">
        <v>22</v>
      </c>
      <c r="F306">
        <v>2028</v>
      </c>
      <c r="G306">
        <v>2497.6</v>
      </c>
      <c r="H306">
        <v>8.0000000000000002E-3</v>
      </c>
      <c r="I306">
        <v>-1</v>
      </c>
    </row>
    <row r="307" spans="1:9" x14ac:dyDescent="0.2">
      <c r="A307" t="s">
        <v>432</v>
      </c>
      <c r="B307" t="s">
        <v>417</v>
      </c>
      <c r="C307" t="s">
        <v>11</v>
      </c>
      <c r="D307" t="s">
        <v>417</v>
      </c>
      <c r="E307" t="s">
        <v>22</v>
      </c>
      <c r="F307">
        <v>2029</v>
      </c>
      <c r="G307">
        <v>2497.6</v>
      </c>
      <c r="H307">
        <v>8.0000000000000002E-3</v>
      </c>
      <c r="I307">
        <v>-1</v>
      </c>
    </row>
    <row r="308" spans="1:9" x14ac:dyDescent="0.2">
      <c r="A308" t="s">
        <v>432</v>
      </c>
      <c r="B308" t="s">
        <v>417</v>
      </c>
      <c r="C308" t="s">
        <v>11</v>
      </c>
      <c r="D308" t="s">
        <v>417</v>
      </c>
      <c r="E308" t="s">
        <v>22</v>
      </c>
      <c r="F308">
        <v>2030</v>
      </c>
      <c r="G308">
        <v>2497.6</v>
      </c>
      <c r="H308">
        <v>8.0000000000000002E-3</v>
      </c>
      <c r="I308">
        <v>-1</v>
      </c>
    </row>
    <row r="309" spans="1:9" x14ac:dyDescent="0.2">
      <c r="A309" t="s">
        <v>432</v>
      </c>
      <c r="B309" t="s">
        <v>417</v>
      </c>
      <c r="C309" t="s">
        <v>11</v>
      </c>
      <c r="D309" t="s">
        <v>417</v>
      </c>
      <c r="E309" t="s">
        <v>22</v>
      </c>
      <c r="F309">
        <v>2031</v>
      </c>
      <c r="G309">
        <v>2497.6</v>
      </c>
      <c r="H309">
        <v>8.0000000000000002E-3</v>
      </c>
      <c r="I309">
        <v>-1</v>
      </c>
    </row>
    <row r="310" spans="1:9" x14ac:dyDescent="0.2">
      <c r="A310" t="s">
        <v>432</v>
      </c>
      <c r="B310" t="s">
        <v>417</v>
      </c>
      <c r="C310" t="s">
        <v>11</v>
      </c>
      <c r="D310" t="s">
        <v>417</v>
      </c>
      <c r="E310" t="s">
        <v>25</v>
      </c>
      <c r="F310">
        <v>2021</v>
      </c>
      <c r="G310">
        <v>2776.7</v>
      </c>
      <c r="H310">
        <v>8.0000000000000002E-3</v>
      </c>
      <c r="I310">
        <v>-1</v>
      </c>
    </row>
    <row r="311" spans="1:9" x14ac:dyDescent="0.2">
      <c r="A311" t="s">
        <v>432</v>
      </c>
      <c r="B311" t="s">
        <v>417</v>
      </c>
      <c r="C311" t="s">
        <v>11</v>
      </c>
      <c r="D311" t="s">
        <v>417</v>
      </c>
      <c r="E311" t="s">
        <v>25</v>
      </c>
      <c r="F311">
        <v>2022</v>
      </c>
      <c r="G311">
        <v>2776.7</v>
      </c>
      <c r="H311">
        <v>8.0000000000000002E-3</v>
      </c>
      <c r="I311">
        <v>-1</v>
      </c>
    </row>
    <row r="312" spans="1:9" x14ac:dyDescent="0.2">
      <c r="A312" t="s">
        <v>432</v>
      </c>
      <c r="B312" t="s">
        <v>417</v>
      </c>
      <c r="C312" t="s">
        <v>11</v>
      </c>
      <c r="D312" t="s">
        <v>417</v>
      </c>
      <c r="E312" t="s">
        <v>25</v>
      </c>
      <c r="F312">
        <v>2023</v>
      </c>
      <c r="G312">
        <v>2776.7</v>
      </c>
      <c r="H312">
        <v>8.0000000000000002E-3</v>
      </c>
      <c r="I312">
        <v>-1</v>
      </c>
    </row>
    <row r="313" spans="1:9" x14ac:dyDescent="0.2">
      <c r="A313" t="s">
        <v>432</v>
      </c>
      <c r="B313" t="s">
        <v>417</v>
      </c>
      <c r="C313" t="s">
        <v>11</v>
      </c>
      <c r="D313" t="s">
        <v>417</v>
      </c>
      <c r="E313" t="s">
        <v>25</v>
      </c>
      <c r="F313">
        <v>2024</v>
      </c>
      <c r="G313">
        <v>2776.7</v>
      </c>
      <c r="H313">
        <v>8.0000000000000002E-3</v>
      </c>
      <c r="I313">
        <v>-1</v>
      </c>
    </row>
    <row r="314" spans="1:9" x14ac:dyDescent="0.2">
      <c r="A314" t="s">
        <v>432</v>
      </c>
      <c r="B314" t="s">
        <v>417</v>
      </c>
      <c r="C314" t="s">
        <v>11</v>
      </c>
      <c r="D314" t="s">
        <v>417</v>
      </c>
      <c r="E314" t="s">
        <v>25</v>
      </c>
      <c r="F314">
        <v>2025</v>
      </c>
      <c r="G314">
        <v>2776.7</v>
      </c>
      <c r="H314">
        <v>8.0000000000000002E-3</v>
      </c>
      <c r="I314">
        <v>-1</v>
      </c>
    </row>
    <row r="315" spans="1:9" x14ac:dyDescent="0.2">
      <c r="A315" t="s">
        <v>432</v>
      </c>
      <c r="B315" t="s">
        <v>417</v>
      </c>
      <c r="C315" t="s">
        <v>11</v>
      </c>
      <c r="D315" t="s">
        <v>417</v>
      </c>
      <c r="E315" t="s">
        <v>25</v>
      </c>
      <c r="F315">
        <v>2026</v>
      </c>
      <c r="G315">
        <v>2776.7</v>
      </c>
      <c r="H315">
        <v>8.0000000000000002E-3</v>
      </c>
      <c r="I315">
        <v>-1</v>
      </c>
    </row>
    <row r="316" spans="1:9" x14ac:dyDescent="0.2">
      <c r="A316" t="s">
        <v>432</v>
      </c>
      <c r="B316" t="s">
        <v>417</v>
      </c>
      <c r="C316" t="s">
        <v>11</v>
      </c>
      <c r="D316" t="s">
        <v>417</v>
      </c>
      <c r="E316" t="s">
        <v>25</v>
      </c>
      <c r="F316">
        <v>2027</v>
      </c>
      <c r="G316">
        <v>2776.7</v>
      </c>
      <c r="H316">
        <v>8.0000000000000002E-3</v>
      </c>
      <c r="I316">
        <v>-1</v>
      </c>
    </row>
    <row r="317" spans="1:9" x14ac:dyDescent="0.2">
      <c r="A317" t="s">
        <v>432</v>
      </c>
      <c r="B317" t="s">
        <v>417</v>
      </c>
      <c r="C317" t="s">
        <v>11</v>
      </c>
      <c r="D317" t="s">
        <v>417</v>
      </c>
      <c r="E317" t="s">
        <v>25</v>
      </c>
      <c r="F317">
        <v>2028</v>
      </c>
      <c r="G317">
        <v>2776.7</v>
      </c>
      <c r="H317">
        <v>8.0000000000000002E-3</v>
      </c>
      <c r="I317">
        <v>-1</v>
      </c>
    </row>
    <row r="318" spans="1:9" x14ac:dyDescent="0.2">
      <c r="A318" t="s">
        <v>432</v>
      </c>
      <c r="B318" t="s">
        <v>417</v>
      </c>
      <c r="C318" t="s">
        <v>11</v>
      </c>
      <c r="D318" t="s">
        <v>417</v>
      </c>
      <c r="E318" t="s">
        <v>25</v>
      </c>
      <c r="F318">
        <v>2029</v>
      </c>
      <c r="G318">
        <v>2776.7</v>
      </c>
      <c r="H318">
        <v>8.0000000000000002E-3</v>
      </c>
      <c r="I318">
        <v>-1</v>
      </c>
    </row>
    <row r="319" spans="1:9" x14ac:dyDescent="0.2">
      <c r="A319" t="s">
        <v>432</v>
      </c>
      <c r="B319" t="s">
        <v>417</v>
      </c>
      <c r="C319" t="s">
        <v>11</v>
      </c>
      <c r="D319" t="s">
        <v>417</v>
      </c>
      <c r="E319" t="s">
        <v>25</v>
      </c>
      <c r="F319">
        <v>2030</v>
      </c>
      <c r="G319">
        <v>2776.7</v>
      </c>
      <c r="H319">
        <v>8.0000000000000002E-3</v>
      </c>
      <c r="I319">
        <v>-1</v>
      </c>
    </row>
    <row r="320" spans="1:9" x14ac:dyDescent="0.2">
      <c r="A320" t="s">
        <v>432</v>
      </c>
      <c r="B320" t="s">
        <v>417</v>
      </c>
      <c r="C320" t="s">
        <v>11</v>
      </c>
      <c r="D320" t="s">
        <v>417</v>
      </c>
      <c r="E320" t="s">
        <v>25</v>
      </c>
      <c r="F320">
        <v>2031</v>
      </c>
      <c r="G320">
        <v>2776.7</v>
      </c>
      <c r="H320">
        <v>8.0000000000000002E-3</v>
      </c>
      <c r="I320">
        <v>-1</v>
      </c>
    </row>
    <row r="321" spans="1:9" x14ac:dyDescent="0.2">
      <c r="A321" t="s">
        <v>432</v>
      </c>
      <c r="B321" t="s">
        <v>417</v>
      </c>
      <c r="C321" t="s">
        <v>11</v>
      </c>
      <c r="D321" t="s">
        <v>417</v>
      </c>
      <c r="E321" t="s">
        <v>28</v>
      </c>
      <c r="F321">
        <v>2021</v>
      </c>
      <c r="G321">
        <v>2497.6</v>
      </c>
      <c r="H321">
        <v>8.0000000000000002E-3</v>
      </c>
      <c r="I321">
        <v>-1</v>
      </c>
    </row>
    <row r="322" spans="1:9" x14ac:dyDescent="0.2">
      <c r="A322" t="s">
        <v>432</v>
      </c>
      <c r="B322" t="s">
        <v>417</v>
      </c>
      <c r="C322" t="s">
        <v>11</v>
      </c>
      <c r="D322" t="s">
        <v>417</v>
      </c>
      <c r="E322" t="s">
        <v>28</v>
      </c>
      <c r="F322">
        <v>2022</v>
      </c>
      <c r="G322">
        <v>2497.6</v>
      </c>
      <c r="H322">
        <v>8.0000000000000002E-3</v>
      </c>
      <c r="I322">
        <v>-1</v>
      </c>
    </row>
    <row r="323" spans="1:9" x14ac:dyDescent="0.2">
      <c r="A323" t="s">
        <v>432</v>
      </c>
      <c r="B323" t="s">
        <v>417</v>
      </c>
      <c r="C323" t="s">
        <v>11</v>
      </c>
      <c r="D323" t="s">
        <v>417</v>
      </c>
      <c r="E323" t="s">
        <v>28</v>
      </c>
      <c r="F323">
        <v>2023</v>
      </c>
      <c r="G323">
        <v>2497.6</v>
      </c>
      <c r="H323">
        <v>8.0000000000000002E-3</v>
      </c>
      <c r="I323">
        <v>-1</v>
      </c>
    </row>
    <row r="324" spans="1:9" x14ac:dyDescent="0.2">
      <c r="A324" t="s">
        <v>432</v>
      </c>
      <c r="B324" t="s">
        <v>417</v>
      </c>
      <c r="C324" t="s">
        <v>11</v>
      </c>
      <c r="D324" t="s">
        <v>417</v>
      </c>
      <c r="E324" t="s">
        <v>28</v>
      </c>
      <c r="F324">
        <v>2024</v>
      </c>
      <c r="G324">
        <v>2497.6</v>
      </c>
      <c r="H324">
        <v>8.0000000000000002E-3</v>
      </c>
      <c r="I324">
        <v>-1</v>
      </c>
    </row>
    <row r="325" spans="1:9" x14ac:dyDescent="0.2">
      <c r="A325" t="s">
        <v>432</v>
      </c>
      <c r="B325" t="s">
        <v>417</v>
      </c>
      <c r="C325" t="s">
        <v>11</v>
      </c>
      <c r="D325" t="s">
        <v>417</v>
      </c>
      <c r="E325" t="s">
        <v>28</v>
      </c>
      <c r="F325">
        <v>2025</v>
      </c>
      <c r="G325">
        <v>2497.6</v>
      </c>
      <c r="H325">
        <v>8.0000000000000002E-3</v>
      </c>
      <c r="I325">
        <v>-1</v>
      </c>
    </row>
    <row r="326" spans="1:9" x14ac:dyDescent="0.2">
      <c r="A326" t="s">
        <v>432</v>
      </c>
      <c r="B326" t="s">
        <v>417</v>
      </c>
      <c r="C326" t="s">
        <v>11</v>
      </c>
      <c r="D326" t="s">
        <v>417</v>
      </c>
      <c r="E326" t="s">
        <v>28</v>
      </c>
      <c r="F326">
        <v>2026</v>
      </c>
      <c r="G326">
        <v>2497.6</v>
      </c>
      <c r="H326">
        <v>8.0000000000000002E-3</v>
      </c>
      <c r="I326">
        <v>-1</v>
      </c>
    </row>
    <row r="327" spans="1:9" x14ac:dyDescent="0.2">
      <c r="A327" t="s">
        <v>432</v>
      </c>
      <c r="B327" t="s">
        <v>417</v>
      </c>
      <c r="C327" t="s">
        <v>11</v>
      </c>
      <c r="D327" t="s">
        <v>417</v>
      </c>
      <c r="E327" t="s">
        <v>28</v>
      </c>
      <c r="F327">
        <v>2027</v>
      </c>
      <c r="G327">
        <v>2497.6</v>
      </c>
      <c r="H327">
        <v>8.0000000000000002E-3</v>
      </c>
      <c r="I327">
        <v>-1</v>
      </c>
    </row>
    <row r="328" spans="1:9" x14ac:dyDescent="0.2">
      <c r="A328" t="s">
        <v>432</v>
      </c>
      <c r="B328" t="s">
        <v>417</v>
      </c>
      <c r="C328" t="s">
        <v>11</v>
      </c>
      <c r="D328" t="s">
        <v>417</v>
      </c>
      <c r="E328" t="s">
        <v>28</v>
      </c>
      <c r="F328">
        <v>2028</v>
      </c>
      <c r="G328">
        <v>2497.6</v>
      </c>
      <c r="H328">
        <v>8.0000000000000002E-3</v>
      </c>
      <c r="I328">
        <v>-1</v>
      </c>
    </row>
    <row r="329" spans="1:9" x14ac:dyDescent="0.2">
      <c r="A329" t="s">
        <v>432</v>
      </c>
      <c r="B329" t="s">
        <v>417</v>
      </c>
      <c r="C329" t="s">
        <v>11</v>
      </c>
      <c r="D329" t="s">
        <v>417</v>
      </c>
      <c r="E329" t="s">
        <v>28</v>
      </c>
      <c r="F329">
        <v>2029</v>
      </c>
      <c r="G329">
        <v>2497.6</v>
      </c>
      <c r="H329">
        <v>8.0000000000000002E-3</v>
      </c>
      <c r="I329">
        <v>-1</v>
      </c>
    </row>
    <row r="330" spans="1:9" x14ac:dyDescent="0.2">
      <c r="A330" t="s">
        <v>432</v>
      </c>
      <c r="B330" t="s">
        <v>417</v>
      </c>
      <c r="C330" t="s">
        <v>11</v>
      </c>
      <c r="D330" t="s">
        <v>417</v>
      </c>
      <c r="E330" t="s">
        <v>28</v>
      </c>
      <c r="F330">
        <v>2030</v>
      </c>
      <c r="G330">
        <v>2497.6</v>
      </c>
      <c r="H330">
        <v>8.0000000000000002E-3</v>
      </c>
      <c r="I330">
        <v>-1</v>
      </c>
    </row>
    <row r="331" spans="1:9" x14ac:dyDescent="0.2">
      <c r="A331" t="s">
        <v>432</v>
      </c>
      <c r="B331" t="s">
        <v>417</v>
      </c>
      <c r="C331" t="s">
        <v>11</v>
      </c>
      <c r="D331" t="s">
        <v>417</v>
      </c>
      <c r="E331" t="s">
        <v>28</v>
      </c>
      <c r="F331">
        <v>2031</v>
      </c>
      <c r="G331">
        <v>2497.6</v>
      </c>
      <c r="H331">
        <v>8.0000000000000002E-3</v>
      </c>
      <c r="I331">
        <v>-1</v>
      </c>
    </row>
    <row r="332" spans="1:9" x14ac:dyDescent="0.2">
      <c r="A332" t="s">
        <v>432</v>
      </c>
      <c r="B332" t="s">
        <v>417</v>
      </c>
      <c r="C332" t="s">
        <v>18</v>
      </c>
      <c r="D332" t="s">
        <v>417</v>
      </c>
      <c r="E332" t="s">
        <v>11</v>
      </c>
      <c r="F332">
        <v>2021</v>
      </c>
      <c r="G332">
        <v>2399.6</v>
      </c>
      <c r="H332">
        <v>8.0000000000000002E-3</v>
      </c>
      <c r="I332">
        <v>-1</v>
      </c>
    </row>
    <row r="333" spans="1:9" x14ac:dyDescent="0.2">
      <c r="A333" t="s">
        <v>432</v>
      </c>
      <c r="B333" t="s">
        <v>417</v>
      </c>
      <c r="C333" t="s">
        <v>18</v>
      </c>
      <c r="D333" t="s">
        <v>417</v>
      </c>
      <c r="E333" t="s">
        <v>11</v>
      </c>
      <c r="F333">
        <v>2022</v>
      </c>
      <c r="G333">
        <v>2399.6</v>
      </c>
      <c r="H333">
        <v>8.0000000000000002E-3</v>
      </c>
      <c r="I333">
        <v>-1</v>
      </c>
    </row>
    <row r="334" spans="1:9" x14ac:dyDescent="0.2">
      <c r="A334" t="s">
        <v>432</v>
      </c>
      <c r="B334" t="s">
        <v>417</v>
      </c>
      <c r="C334" t="s">
        <v>18</v>
      </c>
      <c r="D334" t="s">
        <v>417</v>
      </c>
      <c r="E334" t="s">
        <v>11</v>
      </c>
      <c r="F334">
        <v>2023</v>
      </c>
      <c r="G334">
        <v>2399.6</v>
      </c>
      <c r="H334">
        <v>8.0000000000000002E-3</v>
      </c>
      <c r="I334">
        <v>-1</v>
      </c>
    </row>
    <row r="335" spans="1:9" x14ac:dyDescent="0.2">
      <c r="A335" t="s">
        <v>432</v>
      </c>
      <c r="B335" t="s">
        <v>417</v>
      </c>
      <c r="C335" t="s">
        <v>18</v>
      </c>
      <c r="D335" t="s">
        <v>417</v>
      </c>
      <c r="E335" t="s">
        <v>11</v>
      </c>
      <c r="F335">
        <v>2024</v>
      </c>
      <c r="G335">
        <v>2399.6</v>
      </c>
      <c r="H335">
        <v>8.0000000000000002E-3</v>
      </c>
      <c r="I335">
        <v>-1</v>
      </c>
    </row>
    <row r="336" spans="1:9" x14ac:dyDescent="0.2">
      <c r="A336" t="s">
        <v>432</v>
      </c>
      <c r="B336" t="s">
        <v>417</v>
      </c>
      <c r="C336" t="s">
        <v>18</v>
      </c>
      <c r="D336" t="s">
        <v>417</v>
      </c>
      <c r="E336" t="s">
        <v>11</v>
      </c>
      <c r="F336">
        <v>2025</v>
      </c>
      <c r="G336">
        <v>2399.6</v>
      </c>
      <c r="H336">
        <v>8.0000000000000002E-3</v>
      </c>
      <c r="I336">
        <v>-1</v>
      </c>
    </row>
    <row r="337" spans="1:9" x14ac:dyDescent="0.2">
      <c r="A337" t="s">
        <v>432</v>
      </c>
      <c r="B337" t="s">
        <v>417</v>
      </c>
      <c r="C337" t="s">
        <v>18</v>
      </c>
      <c r="D337" t="s">
        <v>417</v>
      </c>
      <c r="E337" t="s">
        <v>11</v>
      </c>
      <c r="F337">
        <v>2026</v>
      </c>
      <c r="G337">
        <v>2399.6</v>
      </c>
      <c r="H337">
        <v>8.0000000000000002E-3</v>
      </c>
      <c r="I337">
        <v>-1</v>
      </c>
    </row>
    <row r="338" spans="1:9" x14ac:dyDescent="0.2">
      <c r="A338" t="s">
        <v>432</v>
      </c>
      <c r="B338" t="s">
        <v>417</v>
      </c>
      <c r="C338" t="s">
        <v>18</v>
      </c>
      <c r="D338" t="s">
        <v>417</v>
      </c>
      <c r="E338" t="s">
        <v>11</v>
      </c>
      <c r="F338">
        <v>2027</v>
      </c>
      <c r="G338">
        <v>2399.6</v>
      </c>
      <c r="H338">
        <v>8.0000000000000002E-3</v>
      </c>
      <c r="I338">
        <v>-1</v>
      </c>
    </row>
    <row r="339" spans="1:9" x14ac:dyDescent="0.2">
      <c r="A339" t="s">
        <v>432</v>
      </c>
      <c r="B339" t="s">
        <v>417</v>
      </c>
      <c r="C339" t="s">
        <v>18</v>
      </c>
      <c r="D339" t="s">
        <v>417</v>
      </c>
      <c r="E339" t="s">
        <v>11</v>
      </c>
      <c r="F339">
        <v>2028</v>
      </c>
      <c r="G339">
        <v>2399.6</v>
      </c>
      <c r="H339">
        <v>8.0000000000000002E-3</v>
      </c>
      <c r="I339">
        <v>-1</v>
      </c>
    </row>
    <row r="340" spans="1:9" x14ac:dyDescent="0.2">
      <c r="A340" t="s">
        <v>432</v>
      </c>
      <c r="B340" t="s">
        <v>417</v>
      </c>
      <c r="C340" t="s">
        <v>18</v>
      </c>
      <c r="D340" t="s">
        <v>417</v>
      </c>
      <c r="E340" t="s">
        <v>11</v>
      </c>
      <c r="F340">
        <v>2029</v>
      </c>
      <c r="G340">
        <v>2399.6</v>
      </c>
      <c r="H340">
        <v>8.0000000000000002E-3</v>
      </c>
      <c r="I340">
        <v>-1</v>
      </c>
    </row>
    <row r="341" spans="1:9" x14ac:dyDescent="0.2">
      <c r="A341" t="s">
        <v>432</v>
      </c>
      <c r="B341" t="s">
        <v>417</v>
      </c>
      <c r="C341" t="s">
        <v>18</v>
      </c>
      <c r="D341" t="s">
        <v>417</v>
      </c>
      <c r="E341" t="s">
        <v>11</v>
      </c>
      <c r="F341">
        <v>2030</v>
      </c>
      <c r="G341">
        <v>2399.6</v>
      </c>
      <c r="H341">
        <v>8.0000000000000002E-3</v>
      </c>
      <c r="I341">
        <v>-1</v>
      </c>
    </row>
    <row r="342" spans="1:9" x14ac:dyDescent="0.2">
      <c r="A342" t="s">
        <v>432</v>
      </c>
      <c r="B342" t="s">
        <v>417</v>
      </c>
      <c r="C342" t="s">
        <v>18</v>
      </c>
      <c r="D342" t="s">
        <v>417</v>
      </c>
      <c r="E342" t="s">
        <v>11</v>
      </c>
      <c r="F342">
        <v>2031</v>
      </c>
      <c r="G342">
        <v>2399.6</v>
      </c>
      <c r="H342">
        <v>8.0000000000000002E-3</v>
      </c>
      <c r="I342">
        <v>-1</v>
      </c>
    </row>
    <row r="343" spans="1:9" x14ac:dyDescent="0.2">
      <c r="A343" t="s">
        <v>432</v>
      </c>
      <c r="B343" t="s">
        <v>417</v>
      </c>
      <c r="C343" t="s">
        <v>18</v>
      </c>
      <c r="D343" t="s">
        <v>417</v>
      </c>
      <c r="E343" t="s">
        <v>18</v>
      </c>
      <c r="F343">
        <v>2021</v>
      </c>
      <c r="G343">
        <v>1054.7</v>
      </c>
      <c r="H343">
        <v>2E-3</v>
      </c>
      <c r="I343">
        <v>-1</v>
      </c>
    </row>
    <row r="344" spans="1:9" x14ac:dyDescent="0.2">
      <c r="A344" t="s">
        <v>432</v>
      </c>
      <c r="B344" t="s">
        <v>417</v>
      </c>
      <c r="C344" t="s">
        <v>18</v>
      </c>
      <c r="D344" t="s">
        <v>417</v>
      </c>
      <c r="E344" t="s">
        <v>18</v>
      </c>
      <c r="F344">
        <v>2022</v>
      </c>
      <c r="G344">
        <v>1054.7</v>
      </c>
      <c r="H344">
        <v>2E-3</v>
      </c>
      <c r="I344">
        <v>-1</v>
      </c>
    </row>
    <row r="345" spans="1:9" x14ac:dyDescent="0.2">
      <c r="A345" t="s">
        <v>432</v>
      </c>
      <c r="B345" t="s">
        <v>417</v>
      </c>
      <c r="C345" t="s">
        <v>18</v>
      </c>
      <c r="D345" t="s">
        <v>417</v>
      </c>
      <c r="E345" t="s">
        <v>18</v>
      </c>
      <c r="F345">
        <v>2023</v>
      </c>
      <c r="G345">
        <v>1054.7</v>
      </c>
      <c r="H345">
        <v>2E-3</v>
      </c>
      <c r="I345">
        <v>-1</v>
      </c>
    </row>
    <row r="346" spans="1:9" x14ac:dyDescent="0.2">
      <c r="A346" t="s">
        <v>432</v>
      </c>
      <c r="B346" t="s">
        <v>417</v>
      </c>
      <c r="C346" t="s">
        <v>18</v>
      </c>
      <c r="D346" t="s">
        <v>417</v>
      </c>
      <c r="E346" t="s">
        <v>18</v>
      </c>
      <c r="F346">
        <v>2024</v>
      </c>
      <c r="G346">
        <v>1054.7</v>
      </c>
      <c r="H346">
        <v>2E-3</v>
      </c>
      <c r="I346">
        <v>-1</v>
      </c>
    </row>
    <row r="347" spans="1:9" x14ac:dyDescent="0.2">
      <c r="A347" t="s">
        <v>432</v>
      </c>
      <c r="B347" t="s">
        <v>417</v>
      </c>
      <c r="C347" t="s">
        <v>18</v>
      </c>
      <c r="D347" t="s">
        <v>417</v>
      </c>
      <c r="E347" t="s">
        <v>18</v>
      </c>
      <c r="F347">
        <v>2025</v>
      </c>
      <c r="G347">
        <v>1054.7</v>
      </c>
      <c r="H347">
        <v>2E-3</v>
      </c>
      <c r="I347">
        <v>-1</v>
      </c>
    </row>
    <row r="348" spans="1:9" x14ac:dyDescent="0.2">
      <c r="A348" t="s">
        <v>432</v>
      </c>
      <c r="B348" t="s">
        <v>417</v>
      </c>
      <c r="C348" t="s">
        <v>18</v>
      </c>
      <c r="D348" t="s">
        <v>417</v>
      </c>
      <c r="E348" t="s">
        <v>18</v>
      </c>
      <c r="F348">
        <v>2026</v>
      </c>
      <c r="G348">
        <v>1054.7</v>
      </c>
      <c r="H348">
        <v>2E-3</v>
      </c>
      <c r="I348">
        <v>-1</v>
      </c>
    </row>
    <row r="349" spans="1:9" x14ac:dyDescent="0.2">
      <c r="A349" t="s">
        <v>432</v>
      </c>
      <c r="B349" t="s">
        <v>417</v>
      </c>
      <c r="C349" t="s">
        <v>18</v>
      </c>
      <c r="D349" t="s">
        <v>417</v>
      </c>
      <c r="E349" t="s">
        <v>18</v>
      </c>
      <c r="F349">
        <v>2027</v>
      </c>
      <c r="G349">
        <v>1054.7</v>
      </c>
      <c r="H349">
        <v>2E-3</v>
      </c>
      <c r="I349">
        <v>-1</v>
      </c>
    </row>
    <row r="350" spans="1:9" x14ac:dyDescent="0.2">
      <c r="A350" t="s">
        <v>432</v>
      </c>
      <c r="B350" t="s">
        <v>417</v>
      </c>
      <c r="C350" t="s">
        <v>18</v>
      </c>
      <c r="D350" t="s">
        <v>417</v>
      </c>
      <c r="E350" t="s">
        <v>18</v>
      </c>
      <c r="F350">
        <v>2028</v>
      </c>
      <c r="G350">
        <v>1054.7</v>
      </c>
      <c r="H350">
        <v>2E-3</v>
      </c>
      <c r="I350">
        <v>-1</v>
      </c>
    </row>
    <row r="351" spans="1:9" x14ac:dyDescent="0.2">
      <c r="A351" t="s">
        <v>432</v>
      </c>
      <c r="B351" t="s">
        <v>417</v>
      </c>
      <c r="C351" t="s">
        <v>18</v>
      </c>
      <c r="D351" t="s">
        <v>417</v>
      </c>
      <c r="E351" t="s">
        <v>18</v>
      </c>
      <c r="F351">
        <v>2029</v>
      </c>
      <c r="G351">
        <v>1054.7</v>
      </c>
      <c r="H351">
        <v>2E-3</v>
      </c>
      <c r="I351">
        <v>-1</v>
      </c>
    </row>
    <row r="352" spans="1:9" x14ac:dyDescent="0.2">
      <c r="A352" t="s">
        <v>432</v>
      </c>
      <c r="B352" t="s">
        <v>417</v>
      </c>
      <c r="C352" t="s">
        <v>18</v>
      </c>
      <c r="D352" t="s">
        <v>417</v>
      </c>
      <c r="E352" t="s">
        <v>18</v>
      </c>
      <c r="F352">
        <v>2030</v>
      </c>
      <c r="G352">
        <v>1054.7</v>
      </c>
      <c r="H352">
        <v>2E-3</v>
      </c>
      <c r="I352">
        <v>-1</v>
      </c>
    </row>
    <row r="353" spans="1:9" x14ac:dyDescent="0.2">
      <c r="A353" t="s">
        <v>432</v>
      </c>
      <c r="B353" t="s">
        <v>417</v>
      </c>
      <c r="C353" t="s">
        <v>18</v>
      </c>
      <c r="D353" t="s">
        <v>417</v>
      </c>
      <c r="E353" t="s">
        <v>18</v>
      </c>
      <c r="F353">
        <v>2031</v>
      </c>
      <c r="G353">
        <v>1054.7</v>
      </c>
      <c r="H353">
        <v>2E-3</v>
      </c>
      <c r="I353">
        <v>-1</v>
      </c>
    </row>
    <row r="354" spans="1:9" x14ac:dyDescent="0.2">
      <c r="A354" t="s">
        <v>432</v>
      </c>
      <c r="B354" t="s">
        <v>417</v>
      </c>
      <c r="C354" t="s">
        <v>18</v>
      </c>
      <c r="D354" t="s">
        <v>417</v>
      </c>
      <c r="E354" t="s">
        <v>22</v>
      </c>
      <c r="F354">
        <v>2021</v>
      </c>
      <c r="G354">
        <v>1838.6</v>
      </c>
      <c r="H354">
        <v>8.0000000000000002E-3</v>
      </c>
      <c r="I354">
        <v>-1</v>
      </c>
    </row>
    <row r="355" spans="1:9" x14ac:dyDescent="0.2">
      <c r="A355" t="s">
        <v>432</v>
      </c>
      <c r="B355" t="s">
        <v>417</v>
      </c>
      <c r="C355" t="s">
        <v>18</v>
      </c>
      <c r="D355" t="s">
        <v>417</v>
      </c>
      <c r="E355" t="s">
        <v>22</v>
      </c>
      <c r="F355">
        <v>2022</v>
      </c>
      <c r="G355">
        <v>1838.6</v>
      </c>
      <c r="H355">
        <v>8.0000000000000002E-3</v>
      </c>
      <c r="I355">
        <v>-1</v>
      </c>
    </row>
    <row r="356" spans="1:9" x14ac:dyDescent="0.2">
      <c r="A356" t="s">
        <v>432</v>
      </c>
      <c r="B356" t="s">
        <v>417</v>
      </c>
      <c r="C356" t="s">
        <v>18</v>
      </c>
      <c r="D356" t="s">
        <v>417</v>
      </c>
      <c r="E356" t="s">
        <v>22</v>
      </c>
      <c r="F356">
        <v>2023</v>
      </c>
      <c r="G356">
        <v>1838.6</v>
      </c>
      <c r="H356">
        <v>8.0000000000000002E-3</v>
      </c>
      <c r="I356">
        <v>-1</v>
      </c>
    </row>
    <row r="357" spans="1:9" x14ac:dyDescent="0.2">
      <c r="A357" t="s">
        <v>432</v>
      </c>
      <c r="B357" t="s">
        <v>417</v>
      </c>
      <c r="C357" t="s">
        <v>18</v>
      </c>
      <c r="D357" t="s">
        <v>417</v>
      </c>
      <c r="E357" t="s">
        <v>22</v>
      </c>
      <c r="F357">
        <v>2024</v>
      </c>
      <c r="G357">
        <v>1838.6</v>
      </c>
      <c r="H357">
        <v>8.0000000000000002E-3</v>
      </c>
      <c r="I357">
        <v>-1</v>
      </c>
    </row>
    <row r="358" spans="1:9" x14ac:dyDescent="0.2">
      <c r="A358" t="s">
        <v>432</v>
      </c>
      <c r="B358" t="s">
        <v>417</v>
      </c>
      <c r="C358" t="s">
        <v>18</v>
      </c>
      <c r="D358" t="s">
        <v>417</v>
      </c>
      <c r="E358" t="s">
        <v>22</v>
      </c>
      <c r="F358">
        <v>2025</v>
      </c>
      <c r="G358">
        <v>1838.6</v>
      </c>
      <c r="H358">
        <v>8.0000000000000002E-3</v>
      </c>
      <c r="I358">
        <v>-1</v>
      </c>
    </row>
    <row r="359" spans="1:9" x14ac:dyDescent="0.2">
      <c r="A359" t="s">
        <v>432</v>
      </c>
      <c r="B359" t="s">
        <v>417</v>
      </c>
      <c r="C359" t="s">
        <v>18</v>
      </c>
      <c r="D359" t="s">
        <v>417</v>
      </c>
      <c r="E359" t="s">
        <v>22</v>
      </c>
      <c r="F359">
        <v>2026</v>
      </c>
      <c r="G359">
        <v>1838.6</v>
      </c>
      <c r="H359">
        <v>8.0000000000000002E-3</v>
      </c>
      <c r="I359">
        <v>-1</v>
      </c>
    </row>
    <row r="360" spans="1:9" x14ac:dyDescent="0.2">
      <c r="A360" t="s">
        <v>432</v>
      </c>
      <c r="B360" t="s">
        <v>417</v>
      </c>
      <c r="C360" t="s">
        <v>18</v>
      </c>
      <c r="D360" t="s">
        <v>417</v>
      </c>
      <c r="E360" t="s">
        <v>22</v>
      </c>
      <c r="F360">
        <v>2027</v>
      </c>
      <c r="G360">
        <v>1838.6</v>
      </c>
      <c r="H360">
        <v>8.0000000000000002E-3</v>
      </c>
      <c r="I360">
        <v>-1</v>
      </c>
    </row>
    <row r="361" spans="1:9" x14ac:dyDescent="0.2">
      <c r="A361" t="s">
        <v>432</v>
      </c>
      <c r="B361" t="s">
        <v>417</v>
      </c>
      <c r="C361" t="s">
        <v>18</v>
      </c>
      <c r="D361" t="s">
        <v>417</v>
      </c>
      <c r="E361" t="s">
        <v>22</v>
      </c>
      <c r="F361">
        <v>2028</v>
      </c>
      <c r="G361">
        <v>1838.6</v>
      </c>
      <c r="H361">
        <v>8.0000000000000002E-3</v>
      </c>
      <c r="I361">
        <v>-1</v>
      </c>
    </row>
    <row r="362" spans="1:9" x14ac:dyDescent="0.2">
      <c r="A362" t="s">
        <v>432</v>
      </c>
      <c r="B362" t="s">
        <v>417</v>
      </c>
      <c r="C362" t="s">
        <v>18</v>
      </c>
      <c r="D362" t="s">
        <v>417</v>
      </c>
      <c r="E362" t="s">
        <v>22</v>
      </c>
      <c r="F362">
        <v>2029</v>
      </c>
      <c r="G362">
        <v>1838.6</v>
      </c>
      <c r="H362">
        <v>8.0000000000000002E-3</v>
      </c>
      <c r="I362">
        <v>-1</v>
      </c>
    </row>
    <row r="363" spans="1:9" x14ac:dyDescent="0.2">
      <c r="A363" t="s">
        <v>432</v>
      </c>
      <c r="B363" t="s">
        <v>417</v>
      </c>
      <c r="C363" t="s">
        <v>18</v>
      </c>
      <c r="D363" t="s">
        <v>417</v>
      </c>
      <c r="E363" t="s">
        <v>22</v>
      </c>
      <c r="F363">
        <v>2030</v>
      </c>
      <c r="G363">
        <v>1838.6</v>
      </c>
      <c r="H363">
        <v>8.0000000000000002E-3</v>
      </c>
      <c r="I363">
        <v>-1</v>
      </c>
    </row>
    <row r="364" spans="1:9" x14ac:dyDescent="0.2">
      <c r="A364" t="s">
        <v>432</v>
      </c>
      <c r="B364" t="s">
        <v>417</v>
      </c>
      <c r="C364" t="s">
        <v>18</v>
      </c>
      <c r="D364" t="s">
        <v>417</v>
      </c>
      <c r="E364" t="s">
        <v>22</v>
      </c>
      <c r="F364">
        <v>2031</v>
      </c>
      <c r="G364">
        <v>1838.6</v>
      </c>
      <c r="H364">
        <v>8.0000000000000002E-3</v>
      </c>
      <c r="I364">
        <v>-1</v>
      </c>
    </row>
    <row r="365" spans="1:9" x14ac:dyDescent="0.2">
      <c r="A365" t="s">
        <v>432</v>
      </c>
      <c r="B365" t="s">
        <v>417</v>
      </c>
      <c r="C365" t="s">
        <v>18</v>
      </c>
      <c r="D365" t="s">
        <v>417</v>
      </c>
      <c r="E365" t="s">
        <v>25</v>
      </c>
      <c r="F365">
        <v>2021</v>
      </c>
      <c r="G365">
        <v>2160.3000000000002</v>
      </c>
      <c r="H365">
        <v>8.0000000000000002E-3</v>
      </c>
      <c r="I365">
        <v>-1</v>
      </c>
    </row>
    <row r="366" spans="1:9" x14ac:dyDescent="0.2">
      <c r="A366" t="s">
        <v>432</v>
      </c>
      <c r="B366" t="s">
        <v>417</v>
      </c>
      <c r="C366" t="s">
        <v>18</v>
      </c>
      <c r="D366" t="s">
        <v>417</v>
      </c>
      <c r="E366" t="s">
        <v>25</v>
      </c>
      <c r="F366">
        <v>2022</v>
      </c>
      <c r="G366">
        <v>2160.3000000000002</v>
      </c>
      <c r="H366">
        <v>8.0000000000000002E-3</v>
      </c>
      <c r="I366">
        <v>-1</v>
      </c>
    </row>
    <row r="367" spans="1:9" x14ac:dyDescent="0.2">
      <c r="A367" t="s">
        <v>432</v>
      </c>
      <c r="B367" t="s">
        <v>417</v>
      </c>
      <c r="C367" t="s">
        <v>18</v>
      </c>
      <c r="D367" t="s">
        <v>417</v>
      </c>
      <c r="E367" t="s">
        <v>25</v>
      </c>
      <c r="F367">
        <v>2023</v>
      </c>
      <c r="G367">
        <v>2160.3000000000002</v>
      </c>
      <c r="H367">
        <v>8.0000000000000002E-3</v>
      </c>
      <c r="I367">
        <v>-1</v>
      </c>
    </row>
    <row r="368" spans="1:9" x14ac:dyDescent="0.2">
      <c r="A368" t="s">
        <v>432</v>
      </c>
      <c r="B368" t="s">
        <v>417</v>
      </c>
      <c r="C368" t="s">
        <v>18</v>
      </c>
      <c r="D368" t="s">
        <v>417</v>
      </c>
      <c r="E368" t="s">
        <v>25</v>
      </c>
      <c r="F368">
        <v>2024</v>
      </c>
      <c r="G368">
        <v>2160.3000000000002</v>
      </c>
      <c r="H368">
        <v>8.0000000000000002E-3</v>
      </c>
      <c r="I368">
        <v>-1</v>
      </c>
    </row>
    <row r="369" spans="1:9" x14ac:dyDescent="0.2">
      <c r="A369" t="s">
        <v>432</v>
      </c>
      <c r="B369" t="s">
        <v>417</v>
      </c>
      <c r="C369" t="s">
        <v>18</v>
      </c>
      <c r="D369" t="s">
        <v>417</v>
      </c>
      <c r="E369" t="s">
        <v>25</v>
      </c>
      <c r="F369">
        <v>2025</v>
      </c>
      <c r="G369">
        <v>2160.3000000000002</v>
      </c>
      <c r="H369">
        <v>8.0000000000000002E-3</v>
      </c>
      <c r="I369">
        <v>-1</v>
      </c>
    </row>
    <row r="370" spans="1:9" x14ac:dyDescent="0.2">
      <c r="A370" t="s">
        <v>432</v>
      </c>
      <c r="B370" t="s">
        <v>417</v>
      </c>
      <c r="C370" t="s">
        <v>18</v>
      </c>
      <c r="D370" t="s">
        <v>417</v>
      </c>
      <c r="E370" t="s">
        <v>25</v>
      </c>
      <c r="F370">
        <v>2026</v>
      </c>
      <c r="G370">
        <v>2160.3000000000002</v>
      </c>
      <c r="H370">
        <v>8.0000000000000002E-3</v>
      </c>
      <c r="I370">
        <v>-1</v>
      </c>
    </row>
    <row r="371" spans="1:9" x14ac:dyDescent="0.2">
      <c r="A371" t="s">
        <v>432</v>
      </c>
      <c r="B371" t="s">
        <v>417</v>
      </c>
      <c r="C371" t="s">
        <v>18</v>
      </c>
      <c r="D371" t="s">
        <v>417</v>
      </c>
      <c r="E371" t="s">
        <v>25</v>
      </c>
      <c r="F371">
        <v>2027</v>
      </c>
      <c r="G371">
        <v>2160.3000000000002</v>
      </c>
      <c r="H371">
        <v>8.0000000000000002E-3</v>
      </c>
      <c r="I371">
        <v>-1</v>
      </c>
    </row>
    <row r="372" spans="1:9" x14ac:dyDescent="0.2">
      <c r="A372" t="s">
        <v>432</v>
      </c>
      <c r="B372" t="s">
        <v>417</v>
      </c>
      <c r="C372" t="s">
        <v>18</v>
      </c>
      <c r="D372" t="s">
        <v>417</v>
      </c>
      <c r="E372" t="s">
        <v>25</v>
      </c>
      <c r="F372">
        <v>2028</v>
      </c>
      <c r="G372">
        <v>2160.3000000000002</v>
      </c>
      <c r="H372">
        <v>8.0000000000000002E-3</v>
      </c>
      <c r="I372">
        <v>-1</v>
      </c>
    </row>
    <row r="373" spans="1:9" x14ac:dyDescent="0.2">
      <c r="A373" t="s">
        <v>432</v>
      </c>
      <c r="B373" t="s">
        <v>417</v>
      </c>
      <c r="C373" t="s">
        <v>18</v>
      </c>
      <c r="D373" t="s">
        <v>417</v>
      </c>
      <c r="E373" t="s">
        <v>25</v>
      </c>
      <c r="F373">
        <v>2029</v>
      </c>
      <c r="G373">
        <v>2160.3000000000002</v>
      </c>
      <c r="H373">
        <v>8.0000000000000002E-3</v>
      </c>
      <c r="I373">
        <v>-1</v>
      </c>
    </row>
    <row r="374" spans="1:9" x14ac:dyDescent="0.2">
      <c r="A374" t="s">
        <v>432</v>
      </c>
      <c r="B374" t="s">
        <v>417</v>
      </c>
      <c r="C374" t="s">
        <v>18</v>
      </c>
      <c r="D374" t="s">
        <v>417</v>
      </c>
      <c r="E374" t="s">
        <v>25</v>
      </c>
      <c r="F374">
        <v>2030</v>
      </c>
      <c r="G374">
        <v>2160.3000000000002</v>
      </c>
      <c r="H374">
        <v>8.0000000000000002E-3</v>
      </c>
      <c r="I374">
        <v>-1</v>
      </c>
    </row>
    <row r="375" spans="1:9" x14ac:dyDescent="0.2">
      <c r="A375" t="s">
        <v>432</v>
      </c>
      <c r="B375" t="s">
        <v>417</v>
      </c>
      <c r="C375" t="s">
        <v>18</v>
      </c>
      <c r="D375" t="s">
        <v>417</v>
      </c>
      <c r="E375" t="s">
        <v>25</v>
      </c>
      <c r="F375">
        <v>2031</v>
      </c>
      <c r="G375">
        <v>2160.3000000000002</v>
      </c>
      <c r="H375">
        <v>8.0000000000000002E-3</v>
      </c>
      <c r="I375">
        <v>-1</v>
      </c>
    </row>
    <row r="376" spans="1:9" x14ac:dyDescent="0.2">
      <c r="A376" t="s">
        <v>432</v>
      </c>
      <c r="B376" t="s">
        <v>417</v>
      </c>
      <c r="C376" t="s">
        <v>18</v>
      </c>
      <c r="D376" t="s">
        <v>417</v>
      </c>
      <c r="E376" t="s">
        <v>28</v>
      </c>
      <c r="F376">
        <v>2021</v>
      </c>
      <c r="G376">
        <v>3354.5</v>
      </c>
      <c r="H376">
        <v>8.0000000000000002E-3</v>
      </c>
      <c r="I376">
        <v>-1</v>
      </c>
    </row>
    <row r="377" spans="1:9" x14ac:dyDescent="0.2">
      <c r="A377" t="s">
        <v>432</v>
      </c>
      <c r="B377" t="s">
        <v>417</v>
      </c>
      <c r="C377" t="s">
        <v>18</v>
      </c>
      <c r="D377" t="s">
        <v>417</v>
      </c>
      <c r="E377" t="s">
        <v>28</v>
      </c>
      <c r="F377">
        <v>2022</v>
      </c>
      <c r="G377">
        <v>3354.5</v>
      </c>
      <c r="H377">
        <v>8.0000000000000002E-3</v>
      </c>
      <c r="I377">
        <v>-1</v>
      </c>
    </row>
    <row r="378" spans="1:9" x14ac:dyDescent="0.2">
      <c r="A378" t="s">
        <v>432</v>
      </c>
      <c r="B378" t="s">
        <v>417</v>
      </c>
      <c r="C378" t="s">
        <v>18</v>
      </c>
      <c r="D378" t="s">
        <v>417</v>
      </c>
      <c r="E378" t="s">
        <v>28</v>
      </c>
      <c r="F378">
        <v>2023</v>
      </c>
      <c r="G378">
        <v>3354.5</v>
      </c>
      <c r="H378">
        <v>8.0000000000000002E-3</v>
      </c>
      <c r="I378">
        <v>-1</v>
      </c>
    </row>
    <row r="379" spans="1:9" x14ac:dyDescent="0.2">
      <c r="A379" t="s">
        <v>432</v>
      </c>
      <c r="B379" t="s">
        <v>417</v>
      </c>
      <c r="C379" t="s">
        <v>18</v>
      </c>
      <c r="D379" t="s">
        <v>417</v>
      </c>
      <c r="E379" t="s">
        <v>28</v>
      </c>
      <c r="F379">
        <v>2024</v>
      </c>
      <c r="G379">
        <v>3354.5</v>
      </c>
      <c r="H379">
        <v>8.0000000000000002E-3</v>
      </c>
      <c r="I379">
        <v>-1</v>
      </c>
    </row>
    <row r="380" spans="1:9" x14ac:dyDescent="0.2">
      <c r="A380" t="s">
        <v>432</v>
      </c>
      <c r="B380" t="s">
        <v>417</v>
      </c>
      <c r="C380" t="s">
        <v>18</v>
      </c>
      <c r="D380" t="s">
        <v>417</v>
      </c>
      <c r="E380" t="s">
        <v>28</v>
      </c>
      <c r="F380">
        <v>2025</v>
      </c>
      <c r="G380">
        <v>3354.5</v>
      </c>
      <c r="H380">
        <v>8.0000000000000002E-3</v>
      </c>
      <c r="I380">
        <v>-1</v>
      </c>
    </row>
    <row r="381" spans="1:9" x14ac:dyDescent="0.2">
      <c r="A381" t="s">
        <v>432</v>
      </c>
      <c r="B381" t="s">
        <v>417</v>
      </c>
      <c r="C381" t="s">
        <v>18</v>
      </c>
      <c r="D381" t="s">
        <v>417</v>
      </c>
      <c r="E381" t="s">
        <v>28</v>
      </c>
      <c r="F381">
        <v>2026</v>
      </c>
      <c r="G381">
        <v>3354.5</v>
      </c>
      <c r="H381">
        <v>8.0000000000000002E-3</v>
      </c>
      <c r="I381">
        <v>-1</v>
      </c>
    </row>
    <row r="382" spans="1:9" x14ac:dyDescent="0.2">
      <c r="A382" t="s">
        <v>432</v>
      </c>
      <c r="B382" t="s">
        <v>417</v>
      </c>
      <c r="C382" t="s">
        <v>18</v>
      </c>
      <c r="D382" t="s">
        <v>417</v>
      </c>
      <c r="E382" t="s">
        <v>28</v>
      </c>
      <c r="F382">
        <v>2027</v>
      </c>
      <c r="G382">
        <v>3354.5</v>
      </c>
      <c r="H382">
        <v>8.0000000000000002E-3</v>
      </c>
      <c r="I382">
        <v>-1</v>
      </c>
    </row>
    <row r="383" spans="1:9" x14ac:dyDescent="0.2">
      <c r="A383" t="s">
        <v>432</v>
      </c>
      <c r="B383" t="s">
        <v>417</v>
      </c>
      <c r="C383" t="s">
        <v>18</v>
      </c>
      <c r="D383" t="s">
        <v>417</v>
      </c>
      <c r="E383" t="s">
        <v>28</v>
      </c>
      <c r="F383">
        <v>2028</v>
      </c>
      <c r="G383">
        <v>3354.5</v>
      </c>
      <c r="H383">
        <v>8.0000000000000002E-3</v>
      </c>
      <c r="I383">
        <v>-1</v>
      </c>
    </row>
    <row r="384" spans="1:9" x14ac:dyDescent="0.2">
      <c r="A384" t="s">
        <v>432</v>
      </c>
      <c r="B384" t="s">
        <v>417</v>
      </c>
      <c r="C384" t="s">
        <v>18</v>
      </c>
      <c r="D384" t="s">
        <v>417</v>
      </c>
      <c r="E384" t="s">
        <v>28</v>
      </c>
      <c r="F384">
        <v>2029</v>
      </c>
      <c r="G384">
        <v>3354.5</v>
      </c>
      <c r="H384">
        <v>8.0000000000000002E-3</v>
      </c>
      <c r="I384">
        <v>-1</v>
      </c>
    </row>
    <row r="385" spans="1:9" x14ac:dyDescent="0.2">
      <c r="A385" t="s">
        <v>432</v>
      </c>
      <c r="B385" t="s">
        <v>417</v>
      </c>
      <c r="C385" t="s">
        <v>18</v>
      </c>
      <c r="D385" t="s">
        <v>417</v>
      </c>
      <c r="E385" t="s">
        <v>28</v>
      </c>
      <c r="F385">
        <v>2030</v>
      </c>
      <c r="G385">
        <v>3354.5</v>
      </c>
      <c r="H385">
        <v>8.0000000000000002E-3</v>
      </c>
      <c r="I385">
        <v>-1</v>
      </c>
    </row>
    <row r="386" spans="1:9" x14ac:dyDescent="0.2">
      <c r="A386" t="s">
        <v>432</v>
      </c>
      <c r="B386" t="s">
        <v>417</v>
      </c>
      <c r="C386" t="s">
        <v>18</v>
      </c>
      <c r="D386" t="s">
        <v>417</v>
      </c>
      <c r="E386" t="s">
        <v>28</v>
      </c>
      <c r="F386">
        <v>2031</v>
      </c>
      <c r="G386">
        <v>3354.5</v>
      </c>
      <c r="H386">
        <v>8.0000000000000002E-3</v>
      </c>
      <c r="I386">
        <v>-1</v>
      </c>
    </row>
    <row r="387" spans="1:9" x14ac:dyDescent="0.2">
      <c r="A387" t="s">
        <v>432</v>
      </c>
      <c r="B387" t="s">
        <v>417</v>
      </c>
      <c r="C387" t="s">
        <v>22</v>
      </c>
      <c r="D387" t="s">
        <v>417</v>
      </c>
      <c r="E387" t="s">
        <v>11</v>
      </c>
      <c r="F387">
        <v>2021</v>
      </c>
      <c r="G387">
        <v>2497.6</v>
      </c>
      <c r="H387">
        <v>8.0000000000000002E-3</v>
      </c>
      <c r="I387">
        <v>-1</v>
      </c>
    </row>
    <row r="388" spans="1:9" x14ac:dyDescent="0.2">
      <c r="A388" t="s">
        <v>432</v>
      </c>
      <c r="B388" t="s">
        <v>417</v>
      </c>
      <c r="C388" t="s">
        <v>22</v>
      </c>
      <c r="D388" t="s">
        <v>417</v>
      </c>
      <c r="E388" t="s">
        <v>11</v>
      </c>
      <c r="F388">
        <v>2022</v>
      </c>
      <c r="G388">
        <v>2497.6</v>
      </c>
      <c r="H388">
        <v>8.0000000000000002E-3</v>
      </c>
      <c r="I388">
        <v>-1</v>
      </c>
    </row>
    <row r="389" spans="1:9" x14ac:dyDescent="0.2">
      <c r="A389" t="s">
        <v>432</v>
      </c>
      <c r="B389" t="s">
        <v>417</v>
      </c>
      <c r="C389" t="s">
        <v>22</v>
      </c>
      <c r="D389" t="s">
        <v>417</v>
      </c>
      <c r="E389" t="s">
        <v>11</v>
      </c>
      <c r="F389">
        <v>2023</v>
      </c>
      <c r="G389">
        <v>2497.6</v>
      </c>
      <c r="H389">
        <v>8.0000000000000002E-3</v>
      </c>
      <c r="I389">
        <v>-1</v>
      </c>
    </row>
    <row r="390" spans="1:9" x14ac:dyDescent="0.2">
      <c r="A390" t="s">
        <v>432</v>
      </c>
      <c r="B390" t="s">
        <v>417</v>
      </c>
      <c r="C390" t="s">
        <v>22</v>
      </c>
      <c r="D390" t="s">
        <v>417</v>
      </c>
      <c r="E390" t="s">
        <v>11</v>
      </c>
      <c r="F390">
        <v>2024</v>
      </c>
      <c r="G390">
        <v>2497.6</v>
      </c>
      <c r="H390">
        <v>8.0000000000000002E-3</v>
      </c>
      <c r="I390">
        <v>-1</v>
      </c>
    </row>
    <row r="391" spans="1:9" x14ac:dyDescent="0.2">
      <c r="A391" t="s">
        <v>432</v>
      </c>
      <c r="B391" t="s">
        <v>417</v>
      </c>
      <c r="C391" t="s">
        <v>22</v>
      </c>
      <c r="D391" t="s">
        <v>417</v>
      </c>
      <c r="E391" t="s">
        <v>11</v>
      </c>
      <c r="F391">
        <v>2025</v>
      </c>
      <c r="G391">
        <v>2497.6</v>
      </c>
      <c r="H391">
        <v>8.0000000000000002E-3</v>
      </c>
      <c r="I391">
        <v>-1</v>
      </c>
    </row>
    <row r="392" spans="1:9" x14ac:dyDescent="0.2">
      <c r="A392" t="s">
        <v>432</v>
      </c>
      <c r="B392" t="s">
        <v>417</v>
      </c>
      <c r="C392" t="s">
        <v>22</v>
      </c>
      <c r="D392" t="s">
        <v>417</v>
      </c>
      <c r="E392" t="s">
        <v>11</v>
      </c>
      <c r="F392">
        <v>2026</v>
      </c>
      <c r="G392">
        <v>2497.6</v>
      </c>
      <c r="H392">
        <v>8.0000000000000002E-3</v>
      </c>
      <c r="I392">
        <v>-1</v>
      </c>
    </row>
    <row r="393" spans="1:9" x14ac:dyDescent="0.2">
      <c r="A393" t="s">
        <v>432</v>
      </c>
      <c r="B393" t="s">
        <v>417</v>
      </c>
      <c r="C393" t="s">
        <v>22</v>
      </c>
      <c r="D393" t="s">
        <v>417</v>
      </c>
      <c r="E393" t="s">
        <v>11</v>
      </c>
      <c r="F393">
        <v>2027</v>
      </c>
      <c r="G393">
        <v>2497.6</v>
      </c>
      <c r="H393">
        <v>8.0000000000000002E-3</v>
      </c>
      <c r="I393">
        <v>-1</v>
      </c>
    </row>
    <row r="394" spans="1:9" x14ac:dyDescent="0.2">
      <c r="A394" t="s">
        <v>432</v>
      </c>
      <c r="B394" t="s">
        <v>417</v>
      </c>
      <c r="C394" t="s">
        <v>22</v>
      </c>
      <c r="D394" t="s">
        <v>417</v>
      </c>
      <c r="E394" t="s">
        <v>11</v>
      </c>
      <c r="F394">
        <v>2028</v>
      </c>
      <c r="G394">
        <v>2497.6</v>
      </c>
      <c r="H394">
        <v>8.0000000000000002E-3</v>
      </c>
      <c r="I394">
        <v>-1</v>
      </c>
    </row>
    <row r="395" spans="1:9" x14ac:dyDescent="0.2">
      <c r="A395" t="s">
        <v>432</v>
      </c>
      <c r="B395" t="s">
        <v>417</v>
      </c>
      <c r="C395" t="s">
        <v>22</v>
      </c>
      <c r="D395" t="s">
        <v>417</v>
      </c>
      <c r="E395" t="s">
        <v>11</v>
      </c>
      <c r="F395">
        <v>2029</v>
      </c>
      <c r="G395">
        <v>2497.6</v>
      </c>
      <c r="H395">
        <v>8.0000000000000002E-3</v>
      </c>
      <c r="I395">
        <v>-1</v>
      </c>
    </row>
    <row r="396" spans="1:9" x14ac:dyDescent="0.2">
      <c r="A396" t="s">
        <v>432</v>
      </c>
      <c r="B396" t="s">
        <v>417</v>
      </c>
      <c r="C396" t="s">
        <v>22</v>
      </c>
      <c r="D396" t="s">
        <v>417</v>
      </c>
      <c r="E396" t="s">
        <v>11</v>
      </c>
      <c r="F396">
        <v>2030</v>
      </c>
      <c r="G396">
        <v>2497.6</v>
      </c>
      <c r="H396">
        <v>8.0000000000000002E-3</v>
      </c>
      <c r="I396">
        <v>-1</v>
      </c>
    </row>
    <row r="397" spans="1:9" x14ac:dyDescent="0.2">
      <c r="A397" t="s">
        <v>432</v>
      </c>
      <c r="B397" t="s">
        <v>417</v>
      </c>
      <c r="C397" t="s">
        <v>22</v>
      </c>
      <c r="D397" t="s">
        <v>417</v>
      </c>
      <c r="E397" t="s">
        <v>11</v>
      </c>
      <c r="F397">
        <v>2031</v>
      </c>
      <c r="G397">
        <v>2497.6</v>
      </c>
      <c r="H397">
        <v>8.0000000000000002E-3</v>
      </c>
      <c r="I397">
        <v>-1</v>
      </c>
    </row>
    <row r="398" spans="1:9" x14ac:dyDescent="0.2">
      <c r="A398" t="s">
        <v>432</v>
      </c>
      <c r="B398" t="s">
        <v>417</v>
      </c>
      <c r="C398" t="s">
        <v>22</v>
      </c>
      <c r="D398" t="s">
        <v>417</v>
      </c>
      <c r="E398" t="s">
        <v>18</v>
      </c>
      <c r="F398">
        <v>2021</v>
      </c>
      <c r="G398">
        <v>1838.6</v>
      </c>
      <c r="H398">
        <v>8.0000000000000002E-3</v>
      </c>
      <c r="I398">
        <v>-1</v>
      </c>
    </row>
    <row r="399" spans="1:9" x14ac:dyDescent="0.2">
      <c r="A399" t="s">
        <v>432</v>
      </c>
      <c r="B399" t="s">
        <v>417</v>
      </c>
      <c r="C399" t="s">
        <v>22</v>
      </c>
      <c r="D399" t="s">
        <v>417</v>
      </c>
      <c r="E399" t="s">
        <v>18</v>
      </c>
      <c r="F399">
        <v>2022</v>
      </c>
      <c r="G399">
        <v>1838.6</v>
      </c>
      <c r="H399">
        <v>8.0000000000000002E-3</v>
      </c>
      <c r="I399">
        <v>-1</v>
      </c>
    </row>
    <row r="400" spans="1:9" x14ac:dyDescent="0.2">
      <c r="A400" t="s">
        <v>432</v>
      </c>
      <c r="B400" t="s">
        <v>417</v>
      </c>
      <c r="C400" t="s">
        <v>22</v>
      </c>
      <c r="D400" t="s">
        <v>417</v>
      </c>
      <c r="E400" t="s">
        <v>18</v>
      </c>
      <c r="F400">
        <v>2023</v>
      </c>
      <c r="G400">
        <v>1838.6</v>
      </c>
      <c r="H400">
        <v>8.0000000000000002E-3</v>
      </c>
      <c r="I400">
        <v>-1</v>
      </c>
    </row>
    <row r="401" spans="1:9" x14ac:dyDescent="0.2">
      <c r="A401" t="s">
        <v>432</v>
      </c>
      <c r="B401" t="s">
        <v>417</v>
      </c>
      <c r="C401" t="s">
        <v>22</v>
      </c>
      <c r="D401" t="s">
        <v>417</v>
      </c>
      <c r="E401" t="s">
        <v>18</v>
      </c>
      <c r="F401">
        <v>2024</v>
      </c>
      <c r="G401">
        <v>1838.6</v>
      </c>
      <c r="H401">
        <v>8.0000000000000002E-3</v>
      </c>
      <c r="I401">
        <v>-1</v>
      </c>
    </row>
    <row r="402" spans="1:9" x14ac:dyDescent="0.2">
      <c r="A402" t="s">
        <v>432</v>
      </c>
      <c r="B402" t="s">
        <v>417</v>
      </c>
      <c r="C402" t="s">
        <v>22</v>
      </c>
      <c r="D402" t="s">
        <v>417</v>
      </c>
      <c r="E402" t="s">
        <v>18</v>
      </c>
      <c r="F402">
        <v>2025</v>
      </c>
      <c r="G402">
        <v>1838.6</v>
      </c>
      <c r="H402">
        <v>8.0000000000000002E-3</v>
      </c>
      <c r="I402">
        <v>-1</v>
      </c>
    </row>
    <row r="403" spans="1:9" x14ac:dyDescent="0.2">
      <c r="A403" t="s">
        <v>432</v>
      </c>
      <c r="B403" t="s">
        <v>417</v>
      </c>
      <c r="C403" t="s">
        <v>22</v>
      </c>
      <c r="D403" t="s">
        <v>417</v>
      </c>
      <c r="E403" t="s">
        <v>18</v>
      </c>
      <c r="F403">
        <v>2026</v>
      </c>
      <c r="G403">
        <v>1838.6</v>
      </c>
      <c r="H403">
        <v>8.0000000000000002E-3</v>
      </c>
      <c r="I403">
        <v>-1</v>
      </c>
    </row>
    <row r="404" spans="1:9" x14ac:dyDescent="0.2">
      <c r="A404" t="s">
        <v>432</v>
      </c>
      <c r="B404" t="s">
        <v>417</v>
      </c>
      <c r="C404" t="s">
        <v>22</v>
      </c>
      <c r="D404" t="s">
        <v>417</v>
      </c>
      <c r="E404" t="s">
        <v>18</v>
      </c>
      <c r="F404">
        <v>2027</v>
      </c>
      <c r="G404">
        <v>1838.6</v>
      </c>
      <c r="H404">
        <v>8.0000000000000002E-3</v>
      </c>
      <c r="I404">
        <v>-1</v>
      </c>
    </row>
    <row r="405" spans="1:9" x14ac:dyDescent="0.2">
      <c r="A405" t="s">
        <v>432</v>
      </c>
      <c r="B405" t="s">
        <v>417</v>
      </c>
      <c r="C405" t="s">
        <v>22</v>
      </c>
      <c r="D405" t="s">
        <v>417</v>
      </c>
      <c r="E405" t="s">
        <v>18</v>
      </c>
      <c r="F405">
        <v>2028</v>
      </c>
      <c r="G405">
        <v>1838.6</v>
      </c>
      <c r="H405">
        <v>8.0000000000000002E-3</v>
      </c>
      <c r="I405">
        <v>-1</v>
      </c>
    </row>
    <row r="406" spans="1:9" x14ac:dyDescent="0.2">
      <c r="A406" t="s">
        <v>432</v>
      </c>
      <c r="B406" t="s">
        <v>417</v>
      </c>
      <c r="C406" t="s">
        <v>22</v>
      </c>
      <c r="D406" t="s">
        <v>417</v>
      </c>
      <c r="E406" t="s">
        <v>18</v>
      </c>
      <c r="F406">
        <v>2029</v>
      </c>
      <c r="G406">
        <v>1838.6</v>
      </c>
      <c r="H406">
        <v>8.0000000000000002E-3</v>
      </c>
      <c r="I406">
        <v>-1</v>
      </c>
    </row>
    <row r="407" spans="1:9" x14ac:dyDescent="0.2">
      <c r="A407" t="s">
        <v>432</v>
      </c>
      <c r="B407" t="s">
        <v>417</v>
      </c>
      <c r="C407" t="s">
        <v>22</v>
      </c>
      <c r="D407" t="s">
        <v>417</v>
      </c>
      <c r="E407" t="s">
        <v>18</v>
      </c>
      <c r="F407">
        <v>2030</v>
      </c>
      <c r="G407">
        <v>1838.6</v>
      </c>
      <c r="H407">
        <v>8.0000000000000002E-3</v>
      </c>
      <c r="I407">
        <v>-1</v>
      </c>
    </row>
    <row r="408" spans="1:9" x14ac:dyDescent="0.2">
      <c r="A408" t="s">
        <v>432</v>
      </c>
      <c r="B408" t="s">
        <v>417</v>
      </c>
      <c r="C408" t="s">
        <v>22</v>
      </c>
      <c r="D408" t="s">
        <v>417</v>
      </c>
      <c r="E408" t="s">
        <v>18</v>
      </c>
      <c r="F408">
        <v>2031</v>
      </c>
      <c r="G408">
        <v>1838.6</v>
      </c>
      <c r="H408">
        <v>8.0000000000000002E-3</v>
      </c>
      <c r="I408">
        <v>-1</v>
      </c>
    </row>
    <row r="409" spans="1:9" x14ac:dyDescent="0.2">
      <c r="A409" t="s">
        <v>432</v>
      </c>
      <c r="B409" t="s">
        <v>417</v>
      </c>
      <c r="C409" t="s">
        <v>22</v>
      </c>
      <c r="D409" t="s">
        <v>417</v>
      </c>
      <c r="E409" t="s">
        <v>22</v>
      </c>
      <c r="F409">
        <v>2021</v>
      </c>
      <c r="G409">
        <v>926</v>
      </c>
      <c r="H409">
        <v>2E-3</v>
      </c>
      <c r="I409">
        <v>-1</v>
      </c>
    </row>
    <row r="410" spans="1:9" x14ac:dyDescent="0.2">
      <c r="A410" t="s">
        <v>432</v>
      </c>
      <c r="B410" t="s">
        <v>417</v>
      </c>
      <c r="C410" t="s">
        <v>22</v>
      </c>
      <c r="D410" t="s">
        <v>417</v>
      </c>
      <c r="E410" t="s">
        <v>22</v>
      </c>
      <c r="F410">
        <v>2022</v>
      </c>
      <c r="G410">
        <v>926</v>
      </c>
      <c r="H410">
        <v>2E-3</v>
      </c>
      <c r="I410">
        <v>-1</v>
      </c>
    </row>
    <row r="411" spans="1:9" x14ac:dyDescent="0.2">
      <c r="A411" t="s">
        <v>432</v>
      </c>
      <c r="B411" t="s">
        <v>417</v>
      </c>
      <c r="C411" t="s">
        <v>22</v>
      </c>
      <c r="D411" t="s">
        <v>417</v>
      </c>
      <c r="E411" t="s">
        <v>22</v>
      </c>
      <c r="F411">
        <v>2023</v>
      </c>
      <c r="G411">
        <v>926</v>
      </c>
      <c r="H411">
        <v>2E-3</v>
      </c>
      <c r="I411">
        <v>-1</v>
      </c>
    </row>
    <row r="412" spans="1:9" x14ac:dyDescent="0.2">
      <c r="A412" t="s">
        <v>432</v>
      </c>
      <c r="B412" t="s">
        <v>417</v>
      </c>
      <c r="C412" t="s">
        <v>22</v>
      </c>
      <c r="D412" t="s">
        <v>417</v>
      </c>
      <c r="E412" t="s">
        <v>22</v>
      </c>
      <c r="F412">
        <v>2024</v>
      </c>
      <c r="G412">
        <v>926</v>
      </c>
      <c r="H412">
        <v>2E-3</v>
      </c>
      <c r="I412">
        <v>-1</v>
      </c>
    </row>
    <row r="413" spans="1:9" x14ac:dyDescent="0.2">
      <c r="A413" t="s">
        <v>432</v>
      </c>
      <c r="B413" t="s">
        <v>417</v>
      </c>
      <c r="C413" t="s">
        <v>22</v>
      </c>
      <c r="D413" t="s">
        <v>417</v>
      </c>
      <c r="E413" t="s">
        <v>22</v>
      </c>
      <c r="F413">
        <v>2025</v>
      </c>
      <c r="G413">
        <v>926</v>
      </c>
      <c r="H413">
        <v>2E-3</v>
      </c>
      <c r="I413">
        <v>-1</v>
      </c>
    </row>
    <row r="414" spans="1:9" x14ac:dyDescent="0.2">
      <c r="A414" t="s">
        <v>432</v>
      </c>
      <c r="B414" t="s">
        <v>417</v>
      </c>
      <c r="C414" t="s">
        <v>22</v>
      </c>
      <c r="D414" t="s">
        <v>417</v>
      </c>
      <c r="E414" t="s">
        <v>22</v>
      </c>
      <c r="F414">
        <v>2026</v>
      </c>
      <c r="G414">
        <v>926</v>
      </c>
      <c r="H414">
        <v>2E-3</v>
      </c>
      <c r="I414">
        <v>-1</v>
      </c>
    </row>
    <row r="415" spans="1:9" x14ac:dyDescent="0.2">
      <c r="A415" t="s">
        <v>432</v>
      </c>
      <c r="B415" t="s">
        <v>417</v>
      </c>
      <c r="C415" t="s">
        <v>22</v>
      </c>
      <c r="D415" t="s">
        <v>417</v>
      </c>
      <c r="E415" t="s">
        <v>22</v>
      </c>
      <c r="F415">
        <v>2027</v>
      </c>
      <c r="G415">
        <v>926</v>
      </c>
      <c r="H415">
        <v>2E-3</v>
      </c>
      <c r="I415">
        <v>-1</v>
      </c>
    </row>
    <row r="416" spans="1:9" x14ac:dyDescent="0.2">
      <c r="A416" t="s">
        <v>432</v>
      </c>
      <c r="B416" t="s">
        <v>417</v>
      </c>
      <c r="C416" t="s">
        <v>22</v>
      </c>
      <c r="D416" t="s">
        <v>417</v>
      </c>
      <c r="E416" t="s">
        <v>22</v>
      </c>
      <c r="F416">
        <v>2028</v>
      </c>
      <c r="G416">
        <v>926</v>
      </c>
      <c r="H416">
        <v>2E-3</v>
      </c>
      <c r="I416">
        <v>-1</v>
      </c>
    </row>
    <row r="417" spans="1:9" x14ac:dyDescent="0.2">
      <c r="A417" t="s">
        <v>432</v>
      </c>
      <c r="B417" t="s">
        <v>417</v>
      </c>
      <c r="C417" t="s">
        <v>22</v>
      </c>
      <c r="D417" t="s">
        <v>417</v>
      </c>
      <c r="E417" t="s">
        <v>22</v>
      </c>
      <c r="F417">
        <v>2029</v>
      </c>
      <c r="G417">
        <v>926</v>
      </c>
      <c r="H417">
        <v>2E-3</v>
      </c>
      <c r="I417">
        <v>-1</v>
      </c>
    </row>
    <row r="418" spans="1:9" x14ac:dyDescent="0.2">
      <c r="A418" t="s">
        <v>432</v>
      </c>
      <c r="B418" t="s">
        <v>417</v>
      </c>
      <c r="C418" t="s">
        <v>22</v>
      </c>
      <c r="D418" t="s">
        <v>417</v>
      </c>
      <c r="E418" t="s">
        <v>22</v>
      </c>
      <c r="F418">
        <v>2030</v>
      </c>
      <c r="G418">
        <v>926</v>
      </c>
      <c r="H418">
        <v>2E-3</v>
      </c>
      <c r="I418">
        <v>-1</v>
      </c>
    </row>
    <row r="419" spans="1:9" x14ac:dyDescent="0.2">
      <c r="A419" t="s">
        <v>432</v>
      </c>
      <c r="B419" t="s">
        <v>417</v>
      </c>
      <c r="C419" t="s">
        <v>22</v>
      </c>
      <c r="D419" t="s">
        <v>417</v>
      </c>
      <c r="E419" t="s">
        <v>22</v>
      </c>
      <c r="F419">
        <v>2031</v>
      </c>
      <c r="G419">
        <v>926</v>
      </c>
      <c r="H419">
        <v>2E-3</v>
      </c>
      <c r="I419">
        <v>-1</v>
      </c>
    </row>
    <row r="420" spans="1:9" x14ac:dyDescent="0.2">
      <c r="A420" t="s">
        <v>432</v>
      </c>
      <c r="B420" t="s">
        <v>417</v>
      </c>
      <c r="C420" t="s">
        <v>22</v>
      </c>
      <c r="D420" t="s">
        <v>417</v>
      </c>
      <c r="E420" t="s">
        <v>25</v>
      </c>
      <c r="F420">
        <v>2021</v>
      </c>
      <c r="G420">
        <v>3029.6</v>
      </c>
      <c r="H420">
        <v>8.0000000000000002E-3</v>
      </c>
      <c r="I420">
        <v>-1</v>
      </c>
    </row>
    <row r="421" spans="1:9" x14ac:dyDescent="0.2">
      <c r="A421" t="s">
        <v>432</v>
      </c>
      <c r="B421" t="s">
        <v>417</v>
      </c>
      <c r="C421" t="s">
        <v>22</v>
      </c>
      <c r="D421" t="s">
        <v>417</v>
      </c>
      <c r="E421" t="s">
        <v>25</v>
      </c>
      <c r="F421">
        <v>2022</v>
      </c>
      <c r="G421">
        <v>3029.6</v>
      </c>
      <c r="H421">
        <v>8.0000000000000002E-3</v>
      </c>
      <c r="I421">
        <v>-1</v>
      </c>
    </row>
    <row r="422" spans="1:9" x14ac:dyDescent="0.2">
      <c r="A422" t="s">
        <v>432</v>
      </c>
      <c r="B422" t="s">
        <v>417</v>
      </c>
      <c r="C422" t="s">
        <v>22</v>
      </c>
      <c r="D422" t="s">
        <v>417</v>
      </c>
      <c r="E422" t="s">
        <v>25</v>
      </c>
      <c r="F422">
        <v>2023</v>
      </c>
      <c r="G422">
        <v>3029.6</v>
      </c>
      <c r="H422">
        <v>8.0000000000000002E-3</v>
      </c>
      <c r="I422">
        <v>-1</v>
      </c>
    </row>
    <row r="423" spans="1:9" x14ac:dyDescent="0.2">
      <c r="A423" t="s">
        <v>432</v>
      </c>
      <c r="B423" t="s">
        <v>417</v>
      </c>
      <c r="C423" t="s">
        <v>22</v>
      </c>
      <c r="D423" t="s">
        <v>417</v>
      </c>
      <c r="E423" t="s">
        <v>25</v>
      </c>
      <c r="F423">
        <v>2024</v>
      </c>
      <c r="G423">
        <v>3029.6</v>
      </c>
      <c r="H423">
        <v>8.0000000000000002E-3</v>
      </c>
      <c r="I423">
        <v>-1</v>
      </c>
    </row>
    <row r="424" spans="1:9" x14ac:dyDescent="0.2">
      <c r="A424" t="s">
        <v>432</v>
      </c>
      <c r="B424" t="s">
        <v>417</v>
      </c>
      <c r="C424" t="s">
        <v>22</v>
      </c>
      <c r="D424" t="s">
        <v>417</v>
      </c>
      <c r="E424" t="s">
        <v>25</v>
      </c>
      <c r="F424">
        <v>2025</v>
      </c>
      <c r="G424">
        <v>3029.6</v>
      </c>
      <c r="H424">
        <v>8.0000000000000002E-3</v>
      </c>
      <c r="I424">
        <v>-1</v>
      </c>
    </row>
    <row r="425" spans="1:9" x14ac:dyDescent="0.2">
      <c r="A425" t="s">
        <v>432</v>
      </c>
      <c r="B425" t="s">
        <v>417</v>
      </c>
      <c r="C425" t="s">
        <v>22</v>
      </c>
      <c r="D425" t="s">
        <v>417</v>
      </c>
      <c r="E425" t="s">
        <v>25</v>
      </c>
      <c r="F425">
        <v>2026</v>
      </c>
      <c r="G425">
        <v>3029.6</v>
      </c>
      <c r="H425">
        <v>8.0000000000000002E-3</v>
      </c>
      <c r="I425">
        <v>-1</v>
      </c>
    </row>
    <row r="426" spans="1:9" x14ac:dyDescent="0.2">
      <c r="A426" t="s">
        <v>432</v>
      </c>
      <c r="B426" t="s">
        <v>417</v>
      </c>
      <c r="C426" t="s">
        <v>22</v>
      </c>
      <c r="D426" t="s">
        <v>417</v>
      </c>
      <c r="E426" t="s">
        <v>25</v>
      </c>
      <c r="F426">
        <v>2027</v>
      </c>
      <c r="G426">
        <v>3029.6</v>
      </c>
      <c r="H426">
        <v>8.0000000000000002E-3</v>
      </c>
      <c r="I426">
        <v>-1</v>
      </c>
    </row>
    <row r="427" spans="1:9" x14ac:dyDescent="0.2">
      <c r="A427" t="s">
        <v>432</v>
      </c>
      <c r="B427" t="s">
        <v>417</v>
      </c>
      <c r="C427" t="s">
        <v>22</v>
      </c>
      <c r="D427" t="s">
        <v>417</v>
      </c>
      <c r="E427" t="s">
        <v>25</v>
      </c>
      <c r="F427">
        <v>2028</v>
      </c>
      <c r="G427">
        <v>3029.6</v>
      </c>
      <c r="H427">
        <v>8.0000000000000002E-3</v>
      </c>
      <c r="I427">
        <v>-1</v>
      </c>
    </row>
    <row r="428" spans="1:9" x14ac:dyDescent="0.2">
      <c r="A428" t="s">
        <v>432</v>
      </c>
      <c r="B428" t="s">
        <v>417</v>
      </c>
      <c r="C428" t="s">
        <v>22</v>
      </c>
      <c r="D428" t="s">
        <v>417</v>
      </c>
      <c r="E428" t="s">
        <v>25</v>
      </c>
      <c r="F428">
        <v>2029</v>
      </c>
      <c r="G428">
        <v>3029.6</v>
      </c>
      <c r="H428">
        <v>8.0000000000000002E-3</v>
      </c>
      <c r="I428">
        <v>-1</v>
      </c>
    </row>
    <row r="429" spans="1:9" x14ac:dyDescent="0.2">
      <c r="A429" t="s">
        <v>432</v>
      </c>
      <c r="B429" t="s">
        <v>417</v>
      </c>
      <c r="C429" t="s">
        <v>22</v>
      </c>
      <c r="D429" t="s">
        <v>417</v>
      </c>
      <c r="E429" t="s">
        <v>25</v>
      </c>
      <c r="F429">
        <v>2030</v>
      </c>
      <c r="G429">
        <v>3029.6</v>
      </c>
      <c r="H429">
        <v>8.0000000000000002E-3</v>
      </c>
      <c r="I429">
        <v>-1</v>
      </c>
    </row>
    <row r="430" spans="1:9" x14ac:dyDescent="0.2">
      <c r="A430" t="s">
        <v>432</v>
      </c>
      <c r="B430" t="s">
        <v>417</v>
      </c>
      <c r="C430" t="s">
        <v>22</v>
      </c>
      <c r="D430" t="s">
        <v>417</v>
      </c>
      <c r="E430" t="s">
        <v>25</v>
      </c>
      <c r="F430">
        <v>2031</v>
      </c>
      <c r="G430">
        <v>3029.6</v>
      </c>
      <c r="H430">
        <v>8.0000000000000002E-3</v>
      </c>
      <c r="I430">
        <v>-1</v>
      </c>
    </row>
    <row r="431" spans="1:9" x14ac:dyDescent="0.2">
      <c r="A431" t="s">
        <v>432</v>
      </c>
      <c r="B431" t="s">
        <v>417</v>
      </c>
      <c r="C431" t="s">
        <v>22</v>
      </c>
      <c r="D431" t="s">
        <v>417</v>
      </c>
      <c r="E431" t="s">
        <v>28</v>
      </c>
      <c r="F431">
        <v>2021</v>
      </c>
      <c r="G431">
        <v>3174</v>
      </c>
      <c r="H431">
        <v>8.0000000000000002E-3</v>
      </c>
      <c r="I431">
        <v>-1</v>
      </c>
    </row>
    <row r="432" spans="1:9" x14ac:dyDescent="0.2">
      <c r="A432" t="s">
        <v>432</v>
      </c>
      <c r="B432" t="s">
        <v>417</v>
      </c>
      <c r="C432" t="s">
        <v>22</v>
      </c>
      <c r="D432" t="s">
        <v>417</v>
      </c>
      <c r="E432" t="s">
        <v>28</v>
      </c>
      <c r="F432">
        <v>2022</v>
      </c>
      <c r="G432">
        <v>3174</v>
      </c>
      <c r="H432">
        <v>8.0000000000000002E-3</v>
      </c>
      <c r="I432">
        <v>-1</v>
      </c>
    </row>
    <row r="433" spans="1:9" x14ac:dyDescent="0.2">
      <c r="A433" t="s">
        <v>432</v>
      </c>
      <c r="B433" t="s">
        <v>417</v>
      </c>
      <c r="C433" t="s">
        <v>22</v>
      </c>
      <c r="D433" t="s">
        <v>417</v>
      </c>
      <c r="E433" t="s">
        <v>28</v>
      </c>
      <c r="F433">
        <v>2023</v>
      </c>
      <c r="G433">
        <v>3174</v>
      </c>
      <c r="H433">
        <v>8.0000000000000002E-3</v>
      </c>
      <c r="I433">
        <v>-1</v>
      </c>
    </row>
    <row r="434" spans="1:9" x14ac:dyDescent="0.2">
      <c r="A434" t="s">
        <v>432</v>
      </c>
      <c r="B434" t="s">
        <v>417</v>
      </c>
      <c r="C434" t="s">
        <v>22</v>
      </c>
      <c r="D434" t="s">
        <v>417</v>
      </c>
      <c r="E434" t="s">
        <v>28</v>
      </c>
      <c r="F434">
        <v>2024</v>
      </c>
      <c r="G434">
        <v>3174</v>
      </c>
      <c r="H434">
        <v>8.0000000000000002E-3</v>
      </c>
      <c r="I434">
        <v>-1</v>
      </c>
    </row>
    <row r="435" spans="1:9" x14ac:dyDescent="0.2">
      <c r="A435" t="s">
        <v>432</v>
      </c>
      <c r="B435" t="s">
        <v>417</v>
      </c>
      <c r="C435" t="s">
        <v>22</v>
      </c>
      <c r="D435" t="s">
        <v>417</v>
      </c>
      <c r="E435" t="s">
        <v>28</v>
      </c>
      <c r="F435">
        <v>2025</v>
      </c>
      <c r="G435">
        <v>3174</v>
      </c>
      <c r="H435">
        <v>8.0000000000000002E-3</v>
      </c>
      <c r="I435">
        <v>-1</v>
      </c>
    </row>
    <row r="436" spans="1:9" x14ac:dyDescent="0.2">
      <c r="A436" t="s">
        <v>432</v>
      </c>
      <c r="B436" t="s">
        <v>417</v>
      </c>
      <c r="C436" t="s">
        <v>22</v>
      </c>
      <c r="D436" t="s">
        <v>417</v>
      </c>
      <c r="E436" t="s">
        <v>28</v>
      </c>
      <c r="F436">
        <v>2026</v>
      </c>
      <c r="G436">
        <v>3174</v>
      </c>
      <c r="H436">
        <v>8.0000000000000002E-3</v>
      </c>
      <c r="I436">
        <v>-1</v>
      </c>
    </row>
    <row r="437" spans="1:9" x14ac:dyDescent="0.2">
      <c r="A437" t="s">
        <v>432</v>
      </c>
      <c r="B437" t="s">
        <v>417</v>
      </c>
      <c r="C437" t="s">
        <v>22</v>
      </c>
      <c r="D437" t="s">
        <v>417</v>
      </c>
      <c r="E437" t="s">
        <v>28</v>
      </c>
      <c r="F437">
        <v>2027</v>
      </c>
      <c r="G437">
        <v>3174</v>
      </c>
      <c r="H437">
        <v>8.0000000000000002E-3</v>
      </c>
      <c r="I437">
        <v>-1</v>
      </c>
    </row>
    <row r="438" spans="1:9" x14ac:dyDescent="0.2">
      <c r="A438" t="s">
        <v>432</v>
      </c>
      <c r="B438" t="s">
        <v>417</v>
      </c>
      <c r="C438" t="s">
        <v>22</v>
      </c>
      <c r="D438" t="s">
        <v>417</v>
      </c>
      <c r="E438" t="s">
        <v>28</v>
      </c>
      <c r="F438">
        <v>2028</v>
      </c>
      <c r="G438">
        <v>3174</v>
      </c>
      <c r="H438">
        <v>8.0000000000000002E-3</v>
      </c>
      <c r="I438">
        <v>-1</v>
      </c>
    </row>
    <row r="439" spans="1:9" x14ac:dyDescent="0.2">
      <c r="A439" t="s">
        <v>432</v>
      </c>
      <c r="B439" t="s">
        <v>417</v>
      </c>
      <c r="C439" t="s">
        <v>22</v>
      </c>
      <c r="D439" t="s">
        <v>417</v>
      </c>
      <c r="E439" t="s">
        <v>28</v>
      </c>
      <c r="F439">
        <v>2029</v>
      </c>
      <c r="G439">
        <v>3174</v>
      </c>
      <c r="H439">
        <v>8.0000000000000002E-3</v>
      </c>
      <c r="I439">
        <v>-1</v>
      </c>
    </row>
    <row r="440" spans="1:9" x14ac:dyDescent="0.2">
      <c r="A440" t="s">
        <v>432</v>
      </c>
      <c r="B440" t="s">
        <v>417</v>
      </c>
      <c r="C440" t="s">
        <v>22</v>
      </c>
      <c r="D440" t="s">
        <v>417</v>
      </c>
      <c r="E440" t="s">
        <v>28</v>
      </c>
      <c r="F440">
        <v>2030</v>
      </c>
      <c r="G440">
        <v>3174</v>
      </c>
      <c r="H440">
        <v>8.0000000000000002E-3</v>
      </c>
      <c r="I440">
        <v>-1</v>
      </c>
    </row>
    <row r="441" spans="1:9" x14ac:dyDescent="0.2">
      <c r="A441" t="s">
        <v>432</v>
      </c>
      <c r="B441" t="s">
        <v>417</v>
      </c>
      <c r="C441" t="s">
        <v>22</v>
      </c>
      <c r="D441" t="s">
        <v>417</v>
      </c>
      <c r="E441" t="s">
        <v>28</v>
      </c>
      <c r="F441">
        <v>2031</v>
      </c>
      <c r="G441">
        <v>3174</v>
      </c>
      <c r="H441">
        <v>8.0000000000000002E-3</v>
      </c>
      <c r="I441">
        <v>-1</v>
      </c>
    </row>
    <row r="442" spans="1:9" x14ac:dyDescent="0.2">
      <c r="A442" t="s">
        <v>432</v>
      </c>
      <c r="B442" t="s">
        <v>417</v>
      </c>
      <c r="C442" t="s">
        <v>25</v>
      </c>
      <c r="D442" t="s">
        <v>417</v>
      </c>
      <c r="E442" t="s">
        <v>11</v>
      </c>
      <c r="F442">
        <v>2021</v>
      </c>
      <c r="G442">
        <v>2776.7</v>
      </c>
      <c r="H442">
        <v>8.0000000000000002E-3</v>
      </c>
      <c r="I442">
        <v>-1</v>
      </c>
    </row>
    <row r="443" spans="1:9" x14ac:dyDescent="0.2">
      <c r="A443" t="s">
        <v>432</v>
      </c>
      <c r="B443" t="s">
        <v>417</v>
      </c>
      <c r="C443" t="s">
        <v>25</v>
      </c>
      <c r="D443" t="s">
        <v>417</v>
      </c>
      <c r="E443" t="s">
        <v>11</v>
      </c>
      <c r="F443">
        <v>2022</v>
      </c>
      <c r="G443">
        <v>2776.7</v>
      </c>
      <c r="H443">
        <v>8.0000000000000002E-3</v>
      </c>
      <c r="I443">
        <v>-1</v>
      </c>
    </row>
    <row r="444" spans="1:9" x14ac:dyDescent="0.2">
      <c r="A444" t="s">
        <v>432</v>
      </c>
      <c r="B444" t="s">
        <v>417</v>
      </c>
      <c r="C444" t="s">
        <v>25</v>
      </c>
      <c r="D444" t="s">
        <v>417</v>
      </c>
      <c r="E444" t="s">
        <v>11</v>
      </c>
      <c r="F444">
        <v>2023</v>
      </c>
      <c r="G444">
        <v>2776.7</v>
      </c>
      <c r="H444">
        <v>8.0000000000000002E-3</v>
      </c>
      <c r="I444">
        <v>-1</v>
      </c>
    </row>
    <row r="445" spans="1:9" x14ac:dyDescent="0.2">
      <c r="A445" t="s">
        <v>432</v>
      </c>
      <c r="B445" t="s">
        <v>417</v>
      </c>
      <c r="C445" t="s">
        <v>25</v>
      </c>
      <c r="D445" t="s">
        <v>417</v>
      </c>
      <c r="E445" t="s">
        <v>11</v>
      </c>
      <c r="F445">
        <v>2024</v>
      </c>
      <c r="G445">
        <v>2776.7</v>
      </c>
      <c r="H445">
        <v>8.0000000000000002E-3</v>
      </c>
      <c r="I445">
        <v>-1</v>
      </c>
    </row>
    <row r="446" spans="1:9" x14ac:dyDescent="0.2">
      <c r="A446" t="s">
        <v>432</v>
      </c>
      <c r="B446" t="s">
        <v>417</v>
      </c>
      <c r="C446" t="s">
        <v>25</v>
      </c>
      <c r="D446" t="s">
        <v>417</v>
      </c>
      <c r="E446" t="s">
        <v>11</v>
      </c>
      <c r="F446">
        <v>2025</v>
      </c>
      <c r="G446">
        <v>2776.7</v>
      </c>
      <c r="H446">
        <v>8.0000000000000002E-3</v>
      </c>
      <c r="I446">
        <v>-1</v>
      </c>
    </row>
    <row r="447" spans="1:9" x14ac:dyDescent="0.2">
      <c r="A447" t="s">
        <v>432</v>
      </c>
      <c r="B447" t="s">
        <v>417</v>
      </c>
      <c r="C447" t="s">
        <v>25</v>
      </c>
      <c r="D447" t="s">
        <v>417</v>
      </c>
      <c r="E447" t="s">
        <v>11</v>
      </c>
      <c r="F447">
        <v>2026</v>
      </c>
      <c r="G447">
        <v>2776.7</v>
      </c>
      <c r="H447">
        <v>8.0000000000000002E-3</v>
      </c>
      <c r="I447">
        <v>-1</v>
      </c>
    </row>
    <row r="448" spans="1:9" x14ac:dyDescent="0.2">
      <c r="A448" t="s">
        <v>432</v>
      </c>
      <c r="B448" t="s">
        <v>417</v>
      </c>
      <c r="C448" t="s">
        <v>25</v>
      </c>
      <c r="D448" t="s">
        <v>417</v>
      </c>
      <c r="E448" t="s">
        <v>11</v>
      </c>
      <c r="F448">
        <v>2027</v>
      </c>
      <c r="G448">
        <v>2776.7</v>
      </c>
      <c r="H448">
        <v>8.0000000000000002E-3</v>
      </c>
      <c r="I448">
        <v>-1</v>
      </c>
    </row>
    <row r="449" spans="1:9" x14ac:dyDescent="0.2">
      <c r="A449" t="s">
        <v>432</v>
      </c>
      <c r="B449" t="s">
        <v>417</v>
      </c>
      <c r="C449" t="s">
        <v>25</v>
      </c>
      <c r="D449" t="s">
        <v>417</v>
      </c>
      <c r="E449" t="s">
        <v>11</v>
      </c>
      <c r="F449">
        <v>2028</v>
      </c>
      <c r="G449">
        <v>2776.7</v>
      </c>
      <c r="H449">
        <v>8.0000000000000002E-3</v>
      </c>
      <c r="I449">
        <v>-1</v>
      </c>
    </row>
    <row r="450" spans="1:9" x14ac:dyDescent="0.2">
      <c r="A450" t="s">
        <v>432</v>
      </c>
      <c r="B450" t="s">
        <v>417</v>
      </c>
      <c r="C450" t="s">
        <v>25</v>
      </c>
      <c r="D450" t="s">
        <v>417</v>
      </c>
      <c r="E450" t="s">
        <v>11</v>
      </c>
      <c r="F450">
        <v>2029</v>
      </c>
      <c r="G450">
        <v>2776.7</v>
      </c>
      <c r="H450">
        <v>8.0000000000000002E-3</v>
      </c>
      <c r="I450">
        <v>-1</v>
      </c>
    </row>
    <row r="451" spans="1:9" x14ac:dyDescent="0.2">
      <c r="A451" t="s">
        <v>432</v>
      </c>
      <c r="B451" t="s">
        <v>417</v>
      </c>
      <c r="C451" t="s">
        <v>25</v>
      </c>
      <c r="D451" t="s">
        <v>417</v>
      </c>
      <c r="E451" t="s">
        <v>11</v>
      </c>
      <c r="F451">
        <v>2030</v>
      </c>
      <c r="G451">
        <v>2776.7</v>
      </c>
      <c r="H451">
        <v>8.0000000000000002E-3</v>
      </c>
      <c r="I451">
        <v>-1</v>
      </c>
    </row>
    <row r="452" spans="1:9" x14ac:dyDescent="0.2">
      <c r="A452" t="s">
        <v>432</v>
      </c>
      <c r="B452" t="s">
        <v>417</v>
      </c>
      <c r="C452" t="s">
        <v>25</v>
      </c>
      <c r="D452" t="s">
        <v>417</v>
      </c>
      <c r="E452" t="s">
        <v>11</v>
      </c>
      <c r="F452">
        <v>2031</v>
      </c>
      <c r="G452">
        <v>2776.7</v>
      </c>
      <c r="H452">
        <v>8.0000000000000002E-3</v>
      </c>
      <c r="I452">
        <v>-1</v>
      </c>
    </row>
    <row r="453" spans="1:9" x14ac:dyDescent="0.2">
      <c r="A453" t="s">
        <v>432</v>
      </c>
      <c r="B453" t="s">
        <v>417</v>
      </c>
      <c r="C453" t="s">
        <v>25</v>
      </c>
      <c r="D453" t="s">
        <v>417</v>
      </c>
      <c r="E453" t="s">
        <v>18</v>
      </c>
      <c r="F453">
        <v>2021</v>
      </c>
      <c r="G453">
        <v>2160.3000000000002</v>
      </c>
      <c r="H453">
        <v>8.0000000000000002E-3</v>
      </c>
      <c r="I453">
        <v>-1</v>
      </c>
    </row>
    <row r="454" spans="1:9" x14ac:dyDescent="0.2">
      <c r="A454" t="s">
        <v>432</v>
      </c>
      <c r="B454" t="s">
        <v>417</v>
      </c>
      <c r="C454" t="s">
        <v>25</v>
      </c>
      <c r="D454" t="s">
        <v>417</v>
      </c>
      <c r="E454" t="s">
        <v>18</v>
      </c>
      <c r="F454">
        <v>2022</v>
      </c>
      <c r="G454">
        <v>2160.3000000000002</v>
      </c>
      <c r="H454">
        <v>8.0000000000000002E-3</v>
      </c>
      <c r="I454">
        <v>-1</v>
      </c>
    </row>
    <row r="455" spans="1:9" x14ac:dyDescent="0.2">
      <c r="A455" t="s">
        <v>432</v>
      </c>
      <c r="B455" t="s">
        <v>417</v>
      </c>
      <c r="C455" t="s">
        <v>25</v>
      </c>
      <c r="D455" t="s">
        <v>417</v>
      </c>
      <c r="E455" t="s">
        <v>18</v>
      </c>
      <c r="F455">
        <v>2023</v>
      </c>
      <c r="G455">
        <v>2160.3000000000002</v>
      </c>
      <c r="H455">
        <v>8.0000000000000002E-3</v>
      </c>
      <c r="I455">
        <v>-1</v>
      </c>
    </row>
    <row r="456" spans="1:9" x14ac:dyDescent="0.2">
      <c r="A456" t="s">
        <v>432</v>
      </c>
      <c r="B456" t="s">
        <v>417</v>
      </c>
      <c r="C456" t="s">
        <v>25</v>
      </c>
      <c r="D456" t="s">
        <v>417</v>
      </c>
      <c r="E456" t="s">
        <v>18</v>
      </c>
      <c r="F456">
        <v>2024</v>
      </c>
      <c r="G456">
        <v>2160.3000000000002</v>
      </c>
      <c r="H456">
        <v>8.0000000000000002E-3</v>
      </c>
      <c r="I456">
        <v>-1</v>
      </c>
    </row>
    <row r="457" spans="1:9" x14ac:dyDescent="0.2">
      <c r="A457" t="s">
        <v>432</v>
      </c>
      <c r="B457" t="s">
        <v>417</v>
      </c>
      <c r="C457" t="s">
        <v>25</v>
      </c>
      <c r="D457" t="s">
        <v>417</v>
      </c>
      <c r="E457" t="s">
        <v>18</v>
      </c>
      <c r="F457">
        <v>2025</v>
      </c>
      <c r="G457">
        <v>2160.3000000000002</v>
      </c>
      <c r="H457">
        <v>8.0000000000000002E-3</v>
      </c>
      <c r="I457">
        <v>-1</v>
      </c>
    </row>
    <row r="458" spans="1:9" x14ac:dyDescent="0.2">
      <c r="A458" t="s">
        <v>432</v>
      </c>
      <c r="B458" t="s">
        <v>417</v>
      </c>
      <c r="C458" t="s">
        <v>25</v>
      </c>
      <c r="D458" t="s">
        <v>417</v>
      </c>
      <c r="E458" t="s">
        <v>18</v>
      </c>
      <c r="F458">
        <v>2026</v>
      </c>
      <c r="G458">
        <v>2160.3000000000002</v>
      </c>
      <c r="H458">
        <v>8.0000000000000002E-3</v>
      </c>
      <c r="I458">
        <v>-1</v>
      </c>
    </row>
    <row r="459" spans="1:9" x14ac:dyDescent="0.2">
      <c r="A459" t="s">
        <v>432</v>
      </c>
      <c r="B459" t="s">
        <v>417</v>
      </c>
      <c r="C459" t="s">
        <v>25</v>
      </c>
      <c r="D459" t="s">
        <v>417</v>
      </c>
      <c r="E459" t="s">
        <v>18</v>
      </c>
      <c r="F459">
        <v>2027</v>
      </c>
      <c r="G459">
        <v>2160.3000000000002</v>
      </c>
      <c r="H459">
        <v>8.0000000000000002E-3</v>
      </c>
      <c r="I459">
        <v>-1</v>
      </c>
    </row>
    <row r="460" spans="1:9" x14ac:dyDescent="0.2">
      <c r="A460" t="s">
        <v>432</v>
      </c>
      <c r="B460" t="s">
        <v>417</v>
      </c>
      <c r="C460" t="s">
        <v>25</v>
      </c>
      <c r="D460" t="s">
        <v>417</v>
      </c>
      <c r="E460" t="s">
        <v>18</v>
      </c>
      <c r="F460">
        <v>2028</v>
      </c>
      <c r="G460">
        <v>2160.3000000000002</v>
      </c>
      <c r="H460">
        <v>8.0000000000000002E-3</v>
      </c>
      <c r="I460">
        <v>-1</v>
      </c>
    </row>
    <row r="461" spans="1:9" x14ac:dyDescent="0.2">
      <c r="A461" t="s">
        <v>432</v>
      </c>
      <c r="B461" t="s">
        <v>417</v>
      </c>
      <c r="C461" t="s">
        <v>25</v>
      </c>
      <c r="D461" t="s">
        <v>417</v>
      </c>
      <c r="E461" t="s">
        <v>18</v>
      </c>
      <c r="F461">
        <v>2029</v>
      </c>
      <c r="G461">
        <v>2160.3000000000002</v>
      </c>
      <c r="H461">
        <v>8.0000000000000002E-3</v>
      </c>
      <c r="I461">
        <v>-1</v>
      </c>
    </row>
    <row r="462" spans="1:9" x14ac:dyDescent="0.2">
      <c r="A462" t="s">
        <v>432</v>
      </c>
      <c r="B462" t="s">
        <v>417</v>
      </c>
      <c r="C462" t="s">
        <v>25</v>
      </c>
      <c r="D462" t="s">
        <v>417</v>
      </c>
      <c r="E462" t="s">
        <v>18</v>
      </c>
      <c r="F462">
        <v>2030</v>
      </c>
      <c r="G462">
        <v>2160.3000000000002</v>
      </c>
      <c r="H462">
        <v>8.0000000000000002E-3</v>
      </c>
      <c r="I462">
        <v>-1</v>
      </c>
    </row>
    <row r="463" spans="1:9" x14ac:dyDescent="0.2">
      <c r="A463" t="s">
        <v>432</v>
      </c>
      <c r="B463" t="s">
        <v>417</v>
      </c>
      <c r="C463" t="s">
        <v>25</v>
      </c>
      <c r="D463" t="s">
        <v>417</v>
      </c>
      <c r="E463" t="s">
        <v>18</v>
      </c>
      <c r="F463">
        <v>2031</v>
      </c>
      <c r="G463">
        <v>2160.3000000000002</v>
      </c>
      <c r="H463">
        <v>8.0000000000000002E-3</v>
      </c>
      <c r="I463">
        <v>-1</v>
      </c>
    </row>
    <row r="464" spans="1:9" x14ac:dyDescent="0.2">
      <c r="A464" t="s">
        <v>432</v>
      </c>
      <c r="B464" t="s">
        <v>417</v>
      </c>
      <c r="C464" t="s">
        <v>25</v>
      </c>
      <c r="D464" t="s">
        <v>417</v>
      </c>
      <c r="E464" t="s">
        <v>22</v>
      </c>
      <c r="F464">
        <v>2021</v>
      </c>
      <c r="G464">
        <v>3029.6</v>
      </c>
      <c r="H464">
        <v>8.0000000000000002E-3</v>
      </c>
      <c r="I464">
        <v>-1</v>
      </c>
    </row>
    <row r="465" spans="1:9" x14ac:dyDescent="0.2">
      <c r="A465" t="s">
        <v>432</v>
      </c>
      <c r="B465" t="s">
        <v>417</v>
      </c>
      <c r="C465" t="s">
        <v>25</v>
      </c>
      <c r="D465" t="s">
        <v>417</v>
      </c>
      <c r="E465" t="s">
        <v>22</v>
      </c>
      <c r="F465">
        <v>2022</v>
      </c>
      <c r="G465">
        <v>3029.6</v>
      </c>
      <c r="H465">
        <v>8.0000000000000002E-3</v>
      </c>
      <c r="I465">
        <v>-1</v>
      </c>
    </row>
    <row r="466" spans="1:9" x14ac:dyDescent="0.2">
      <c r="A466" t="s">
        <v>432</v>
      </c>
      <c r="B466" t="s">
        <v>417</v>
      </c>
      <c r="C466" t="s">
        <v>25</v>
      </c>
      <c r="D466" t="s">
        <v>417</v>
      </c>
      <c r="E466" t="s">
        <v>22</v>
      </c>
      <c r="F466">
        <v>2023</v>
      </c>
      <c r="G466">
        <v>3029.6</v>
      </c>
      <c r="H466">
        <v>8.0000000000000002E-3</v>
      </c>
      <c r="I466">
        <v>-1</v>
      </c>
    </row>
    <row r="467" spans="1:9" x14ac:dyDescent="0.2">
      <c r="A467" t="s">
        <v>432</v>
      </c>
      <c r="B467" t="s">
        <v>417</v>
      </c>
      <c r="C467" t="s">
        <v>25</v>
      </c>
      <c r="D467" t="s">
        <v>417</v>
      </c>
      <c r="E467" t="s">
        <v>22</v>
      </c>
      <c r="F467">
        <v>2024</v>
      </c>
      <c r="G467">
        <v>3029.6</v>
      </c>
      <c r="H467">
        <v>8.0000000000000002E-3</v>
      </c>
      <c r="I467">
        <v>-1</v>
      </c>
    </row>
    <row r="468" spans="1:9" x14ac:dyDescent="0.2">
      <c r="A468" t="s">
        <v>432</v>
      </c>
      <c r="B468" t="s">
        <v>417</v>
      </c>
      <c r="C468" t="s">
        <v>25</v>
      </c>
      <c r="D468" t="s">
        <v>417</v>
      </c>
      <c r="E468" t="s">
        <v>22</v>
      </c>
      <c r="F468">
        <v>2025</v>
      </c>
      <c r="G468">
        <v>3029.6</v>
      </c>
      <c r="H468">
        <v>8.0000000000000002E-3</v>
      </c>
      <c r="I468">
        <v>-1</v>
      </c>
    </row>
    <row r="469" spans="1:9" x14ac:dyDescent="0.2">
      <c r="A469" t="s">
        <v>432</v>
      </c>
      <c r="B469" t="s">
        <v>417</v>
      </c>
      <c r="C469" t="s">
        <v>25</v>
      </c>
      <c r="D469" t="s">
        <v>417</v>
      </c>
      <c r="E469" t="s">
        <v>22</v>
      </c>
      <c r="F469">
        <v>2026</v>
      </c>
      <c r="G469">
        <v>3029.6</v>
      </c>
      <c r="H469">
        <v>8.0000000000000002E-3</v>
      </c>
      <c r="I469">
        <v>-1</v>
      </c>
    </row>
    <row r="470" spans="1:9" x14ac:dyDescent="0.2">
      <c r="A470" t="s">
        <v>432</v>
      </c>
      <c r="B470" t="s">
        <v>417</v>
      </c>
      <c r="C470" t="s">
        <v>25</v>
      </c>
      <c r="D470" t="s">
        <v>417</v>
      </c>
      <c r="E470" t="s">
        <v>22</v>
      </c>
      <c r="F470">
        <v>2027</v>
      </c>
      <c r="G470">
        <v>3029.6</v>
      </c>
      <c r="H470">
        <v>8.0000000000000002E-3</v>
      </c>
      <c r="I470">
        <v>-1</v>
      </c>
    </row>
    <row r="471" spans="1:9" x14ac:dyDescent="0.2">
      <c r="A471" t="s">
        <v>432</v>
      </c>
      <c r="B471" t="s">
        <v>417</v>
      </c>
      <c r="C471" t="s">
        <v>25</v>
      </c>
      <c r="D471" t="s">
        <v>417</v>
      </c>
      <c r="E471" t="s">
        <v>22</v>
      </c>
      <c r="F471">
        <v>2028</v>
      </c>
      <c r="G471">
        <v>3029.6</v>
      </c>
      <c r="H471">
        <v>8.0000000000000002E-3</v>
      </c>
      <c r="I471">
        <v>-1</v>
      </c>
    </row>
    <row r="472" spans="1:9" x14ac:dyDescent="0.2">
      <c r="A472" t="s">
        <v>432</v>
      </c>
      <c r="B472" t="s">
        <v>417</v>
      </c>
      <c r="C472" t="s">
        <v>25</v>
      </c>
      <c r="D472" t="s">
        <v>417</v>
      </c>
      <c r="E472" t="s">
        <v>22</v>
      </c>
      <c r="F472">
        <v>2029</v>
      </c>
      <c r="G472">
        <v>3029.6</v>
      </c>
      <c r="H472">
        <v>8.0000000000000002E-3</v>
      </c>
      <c r="I472">
        <v>-1</v>
      </c>
    </row>
    <row r="473" spans="1:9" x14ac:dyDescent="0.2">
      <c r="A473" t="s">
        <v>432</v>
      </c>
      <c r="B473" t="s">
        <v>417</v>
      </c>
      <c r="C473" t="s">
        <v>25</v>
      </c>
      <c r="D473" t="s">
        <v>417</v>
      </c>
      <c r="E473" t="s">
        <v>22</v>
      </c>
      <c r="F473">
        <v>2030</v>
      </c>
      <c r="G473">
        <v>3029.6</v>
      </c>
      <c r="H473">
        <v>8.0000000000000002E-3</v>
      </c>
      <c r="I473">
        <v>-1</v>
      </c>
    </row>
    <row r="474" spans="1:9" x14ac:dyDescent="0.2">
      <c r="A474" t="s">
        <v>432</v>
      </c>
      <c r="B474" t="s">
        <v>417</v>
      </c>
      <c r="C474" t="s">
        <v>25</v>
      </c>
      <c r="D474" t="s">
        <v>417</v>
      </c>
      <c r="E474" t="s">
        <v>22</v>
      </c>
      <c r="F474">
        <v>2031</v>
      </c>
      <c r="G474">
        <v>3029.6</v>
      </c>
      <c r="H474">
        <v>8.0000000000000002E-3</v>
      </c>
      <c r="I474">
        <v>-1</v>
      </c>
    </row>
    <row r="475" spans="1:9" x14ac:dyDescent="0.2">
      <c r="A475" t="s">
        <v>432</v>
      </c>
      <c r="B475" t="s">
        <v>417</v>
      </c>
      <c r="C475" t="s">
        <v>25</v>
      </c>
      <c r="D475" t="s">
        <v>417</v>
      </c>
      <c r="E475" t="s">
        <v>25</v>
      </c>
      <c r="F475">
        <v>2021</v>
      </c>
      <c r="G475">
        <v>926</v>
      </c>
      <c r="H475">
        <v>2E-3</v>
      </c>
      <c r="I475">
        <v>-1</v>
      </c>
    </row>
    <row r="476" spans="1:9" x14ac:dyDescent="0.2">
      <c r="A476" t="s">
        <v>432</v>
      </c>
      <c r="B476" t="s">
        <v>417</v>
      </c>
      <c r="C476" t="s">
        <v>25</v>
      </c>
      <c r="D476" t="s">
        <v>417</v>
      </c>
      <c r="E476" t="s">
        <v>25</v>
      </c>
      <c r="F476">
        <v>2022</v>
      </c>
      <c r="G476">
        <v>926</v>
      </c>
      <c r="H476">
        <v>2E-3</v>
      </c>
      <c r="I476">
        <v>-1</v>
      </c>
    </row>
    <row r="477" spans="1:9" x14ac:dyDescent="0.2">
      <c r="A477" t="s">
        <v>432</v>
      </c>
      <c r="B477" t="s">
        <v>417</v>
      </c>
      <c r="C477" t="s">
        <v>25</v>
      </c>
      <c r="D477" t="s">
        <v>417</v>
      </c>
      <c r="E477" t="s">
        <v>25</v>
      </c>
      <c r="F477">
        <v>2023</v>
      </c>
      <c r="G477">
        <v>926</v>
      </c>
      <c r="H477">
        <v>2E-3</v>
      </c>
      <c r="I477">
        <v>-1</v>
      </c>
    </row>
    <row r="478" spans="1:9" x14ac:dyDescent="0.2">
      <c r="A478" t="s">
        <v>432</v>
      </c>
      <c r="B478" t="s">
        <v>417</v>
      </c>
      <c r="C478" t="s">
        <v>25</v>
      </c>
      <c r="D478" t="s">
        <v>417</v>
      </c>
      <c r="E478" t="s">
        <v>25</v>
      </c>
      <c r="F478">
        <v>2024</v>
      </c>
      <c r="G478">
        <v>926</v>
      </c>
      <c r="H478">
        <v>2E-3</v>
      </c>
      <c r="I478">
        <v>-1</v>
      </c>
    </row>
    <row r="479" spans="1:9" x14ac:dyDescent="0.2">
      <c r="A479" t="s">
        <v>432</v>
      </c>
      <c r="B479" t="s">
        <v>417</v>
      </c>
      <c r="C479" t="s">
        <v>25</v>
      </c>
      <c r="D479" t="s">
        <v>417</v>
      </c>
      <c r="E479" t="s">
        <v>25</v>
      </c>
      <c r="F479">
        <v>2025</v>
      </c>
      <c r="G479">
        <v>926</v>
      </c>
      <c r="H479">
        <v>2E-3</v>
      </c>
      <c r="I479">
        <v>-1</v>
      </c>
    </row>
    <row r="480" spans="1:9" x14ac:dyDescent="0.2">
      <c r="A480" t="s">
        <v>432</v>
      </c>
      <c r="B480" t="s">
        <v>417</v>
      </c>
      <c r="C480" t="s">
        <v>25</v>
      </c>
      <c r="D480" t="s">
        <v>417</v>
      </c>
      <c r="E480" t="s">
        <v>25</v>
      </c>
      <c r="F480">
        <v>2026</v>
      </c>
      <c r="G480">
        <v>926</v>
      </c>
      <c r="H480">
        <v>2E-3</v>
      </c>
      <c r="I480">
        <v>-1</v>
      </c>
    </row>
    <row r="481" spans="1:9" x14ac:dyDescent="0.2">
      <c r="A481" t="s">
        <v>432</v>
      </c>
      <c r="B481" t="s">
        <v>417</v>
      </c>
      <c r="C481" t="s">
        <v>25</v>
      </c>
      <c r="D481" t="s">
        <v>417</v>
      </c>
      <c r="E481" t="s">
        <v>25</v>
      </c>
      <c r="F481">
        <v>2027</v>
      </c>
      <c r="G481">
        <v>926</v>
      </c>
      <c r="H481">
        <v>2E-3</v>
      </c>
      <c r="I481">
        <v>-1</v>
      </c>
    </row>
    <row r="482" spans="1:9" x14ac:dyDescent="0.2">
      <c r="A482" t="s">
        <v>432</v>
      </c>
      <c r="B482" t="s">
        <v>417</v>
      </c>
      <c r="C482" t="s">
        <v>25</v>
      </c>
      <c r="D482" t="s">
        <v>417</v>
      </c>
      <c r="E482" t="s">
        <v>25</v>
      </c>
      <c r="F482">
        <v>2028</v>
      </c>
      <c r="G482">
        <v>926</v>
      </c>
      <c r="H482">
        <v>2E-3</v>
      </c>
      <c r="I482">
        <v>-1</v>
      </c>
    </row>
    <row r="483" spans="1:9" x14ac:dyDescent="0.2">
      <c r="A483" t="s">
        <v>432</v>
      </c>
      <c r="B483" t="s">
        <v>417</v>
      </c>
      <c r="C483" t="s">
        <v>25</v>
      </c>
      <c r="D483" t="s">
        <v>417</v>
      </c>
      <c r="E483" t="s">
        <v>25</v>
      </c>
      <c r="F483">
        <v>2029</v>
      </c>
      <c r="G483">
        <v>926</v>
      </c>
      <c r="H483">
        <v>2E-3</v>
      </c>
      <c r="I483">
        <v>-1</v>
      </c>
    </row>
    <row r="484" spans="1:9" x14ac:dyDescent="0.2">
      <c r="A484" t="s">
        <v>432</v>
      </c>
      <c r="B484" t="s">
        <v>417</v>
      </c>
      <c r="C484" t="s">
        <v>25</v>
      </c>
      <c r="D484" t="s">
        <v>417</v>
      </c>
      <c r="E484" t="s">
        <v>25</v>
      </c>
      <c r="F484">
        <v>2030</v>
      </c>
      <c r="G484">
        <v>926</v>
      </c>
      <c r="H484">
        <v>2E-3</v>
      </c>
      <c r="I484">
        <v>-1</v>
      </c>
    </row>
    <row r="485" spans="1:9" x14ac:dyDescent="0.2">
      <c r="A485" t="s">
        <v>432</v>
      </c>
      <c r="B485" t="s">
        <v>417</v>
      </c>
      <c r="C485" t="s">
        <v>25</v>
      </c>
      <c r="D485" t="s">
        <v>417</v>
      </c>
      <c r="E485" t="s">
        <v>25</v>
      </c>
      <c r="F485">
        <v>2031</v>
      </c>
      <c r="G485">
        <v>926</v>
      </c>
      <c r="H485">
        <v>2E-3</v>
      </c>
      <c r="I485">
        <v>-1</v>
      </c>
    </row>
    <row r="486" spans="1:9" x14ac:dyDescent="0.2">
      <c r="A486" t="s">
        <v>432</v>
      </c>
      <c r="B486" t="s">
        <v>417</v>
      </c>
      <c r="C486" t="s">
        <v>25</v>
      </c>
      <c r="D486" t="s">
        <v>417</v>
      </c>
      <c r="E486" t="s">
        <v>28</v>
      </c>
      <c r="F486">
        <v>2021</v>
      </c>
      <c r="G486">
        <v>3787.9</v>
      </c>
      <c r="H486">
        <v>8.0000000000000002E-3</v>
      </c>
      <c r="I486">
        <v>-1</v>
      </c>
    </row>
    <row r="487" spans="1:9" x14ac:dyDescent="0.2">
      <c r="A487" t="s">
        <v>432</v>
      </c>
      <c r="B487" t="s">
        <v>417</v>
      </c>
      <c r="C487" t="s">
        <v>25</v>
      </c>
      <c r="D487" t="s">
        <v>417</v>
      </c>
      <c r="E487" t="s">
        <v>28</v>
      </c>
      <c r="F487">
        <v>2022</v>
      </c>
      <c r="G487">
        <v>3787.9</v>
      </c>
      <c r="H487">
        <v>8.0000000000000002E-3</v>
      </c>
      <c r="I487">
        <v>-1</v>
      </c>
    </row>
    <row r="488" spans="1:9" x14ac:dyDescent="0.2">
      <c r="A488" t="s">
        <v>432</v>
      </c>
      <c r="B488" t="s">
        <v>417</v>
      </c>
      <c r="C488" t="s">
        <v>25</v>
      </c>
      <c r="D488" t="s">
        <v>417</v>
      </c>
      <c r="E488" t="s">
        <v>28</v>
      </c>
      <c r="F488">
        <v>2023</v>
      </c>
      <c r="G488">
        <v>3787.9</v>
      </c>
      <c r="H488">
        <v>8.0000000000000002E-3</v>
      </c>
      <c r="I488">
        <v>-1</v>
      </c>
    </row>
    <row r="489" spans="1:9" x14ac:dyDescent="0.2">
      <c r="A489" t="s">
        <v>432</v>
      </c>
      <c r="B489" t="s">
        <v>417</v>
      </c>
      <c r="C489" t="s">
        <v>25</v>
      </c>
      <c r="D489" t="s">
        <v>417</v>
      </c>
      <c r="E489" t="s">
        <v>28</v>
      </c>
      <c r="F489">
        <v>2024</v>
      </c>
      <c r="G489">
        <v>3787.9</v>
      </c>
      <c r="H489">
        <v>8.0000000000000002E-3</v>
      </c>
      <c r="I489">
        <v>-1</v>
      </c>
    </row>
    <row r="490" spans="1:9" x14ac:dyDescent="0.2">
      <c r="A490" t="s">
        <v>432</v>
      </c>
      <c r="B490" t="s">
        <v>417</v>
      </c>
      <c r="C490" t="s">
        <v>25</v>
      </c>
      <c r="D490" t="s">
        <v>417</v>
      </c>
      <c r="E490" t="s">
        <v>28</v>
      </c>
      <c r="F490">
        <v>2025</v>
      </c>
      <c r="G490">
        <v>3787.9</v>
      </c>
      <c r="H490">
        <v>8.0000000000000002E-3</v>
      </c>
      <c r="I490">
        <v>-1</v>
      </c>
    </row>
    <row r="491" spans="1:9" x14ac:dyDescent="0.2">
      <c r="A491" t="s">
        <v>432</v>
      </c>
      <c r="B491" t="s">
        <v>417</v>
      </c>
      <c r="C491" t="s">
        <v>25</v>
      </c>
      <c r="D491" t="s">
        <v>417</v>
      </c>
      <c r="E491" t="s">
        <v>28</v>
      </c>
      <c r="F491">
        <v>2026</v>
      </c>
      <c r="G491">
        <v>3787.9</v>
      </c>
      <c r="H491">
        <v>8.0000000000000002E-3</v>
      </c>
      <c r="I491">
        <v>-1</v>
      </c>
    </row>
    <row r="492" spans="1:9" x14ac:dyDescent="0.2">
      <c r="A492" t="s">
        <v>432</v>
      </c>
      <c r="B492" t="s">
        <v>417</v>
      </c>
      <c r="C492" t="s">
        <v>25</v>
      </c>
      <c r="D492" t="s">
        <v>417</v>
      </c>
      <c r="E492" t="s">
        <v>28</v>
      </c>
      <c r="F492">
        <v>2027</v>
      </c>
      <c r="G492">
        <v>3787.9</v>
      </c>
      <c r="H492">
        <v>8.0000000000000002E-3</v>
      </c>
      <c r="I492">
        <v>-1</v>
      </c>
    </row>
    <row r="493" spans="1:9" x14ac:dyDescent="0.2">
      <c r="A493" t="s">
        <v>432</v>
      </c>
      <c r="B493" t="s">
        <v>417</v>
      </c>
      <c r="C493" t="s">
        <v>25</v>
      </c>
      <c r="D493" t="s">
        <v>417</v>
      </c>
      <c r="E493" t="s">
        <v>28</v>
      </c>
      <c r="F493">
        <v>2028</v>
      </c>
      <c r="G493">
        <v>3787.9</v>
      </c>
      <c r="H493">
        <v>8.0000000000000002E-3</v>
      </c>
      <c r="I493">
        <v>-1</v>
      </c>
    </row>
    <row r="494" spans="1:9" x14ac:dyDescent="0.2">
      <c r="A494" t="s">
        <v>432</v>
      </c>
      <c r="B494" t="s">
        <v>417</v>
      </c>
      <c r="C494" t="s">
        <v>25</v>
      </c>
      <c r="D494" t="s">
        <v>417</v>
      </c>
      <c r="E494" t="s">
        <v>28</v>
      </c>
      <c r="F494">
        <v>2029</v>
      </c>
      <c r="G494">
        <v>3787.9</v>
      </c>
      <c r="H494">
        <v>8.0000000000000002E-3</v>
      </c>
      <c r="I494">
        <v>-1</v>
      </c>
    </row>
    <row r="495" spans="1:9" x14ac:dyDescent="0.2">
      <c r="A495" t="s">
        <v>432</v>
      </c>
      <c r="B495" t="s">
        <v>417</v>
      </c>
      <c r="C495" t="s">
        <v>25</v>
      </c>
      <c r="D495" t="s">
        <v>417</v>
      </c>
      <c r="E495" t="s">
        <v>28</v>
      </c>
      <c r="F495">
        <v>2030</v>
      </c>
      <c r="G495">
        <v>3787.9</v>
      </c>
      <c r="H495">
        <v>8.0000000000000002E-3</v>
      </c>
      <c r="I495">
        <v>-1</v>
      </c>
    </row>
    <row r="496" spans="1:9" x14ac:dyDescent="0.2">
      <c r="A496" t="s">
        <v>432</v>
      </c>
      <c r="B496" t="s">
        <v>417</v>
      </c>
      <c r="C496" t="s">
        <v>25</v>
      </c>
      <c r="D496" t="s">
        <v>417</v>
      </c>
      <c r="E496" t="s">
        <v>28</v>
      </c>
      <c r="F496">
        <v>2031</v>
      </c>
      <c r="G496">
        <v>3787.9</v>
      </c>
      <c r="H496">
        <v>8.0000000000000002E-3</v>
      </c>
      <c r="I496">
        <v>-1</v>
      </c>
    </row>
    <row r="497" spans="1:9" x14ac:dyDescent="0.2">
      <c r="A497" t="s">
        <v>432</v>
      </c>
      <c r="B497" t="s">
        <v>417</v>
      </c>
      <c r="C497" t="s">
        <v>28</v>
      </c>
      <c r="D497" t="s">
        <v>417</v>
      </c>
      <c r="E497" t="s">
        <v>11</v>
      </c>
      <c r="F497">
        <v>2021</v>
      </c>
      <c r="G497">
        <v>2497.6</v>
      </c>
      <c r="H497">
        <v>8.0000000000000002E-3</v>
      </c>
      <c r="I497">
        <v>-1</v>
      </c>
    </row>
    <row r="498" spans="1:9" x14ac:dyDescent="0.2">
      <c r="A498" t="s">
        <v>432</v>
      </c>
      <c r="B498" t="s">
        <v>417</v>
      </c>
      <c r="C498" t="s">
        <v>28</v>
      </c>
      <c r="D498" t="s">
        <v>417</v>
      </c>
      <c r="E498" t="s">
        <v>11</v>
      </c>
      <c r="F498">
        <v>2022</v>
      </c>
      <c r="G498">
        <v>2497.6</v>
      </c>
      <c r="H498">
        <v>8.0000000000000002E-3</v>
      </c>
      <c r="I498">
        <v>-1</v>
      </c>
    </row>
    <row r="499" spans="1:9" x14ac:dyDescent="0.2">
      <c r="A499" t="s">
        <v>432</v>
      </c>
      <c r="B499" t="s">
        <v>417</v>
      </c>
      <c r="C499" t="s">
        <v>28</v>
      </c>
      <c r="D499" t="s">
        <v>417</v>
      </c>
      <c r="E499" t="s">
        <v>11</v>
      </c>
      <c r="F499">
        <v>2023</v>
      </c>
      <c r="G499">
        <v>2497.6</v>
      </c>
      <c r="H499">
        <v>8.0000000000000002E-3</v>
      </c>
      <c r="I499">
        <v>-1</v>
      </c>
    </row>
    <row r="500" spans="1:9" x14ac:dyDescent="0.2">
      <c r="A500" t="s">
        <v>432</v>
      </c>
      <c r="B500" t="s">
        <v>417</v>
      </c>
      <c r="C500" t="s">
        <v>28</v>
      </c>
      <c r="D500" t="s">
        <v>417</v>
      </c>
      <c r="E500" t="s">
        <v>11</v>
      </c>
      <c r="F500">
        <v>2024</v>
      </c>
      <c r="G500">
        <v>2497.6</v>
      </c>
      <c r="H500">
        <v>8.0000000000000002E-3</v>
      </c>
      <c r="I500">
        <v>-1</v>
      </c>
    </row>
    <row r="501" spans="1:9" x14ac:dyDescent="0.2">
      <c r="A501" t="s">
        <v>432</v>
      </c>
      <c r="B501" t="s">
        <v>417</v>
      </c>
      <c r="C501" t="s">
        <v>28</v>
      </c>
      <c r="D501" t="s">
        <v>417</v>
      </c>
      <c r="E501" t="s">
        <v>11</v>
      </c>
      <c r="F501">
        <v>2025</v>
      </c>
      <c r="G501">
        <v>2497.6</v>
      </c>
      <c r="H501">
        <v>8.0000000000000002E-3</v>
      </c>
      <c r="I501">
        <v>-1</v>
      </c>
    </row>
    <row r="502" spans="1:9" x14ac:dyDescent="0.2">
      <c r="A502" t="s">
        <v>432</v>
      </c>
      <c r="B502" t="s">
        <v>417</v>
      </c>
      <c r="C502" t="s">
        <v>28</v>
      </c>
      <c r="D502" t="s">
        <v>417</v>
      </c>
      <c r="E502" t="s">
        <v>11</v>
      </c>
      <c r="F502">
        <v>2026</v>
      </c>
      <c r="G502">
        <v>2497.6</v>
      </c>
      <c r="H502">
        <v>8.0000000000000002E-3</v>
      </c>
      <c r="I502">
        <v>-1</v>
      </c>
    </row>
    <row r="503" spans="1:9" x14ac:dyDescent="0.2">
      <c r="A503" t="s">
        <v>432</v>
      </c>
      <c r="B503" t="s">
        <v>417</v>
      </c>
      <c r="C503" t="s">
        <v>28</v>
      </c>
      <c r="D503" t="s">
        <v>417</v>
      </c>
      <c r="E503" t="s">
        <v>11</v>
      </c>
      <c r="F503">
        <v>2027</v>
      </c>
      <c r="G503">
        <v>2497.6</v>
      </c>
      <c r="H503">
        <v>8.0000000000000002E-3</v>
      </c>
      <c r="I503">
        <v>-1</v>
      </c>
    </row>
    <row r="504" spans="1:9" x14ac:dyDescent="0.2">
      <c r="A504" t="s">
        <v>432</v>
      </c>
      <c r="B504" t="s">
        <v>417</v>
      </c>
      <c r="C504" t="s">
        <v>28</v>
      </c>
      <c r="D504" t="s">
        <v>417</v>
      </c>
      <c r="E504" t="s">
        <v>11</v>
      </c>
      <c r="F504">
        <v>2028</v>
      </c>
      <c r="G504">
        <v>2497.6</v>
      </c>
      <c r="H504">
        <v>8.0000000000000002E-3</v>
      </c>
      <c r="I504">
        <v>-1</v>
      </c>
    </row>
    <row r="505" spans="1:9" x14ac:dyDescent="0.2">
      <c r="A505" t="s">
        <v>432</v>
      </c>
      <c r="B505" t="s">
        <v>417</v>
      </c>
      <c r="C505" t="s">
        <v>28</v>
      </c>
      <c r="D505" t="s">
        <v>417</v>
      </c>
      <c r="E505" t="s">
        <v>11</v>
      </c>
      <c r="F505">
        <v>2029</v>
      </c>
      <c r="G505">
        <v>2497.6</v>
      </c>
      <c r="H505">
        <v>8.0000000000000002E-3</v>
      </c>
      <c r="I505">
        <v>-1</v>
      </c>
    </row>
    <row r="506" spans="1:9" x14ac:dyDescent="0.2">
      <c r="A506" t="s">
        <v>432</v>
      </c>
      <c r="B506" t="s">
        <v>417</v>
      </c>
      <c r="C506" t="s">
        <v>28</v>
      </c>
      <c r="D506" t="s">
        <v>417</v>
      </c>
      <c r="E506" t="s">
        <v>11</v>
      </c>
      <c r="F506">
        <v>2030</v>
      </c>
      <c r="G506">
        <v>2497.6</v>
      </c>
      <c r="H506">
        <v>8.0000000000000002E-3</v>
      </c>
      <c r="I506">
        <v>-1</v>
      </c>
    </row>
    <row r="507" spans="1:9" x14ac:dyDescent="0.2">
      <c r="A507" t="s">
        <v>432</v>
      </c>
      <c r="B507" t="s">
        <v>417</v>
      </c>
      <c r="C507" t="s">
        <v>28</v>
      </c>
      <c r="D507" t="s">
        <v>417</v>
      </c>
      <c r="E507" t="s">
        <v>11</v>
      </c>
      <c r="F507">
        <v>2031</v>
      </c>
      <c r="G507">
        <v>2497.6</v>
      </c>
      <c r="H507">
        <v>8.0000000000000002E-3</v>
      </c>
      <c r="I507">
        <v>-1</v>
      </c>
    </row>
    <row r="508" spans="1:9" x14ac:dyDescent="0.2">
      <c r="A508" t="s">
        <v>432</v>
      </c>
      <c r="B508" t="s">
        <v>417</v>
      </c>
      <c r="C508" t="s">
        <v>28</v>
      </c>
      <c r="D508" t="s">
        <v>417</v>
      </c>
      <c r="E508" t="s">
        <v>18</v>
      </c>
      <c r="F508">
        <v>2021</v>
      </c>
      <c r="G508">
        <v>3354.5</v>
      </c>
      <c r="H508">
        <v>8.0000000000000002E-3</v>
      </c>
      <c r="I508">
        <v>-1</v>
      </c>
    </row>
    <row r="509" spans="1:9" x14ac:dyDescent="0.2">
      <c r="A509" t="s">
        <v>432</v>
      </c>
      <c r="B509" t="s">
        <v>417</v>
      </c>
      <c r="C509" t="s">
        <v>28</v>
      </c>
      <c r="D509" t="s">
        <v>417</v>
      </c>
      <c r="E509" t="s">
        <v>18</v>
      </c>
      <c r="F509">
        <v>2022</v>
      </c>
      <c r="G509">
        <v>3354.5</v>
      </c>
      <c r="H509">
        <v>8.0000000000000002E-3</v>
      </c>
      <c r="I509">
        <v>-1</v>
      </c>
    </row>
    <row r="510" spans="1:9" x14ac:dyDescent="0.2">
      <c r="A510" t="s">
        <v>432</v>
      </c>
      <c r="B510" t="s">
        <v>417</v>
      </c>
      <c r="C510" t="s">
        <v>28</v>
      </c>
      <c r="D510" t="s">
        <v>417</v>
      </c>
      <c r="E510" t="s">
        <v>18</v>
      </c>
      <c r="F510">
        <v>2023</v>
      </c>
      <c r="G510">
        <v>3354.5</v>
      </c>
      <c r="H510">
        <v>8.0000000000000002E-3</v>
      </c>
      <c r="I510">
        <v>-1</v>
      </c>
    </row>
    <row r="511" spans="1:9" x14ac:dyDescent="0.2">
      <c r="A511" t="s">
        <v>432</v>
      </c>
      <c r="B511" t="s">
        <v>417</v>
      </c>
      <c r="C511" t="s">
        <v>28</v>
      </c>
      <c r="D511" t="s">
        <v>417</v>
      </c>
      <c r="E511" t="s">
        <v>18</v>
      </c>
      <c r="F511">
        <v>2024</v>
      </c>
      <c r="G511">
        <v>3354.5</v>
      </c>
      <c r="H511">
        <v>8.0000000000000002E-3</v>
      </c>
      <c r="I511">
        <v>-1</v>
      </c>
    </row>
    <row r="512" spans="1:9" x14ac:dyDescent="0.2">
      <c r="A512" t="s">
        <v>432</v>
      </c>
      <c r="B512" t="s">
        <v>417</v>
      </c>
      <c r="C512" t="s">
        <v>28</v>
      </c>
      <c r="D512" t="s">
        <v>417</v>
      </c>
      <c r="E512" t="s">
        <v>18</v>
      </c>
      <c r="F512">
        <v>2025</v>
      </c>
      <c r="G512">
        <v>3354.5</v>
      </c>
      <c r="H512">
        <v>8.0000000000000002E-3</v>
      </c>
      <c r="I512">
        <v>-1</v>
      </c>
    </row>
    <row r="513" spans="1:9" x14ac:dyDescent="0.2">
      <c r="A513" t="s">
        <v>432</v>
      </c>
      <c r="B513" t="s">
        <v>417</v>
      </c>
      <c r="C513" t="s">
        <v>28</v>
      </c>
      <c r="D513" t="s">
        <v>417</v>
      </c>
      <c r="E513" t="s">
        <v>18</v>
      </c>
      <c r="F513">
        <v>2026</v>
      </c>
      <c r="G513">
        <v>3354.5</v>
      </c>
      <c r="H513">
        <v>8.0000000000000002E-3</v>
      </c>
      <c r="I513">
        <v>-1</v>
      </c>
    </row>
    <row r="514" spans="1:9" x14ac:dyDescent="0.2">
      <c r="A514" t="s">
        <v>432</v>
      </c>
      <c r="B514" t="s">
        <v>417</v>
      </c>
      <c r="C514" t="s">
        <v>28</v>
      </c>
      <c r="D514" t="s">
        <v>417</v>
      </c>
      <c r="E514" t="s">
        <v>18</v>
      </c>
      <c r="F514">
        <v>2027</v>
      </c>
      <c r="G514">
        <v>3354.5</v>
      </c>
      <c r="H514">
        <v>8.0000000000000002E-3</v>
      </c>
      <c r="I514">
        <v>-1</v>
      </c>
    </row>
    <row r="515" spans="1:9" x14ac:dyDescent="0.2">
      <c r="A515" t="s">
        <v>432</v>
      </c>
      <c r="B515" t="s">
        <v>417</v>
      </c>
      <c r="C515" t="s">
        <v>28</v>
      </c>
      <c r="D515" t="s">
        <v>417</v>
      </c>
      <c r="E515" t="s">
        <v>18</v>
      </c>
      <c r="F515">
        <v>2028</v>
      </c>
      <c r="G515">
        <v>3354.5</v>
      </c>
      <c r="H515">
        <v>8.0000000000000002E-3</v>
      </c>
      <c r="I515">
        <v>-1</v>
      </c>
    </row>
    <row r="516" spans="1:9" x14ac:dyDescent="0.2">
      <c r="A516" t="s">
        <v>432</v>
      </c>
      <c r="B516" t="s">
        <v>417</v>
      </c>
      <c r="C516" t="s">
        <v>28</v>
      </c>
      <c r="D516" t="s">
        <v>417</v>
      </c>
      <c r="E516" t="s">
        <v>18</v>
      </c>
      <c r="F516">
        <v>2029</v>
      </c>
      <c r="G516">
        <v>3354.5</v>
      </c>
      <c r="H516">
        <v>8.0000000000000002E-3</v>
      </c>
      <c r="I516">
        <v>-1</v>
      </c>
    </row>
    <row r="517" spans="1:9" x14ac:dyDescent="0.2">
      <c r="A517" t="s">
        <v>432</v>
      </c>
      <c r="B517" t="s">
        <v>417</v>
      </c>
      <c r="C517" t="s">
        <v>28</v>
      </c>
      <c r="D517" t="s">
        <v>417</v>
      </c>
      <c r="E517" t="s">
        <v>18</v>
      </c>
      <c r="F517">
        <v>2030</v>
      </c>
      <c r="G517">
        <v>3354.5</v>
      </c>
      <c r="H517">
        <v>8.0000000000000002E-3</v>
      </c>
      <c r="I517">
        <v>-1</v>
      </c>
    </row>
    <row r="518" spans="1:9" x14ac:dyDescent="0.2">
      <c r="A518" t="s">
        <v>432</v>
      </c>
      <c r="B518" t="s">
        <v>417</v>
      </c>
      <c r="C518" t="s">
        <v>28</v>
      </c>
      <c r="D518" t="s">
        <v>417</v>
      </c>
      <c r="E518" t="s">
        <v>18</v>
      </c>
      <c r="F518">
        <v>2031</v>
      </c>
      <c r="G518">
        <v>3354.5</v>
      </c>
      <c r="H518">
        <v>8.0000000000000002E-3</v>
      </c>
      <c r="I518">
        <v>-1</v>
      </c>
    </row>
    <row r="519" spans="1:9" x14ac:dyDescent="0.2">
      <c r="A519" t="s">
        <v>432</v>
      </c>
      <c r="B519" t="s">
        <v>417</v>
      </c>
      <c r="C519" t="s">
        <v>28</v>
      </c>
      <c r="D519" t="s">
        <v>417</v>
      </c>
      <c r="E519" t="s">
        <v>22</v>
      </c>
      <c r="F519">
        <v>2021</v>
      </c>
      <c r="G519">
        <v>3174</v>
      </c>
      <c r="H519">
        <v>8.0000000000000002E-3</v>
      </c>
      <c r="I519">
        <v>-1</v>
      </c>
    </row>
    <row r="520" spans="1:9" x14ac:dyDescent="0.2">
      <c r="A520" t="s">
        <v>432</v>
      </c>
      <c r="B520" t="s">
        <v>417</v>
      </c>
      <c r="C520" t="s">
        <v>28</v>
      </c>
      <c r="D520" t="s">
        <v>417</v>
      </c>
      <c r="E520" t="s">
        <v>22</v>
      </c>
      <c r="F520">
        <v>2022</v>
      </c>
      <c r="G520">
        <v>3174</v>
      </c>
      <c r="H520">
        <v>8.0000000000000002E-3</v>
      </c>
      <c r="I520">
        <v>-1</v>
      </c>
    </row>
    <row r="521" spans="1:9" x14ac:dyDescent="0.2">
      <c r="A521" t="s">
        <v>432</v>
      </c>
      <c r="B521" t="s">
        <v>417</v>
      </c>
      <c r="C521" t="s">
        <v>28</v>
      </c>
      <c r="D521" t="s">
        <v>417</v>
      </c>
      <c r="E521" t="s">
        <v>22</v>
      </c>
      <c r="F521">
        <v>2023</v>
      </c>
      <c r="G521">
        <v>3174</v>
      </c>
      <c r="H521">
        <v>8.0000000000000002E-3</v>
      </c>
      <c r="I521">
        <v>-1</v>
      </c>
    </row>
    <row r="522" spans="1:9" x14ac:dyDescent="0.2">
      <c r="A522" t="s">
        <v>432</v>
      </c>
      <c r="B522" t="s">
        <v>417</v>
      </c>
      <c r="C522" t="s">
        <v>28</v>
      </c>
      <c r="D522" t="s">
        <v>417</v>
      </c>
      <c r="E522" t="s">
        <v>22</v>
      </c>
      <c r="F522">
        <v>2024</v>
      </c>
      <c r="G522">
        <v>3174</v>
      </c>
      <c r="H522">
        <v>8.0000000000000002E-3</v>
      </c>
      <c r="I522">
        <v>-1</v>
      </c>
    </row>
    <row r="523" spans="1:9" x14ac:dyDescent="0.2">
      <c r="A523" t="s">
        <v>432</v>
      </c>
      <c r="B523" t="s">
        <v>417</v>
      </c>
      <c r="C523" t="s">
        <v>28</v>
      </c>
      <c r="D523" t="s">
        <v>417</v>
      </c>
      <c r="E523" t="s">
        <v>22</v>
      </c>
      <c r="F523">
        <v>2025</v>
      </c>
      <c r="G523">
        <v>3174</v>
      </c>
      <c r="H523">
        <v>8.0000000000000002E-3</v>
      </c>
      <c r="I523">
        <v>-1</v>
      </c>
    </row>
    <row r="524" spans="1:9" x14ac:dyDescent="0.2">
      <c r="A524" t="s">
        <v>432</v>
      </c>
      <c r="B524" t="s">
        <v>417</v>
      </c>
      <c r="C524" t="s">
        <v>28</v>
      </c>
      <c r="D524" t="s">
        <v>417</v>
      </c>
      <c r="E524" t="s">
        <v>22</v>
      </c>
      <c r="F524">
        <v>2026</v>
      </c>
      <c r="G524">
        <v>3174</v>
      </c>
      <c r="H524">
        <v>8.0000000000000002E-3</v>
      </c>
      <c r="I524">
        <v>-1</v>
      </c>
    </row>
    <row r="525" spans="1:9" x14ac:dyDescent="0.2">
      <c r="A525" t="s">
        <v>432</v>
      </c>
      <c r="B525" t="s">
        <v>417</v>
      </c>
      <c r="C525" t="s">
        <v>28</v>
      </c>
      <c r="D525" t="s">
        <v>417</v>
      </c>
      <c r="E525" t="s">
        <v>22</v>
      </c>
      <c r="F525">
        <v>2027</v>
      </c>
      <c r="G525">
        <v>3174</v>
      </c>
      <c r="H525">
        <v>8.0000000000000002E-3</v>
      </c>
      <c r="I525">
        <v>-1</v>
      </c>
    </row>
    <row r="526" spans="1:9" x14ac:dyDescent="0.2">
      <c r="A526" t="s">
        <v>432</v>
      </c>
      <c r="B526" t="s">
        <v>417</v>
      </c>
      <c r="C526" t="s">
        <v>28</v>
      </c>
      <c r="D526" t="s">
        <v>417</v>
      </c>
      <c r="E526" t="s">
        <v>22</v>
      </c>
      <c r="F526">
        <v>2028</v>
      </c>
      <c r="G526">
        <v>3174</v>
      </c>
      <c r="H526">
        <v>8.0000000000000002E-3</v>
      </c>
      <c r="I526">
        <v>-1</v>
      </c>
    </row>
    <row r="527" spans="1:9" x14ac:dyDescent="0.2">
      <c r="A527" t="s">
        <v>432</v>
      </c>
      <c r="B527" t="s">
        <v>417</v>
      </c>
      <c r="C527" t="s">
        <v>28</v>
      </c>
      <c r="D527" t="s">
        <v>417</v>
      </c>
      <c r="E527" t="s">
        <v>22</v>
      </c>
      <c r="F527">
        <v>2029</v>
      </c>
      <c r="G527">
        <v>3174</v>
      </c>
      <c r="H527">
        <v>8.0000000000000002E-3</v>
      </c>
      <c r="I527">
        <v>-1</v>
      </c>
    </row>
    <row r="528" spans="1:9" x14ac:dyDescent="0.2">
      <c r="A528" t="s">
        <v>432</v>
      </c>
      <c r="B528" t="s">
        <v>417</v>
      </c>
      <c r="C528" t="s">
        <v>28</v>
      </c>
      <c r="D528" t="s">
        <v>417</v>
      </c>
      <c r="E528" t="s">
        <v>22</v>
      </c>
      <c r="F528">
        <v>2030</v>
      </c>
      <c r="G528">
        <v>3174</v>
      </c>
      <c r="H528">
        <v>8.0000000000000002E-3</v>
      </c>
      <c r="I528">
        <v>-1</v>
      </c>
    </row>
    <row r="529" spans="1:9" x14ac:dyDescent="0.2">
      <c r="A529" t="s">
        <v>432</v>
      </c>
      <c r="B529" t="s">
        <v>417</v>
      </c>
      <c r="C529" t="s">
        <v>28</v>
      </c>
      <c r="D529" t="s">
        <v>417</v>
      </c>
      <c r="E529" t="s">
        <v>22</v>
      </c>
      <c r="F529">
        <v>2031</v>
      </c>
      <c r="G529">
        <v>3174</v>
      </c>
      <c r="H529">
        <v>8.0000000000000002E-3</v>
      </c>
      <c r="I529">
        <v>-1</v>
      </c>
    </row>
    <row r="530" spans="1:9" x14ac:dyDescent="0.2">
      <c r="A530" t="s">
        <v>432</v>
      </c>
      <c r="B530" t="s">
        <v>417</v>
      </c>
      <c r="C530" t="s">
        <v>28</v>
      </c>
      <c r="D530" t="s">
        <v>417</v>
      </c>
      <c r="E530" t="s">
        <v>25</v>
      </c>
      <c r="F530">
        <v>2021</v>
      </c>
      <c r="G530">
        <v>3787.9</v>
      </c>
      <c r="H530">
        <v>8.0000000000000002E-3</v>
      </c>
      <c r="I530">
        <v>-1</v>
      </c>
    </row>
    <row r="531" spans="1:9" x14ac:dyDescent="0.2">
      <c r="A531" t="s">
        <v>432</v>
      </c>
      <c r="B531" t="s">
        <v>417</v>
      </c>
      <c r="C531" t="s">
        <v>28</v>
      </c>
      <c r="D531" t="s">
        <v>417</v>
      </c>
      <c r="E531" t="s">
        <v>25</v>
      </c>
      <c r="F531">
        <v>2022</v>
      </c>
      <c r="G531">
        <v>3787.9</v>
      </c>
      <c r="H531">
        <v>8.0000000000000002E-3</v>
      </c>
      <c r="I531">
        <v>-1</v>
      </c>
    </row>
    <row r="532" spans="1:9" x14ac:dyDescent="0.2">
      <c r="A532" t="s">
        <v>432</v>
      </c>
      <c r="B532" t="s">
        <v>417</v>
      </c>
      <c r="C532" t="s">
        <v>28</v>
      </c>
      <c r="D532" t="s">
        <v>417</v>
      </c>
      <c r="E532" t="s">
        <v>25</v>
      </c>
      <c r="F532">
        <v>2023</v>
      </c>
      <c r="G532">
        <v>3787.9</v>
      </c>
      <c r="H532">
        <v>8.0000000000000002E-3</v>
      </c>
      <c r="I532">
        <v>-1</v>
      </c>
    </row>
    <row r="533" spans="1:9" x14ac:dyDescent="0.2">
      <c r="A533" t="s">
        <v>432</v>
      </c>
      <c r="B533" t="s">
        <v>417</v>
      </c>
      <c r="C533" t="s">
        <v>28</v>
      </c>
      <c r="D533" t="s">
        <v>417</v>
      </c>
      <c r="E533" t="s">
        <v>25</v>
      </c>
      <c r="F533">
        <v>2024</v>
      </c>
      <c r="G533">
        <v>3787.9</v>
      </c>
      <c r="H533">
        <v>8.0000000000000002E-3</v>
      </c>
      <c r="I533">
        <v>-1</v>
      </c>
    </row>
    <row r="534" spans="1:9" x14ac:dyDescent="0.2">
      <c r="A534" t="s">
        <v>432</v>
      </c>
      <c r="B534" t="s">
        <v>417</v>
      </c>
      <c r="C534" t="s">
        <v>28</v>
      </c>
      <c r="D534" t="s">
        <v>417</v>
      </c>
      <c r="E534" t="s">
        <v>25</v>
      </c>
      <c r="F534">
        <v>2025</v>
      </c>
      <c r="G534">
        <v>3787.9</v>
      </c>
      <c r="H534">
        <v>8.0000000000000002E-3</v>
      </c>
      <c r="I534">
        <v>-1</v>
      </c>
    </row>
    <row r="535" spans="1:9" x14ac:dyDescent="0.2">
      <c r="A535" t="s">
        <v>432</v>
      </c>
      <c r="B535" t="s">
        <v>417</v>
      </c>
      <c r="C535" t="s">
        <v>28</v>
      </c>
      <c r="D535" t="s">
        <v>417</v>
      </c>
      <c r="E535" t="s">
        <v>25</v>
      </c>
      <c r="F535">
        <v>2026</v>
      </c>
      <c r="G535">
        <v>3787.9</v>
      </c>
      <c r="H535">
        <v>8.0000000000000002E-3</v>
      </c>
      <c r="I535">
        <v>-1</v>
      </c>
    </row>
    <row r="536" spans="1:9" x14ac:dyDescent="0.2">
      <c r="A536" t="s">
        <v>432</v>
      </c>
      <c r="B536" t="s">
        <v>417</v>
      </c>
      <c r="C536" t="s">
        <v>28</v>
      </c>
      <c r="D536" t="s">
        <v>417</v>
      </c>
      <c r="E536" t="s">
        <v>25</v>
      </c>
      <c r="F536">
        <v>2027</v>
      </c>
      <c r="G536">
        <v>3787.9</v>
      </c>
      <c r="H536">
        <v>8.0000000000000002E-3</v>
      </c>
      <c r="I536">
        <v>-1</v>
      </c>
    </row>
    <row r="537" spans="1:9" x14ac:dyDescent="0.2">
      <c r="A537" t="s">
        <v>432</v>
      </c>
      <c r="B537" t="s">
        <v>417</v>
      </c>
      <c r="C537" t="s">
        <v>28</v>
      </c>
      <c r="D537" t="s">
        <v>417</v>
      </c>
      <c r="E537" t="s">
        <v>25</v>
      </c>
      <c r="F537">
        <v>2028</v>
      </c>
      <c r="G537">
        <v>3787.9</v>
      </c>
      <c r="H537">
        <v>8.0000000000000002E-3</v>
      </c>
      <c r="I537">
        <v>-1</v>
      </c>
    </row>
    <row r="538" spans="1:9" x14ac:dyDescent="0.2">
      <c r="A538" t="s">
        <v>432</v>
      </c>
      <c r="B538" t="s">
        <v>417</v>
      </c>
      <c r="C538" t="s">
        <v>28</v>
      </c>
      <c r="D538" t="s">
        <v>417</v>
      </c>
      <c r="E538" t="s">
        <v>25</v>
      </c>
      <c r="F538">
        <v>2029</v>
      </c>
      <c r="G538">
        <v>3787.9</v>
      </c>
      <c r="H538">
        <v>8.0000000000000002E-3</v>
      </c>
      <c r="I538">
        <v>-1</v>
      </c>
    </row>
    <row r="539" spans="1:9" x14ac:dyDescent="0.2">
      <c r="A539" t="s">
        <v>432</v>
      </c>
      <c r="B539" t="s">
        <v>417</v>
      </c>
      <c r="C539" t="s">
        <v>28</v>
      </c>
      <c r="D539" t="s">
        <v>417</v>
      </c>
      <c r="E539" t="s">
        <v>25</v>
      </c>
      <c r="F539">
        <v>2030</v>
      </c>
      <c r="G539">
        <v>3787.9</v>
      </c>
      <c r="H539">
        <v>8.0000000000000002E-3</v>
      </c>
      <c r="I539">
        <v>-1</v>
      </c>
    </row>
    <row r="540" spans="1:9" x14ac:dyDescent="0.2">
      <c r="A540" t="s">
        <v>432</v>
      </c>
      <c r="B540" t="s">
        <v>417</v>
      </c>
      <c r="C540" t="s">
        <v>28</v>
      </c>
      <c r="D540" t="s">
        <v>417</v>
      </c>
      <c r="E540" t="s">
        <v>25</v>
      </c>
      <c r="F540">
        <v>2031</v>
      </c>
      <c r="G540">
        <v>3787.9</v>
      </c>
      <c r="H540">
        <v>8.0000000000000002E-3</v>
      </c>
      <c r="I540">
        <v>-1</v>
      </c>
    </row>
    <row r="541" spans="1:9" x14ac:dyDescent="0.2">
      <c r="A541" t="s">
        <v>432</v>
      </c>
      <c r="B541" t="s">
        <v>417</v>
      </c>
      <c r="C541" t="s">
        <v>28</v>
      </c>
      <c r="D541" t="s">
        <v>417</v>
      </c>
      <c r="E541" t="s">
        <v>28</v>
      </c>
      <c r="F541">
        <v>2021</v>
      </c>
      <c r="G541">
        <v>926</v>
      </c>
      <c r="H541">
        <v>2E-3</v>
      </c>
      <c r="I541">
        <v>-1</v>
      </c>
    </row>
    <row r="542" spans="1:9" x14ac:dyDescent="0.2">
      <c r="A542" t="s">
        <v>432</v>
      </c>
      <c r="B542" t="s">
        <v>417</v>
      </c>
      <c r="C542" t="s">
        <v>28</v>
      </c>
      <c r="D542" t="s">
        <v>417</v>
      </c>
      <c r="E542" t="s">
        <v>28</v>
      </c>
      <c r="F542">
        <v>2022</v>
      </c>
      <c r="G542">
        <v>926</v>
      </c>
      <c r="H542">
        <v>2E-3</v>
      </c>
      <c r="I542">
        <v>-1</v>
      </c>
    </row>
    <row r="543" spans="1:9" x14ac:dyDescent="0.2">
      <c r="A543" t="s">
        <v>432</v>
      </c>
      <c r="B543" t="s">
        <v>417</v>
      </c>
      <c r="C543" t="s">
        <v>28</v>
      </c>
      <c r="D543" t="s">
        <v>417</v>
      </c>
      <c r="E543" t="s">
        <v>28</v>
      </c>
      <c r="F543">
        <v>2023</v>
      </c>
      <c r="G543">
        <v>926</v>
      </c>
      <c r="H543">
        <v>2E-3</v>
      </c>
      <c r="I543">
        <v>-1</v>
      </c>
    </row>
    <row r="544" spans="1:9" x14ac:dyDescent="0.2">
      <c r="A544" t="s">
        <v>432</v>
      </c>
      <c r="B544" t="s">
        <v>417</v>
      </c>
      <c r="C544" t="s">
        <v>28</v>
      </c>
      <c r="D544" t="s">
        <v>417</v>
      </c>
      <c r="E544" t="s">
        <v>28</v>
      </c>
      <c r="F544">
        <v>2024</v>
      </c>
      <c r="G544">
        <v>926</v>
      </c>
      <c r="H544">
        <v>2E-3</v>
      </c>
      <c r="I544">
        <v>-1</v>
      </c>
    </row>
    <row r="545" spans="1:9" x14ac:dyDescent="0.2">
      <c r="A545" t="s">
        <v>432</v>
      </c>
      <c r="B545" t="s">
        <v>417</v>
      </c>
      <c r="C545" t="s">
        <v>28</v>
      </c>
      <c r="D545" t="s">
        <v>417</v>
      </c>
      <c r="E545" t="s">
        <v>28</v>
      </c>
      <c r="F545">
        <v>2025</v>
      </c>
      <c r="G545">
        <v>926</v>
      </c>
      <c r="H545">
        <v>2E-3</v>
      </c>
      <c r="I545">
        <v>-1</v>
      </c>
    </row>
    <row r="546" spans="1:9" x14ac:dyDescent="0.2">
      <c r="A546" t="s">
        <v>432</v>
      </c>
      <c r="B546" t="s">
        <v>417</v>
      </c>
      <c r="C546" t="s">
        <v>28</v>
      </c>
      <c r="D546" t="s">
        <v>417</v>
      </c>
      <c r="E546" t="s">
        <v>28</v>
      </c>
      <c r="F546">
        <v>2026</v>
      </c>
      <c r="G546">
        <v>926</v>
      </c>
      <c r="H546">
        <v>2E-3</v>
      </c>
      <c r="I546">
        <v>-1</v>
      </c>
    </row>
    <row r="547" spans="1:9" x14ac:dyDescent="0.2">
      <c r="A547" t="s">
        <v>432</v>
      </c>
      <c r="B547" t="s">
        <v>417</v>
      </c>
      <c r="C547" t="s">
        <v>28</v>
      </c>
      <c r="D547" t="s">
        <v>417</v>
      </c>
      <c r="E547" t="s">
        <v>28</v>
      </c>
      <c r="F547">
        <v>2027</v>
      </c>
      <c r="G547">
        <v>926</v>
      </c>
      <c r="H547">
        <v>2E-3</v>
      </c>
      <c r="I547">
        <v>-1</v>
      </c>
    </row>
    <row r="548" spans="1:9" x14ac:dyDescent="0.2">
      <c r="A548" t="s">
        <v>432</v>
      </c>
      <c r="B548" t="s">
        <v>417</v>
      </c>
      <c r="C548" t="s">
        <v>28</v>
      </c>
      <c r="D548" t="s">
        <v>417</v>
      </c>
      <c r="E548" t="s">
        <v>28</v>
      </c>
      <c r="F548">
        <v>2028</v>
      </c>
      <c r="G548">
        <v>926</v>
      </c>
      <c r="H548">
        <v>2E-3</v>
      </c>
      <c r="I548">
        <v>-1</v>
      </c>
    </row>
    <row r="549" spans="1:9" x14ac:dyDescent="0.2">
      <c r="A549" t="s">
        <v>432</v>
      </c>
      <c r="B549" t="s">
        <v>417</v>
      </c>
      <c r="C549" t="s">
        <v>28</v>
      </c>
      <c r="D549" t="s">
        <v>417</v>
      </c>
      <c r="E549" t="s">
        <v>28</v>
      </c>
      <c r="F549">
        <v>2029</v>
      </c>
      <c r="G549">
        <v>926</v>
      </c>
      <c r="H549">
        <v>2E-3</v>
      </c>
      <c r="I549">
        <v>-1</v>
      </c>
    </row>
    <row r="550" spans="1:9" x14ac:dyDescent="0.2">
      <c r="A550" t="s">
        <v>432</v>
      </c>
      <c r="B550" t="s">
        <v>417</v>
      </c>
      <c r="C550" t="s">
        <v>28</v>
      </c>
      <c r="D550" t="s">
        <v>417</v>
      </c>
      <c r="E550" t="s">
        <v>28</v>
      </c>
      <c r="F550">
        <v>2030</v>
      </c>
      <c r="G550">
        <v>926</v>
      </c>
      <c r="H550">
        <v>2E-3</v>
      </c>
      <c r="I550">
        <v>-1</v>
      </c>
    </row>
    <row r="551" spans="1:9" x14ac:dyDescent="0.2">
      <c r="A551" t="s">
        <v>432</v>
      </c>
      <c r="B551" t="s">
        <v>417</v>
      </c>
      <c r="C551" t="s">
        <v>28</v>
      </c>
      <c r="D551" t="s">
        <v>417</v>
      </c>
      <c r="E551" t="s">
        <v>28</v>
      </c>
      <c r="F551">
        <v>2031</v>
      </c>
      <c r="G551">
        <v>926</v>
      </c>
      <c r="H551">
        <v>2E-3</v>
      </c>
      <c r="I551">
        <v>-1</v>
      </c>
    </row>
    <row r="552" spans="1:9" x14ac:dyDescent="0.2">
      <c r="A552" t="s">
        <v>420</v>
      </c>
      <c r="B552" t="s">
        <v>417</v>
      </c>
      <c r="D552" t="s">
        <v>417</v>
      </c>
      <c r="F552">
        <v>2021</v>
      </c>
      <c r="G552">
        <v>9000</v>
      </c>
      <c r="H552">
        <v>8.9999999999999993E-3</v>
      </c>
      <c r="I552">
        <v>79.83367669363659</v>
      </c>
    </row>
    <row r="553" spans="1:9" x14ac:dyDescent="0.2">
      <c r="A553" t="s">
        <v>420</v>
      </c>
      <c r="B553" t="s">
        <v>417</v>
      </c>
      <c r="D553" t="s">
        <v>417</v>
      </c>
      <c r="F553">
        <v>2022</v>
      </c>
      <c r="G553">
        <v>9000</v>
      </c>
      <c r="H553">
        <v>8.9999999999999993E-3</v>
      </c>
      <c r="I553">
        <v>106.38654430738266</v>
      </c>
    </row>
    <row r="554" spans="1:9" x14ac:dyDescent="0.2">
      <c r="A554" t="s">
        <v>420</v>
      </c>
      <c r="B554" t="s">
        <v>417</v>
      </c>
      <c r="D554" t="s">
        <v>417</v>
      </c>
      <c r="F554">
        <v>2023</v>
      </c>
      <c r="G554">
        <v>9000</v>
      </c>
      <c r="H554">
        <v>8.9999999999999993E-3</v>
      </c>
      <c r="I554">
        <v>108.32636259195613</v>
      </c>
    </row>
    <row r="555" spans="1:9" x14ac:dyDescent="0.2">
      <c r="A555" t="s">
        <v>420</v>
      </c>
      <c r="B555" t="s">
        <v>417</v>
      </c>
      <c r="D555" t="s">
        <v>417</v>
      </c>
      <c r="F555">
        <v>2024</v>
      </c>
      <c r="G555">
        <v>9000</v>
      </c>
      <c r="H555">
        <v>8.9999999999999993E-3</v>
      </c>
      <c r="I555">
        <v>113.92872586870254</v>
      </c>
    </row>
    <row r="556" spans="1:9" x14ac:dyDescent="0.2">
      <c r="A556" t="s">
        <v>420</v>
      </c>
      <c r="B556" t="s">
        <v>417</v>
      </c>
      <c r="D556" t="s">
        <v>417</v>
      </c>
      <c r="F556">
        <v>2025</v>
      </c>
      <c r="G556">
        <v>9000</v>
      </c>
      <c r="H556">
        <v>8.9999999999999993E-3</v>
      </c>
      <c r="I556">
        <v>119.90924866662934</v>
      </c>
    </row>
    <row r="557" spans="1:9" x14ac:dyDescent="0.2">
      <c r="A557" t="s">
        <v>420</v>
      </c>
      <c r="B557" t="s">
        <v>417</v>
      </c>
      <c r="D557" t="s">
        <v>417</v>
      </c>
      <c r="F557">
        <v>2026</v>
      </c>
      <c r="G557">
        <v>9000</v>
      </c>
      <c r="H557">
        <v>8.9999999999999993E-3</v>
      </c>
      <c r="I557">
        <v>122.24356669860703</v>
      </c>
    </row>
    <row r="558" spans="1:9" x14ac:dyDescent="0.2">
      <c r="A558" t="s">
        <v>420</v>
      </c>
      <c r="B558" t="s">
        <v>417</v>
      </c>
      <c r="D558" t="s">
        <v>417</v>
      </c>
      <c r="F558">
        <v>2027</v>
      </c>
      <c r="G558">
        <v>9000</v>
      </c>
      <c r="H558">
        <v>8.9999999999999993E-3</v>
      </c>
      <c r="I558">
        <v>124.57788473058471</v>
      </c>
    </row>
    <row r="559" spans="1:9" x14ac:dyDescent="0.2">
      <c r="A559" t="s">
        <v>420</v>
      </c>
      <c r="B559" t="s">
        <v>417</v>
      </c>
      <c r="D559" t="s">
        <v>417</v>
      </c>
      <c r="F559">
        <v>2028</v>
      </c>
      <c r="G559">
        <v>9000</v>
      </c>
      <c r="H559">
        <v>8.9999999999999993E-3</v>
      </c>
      <c r="I559">
        <v>126.91220276256239</v>
      </c>
    </row>
    <row r="560" spans="1:9" x14ac:dyDescent="0.2">
      <c r="A560" t="s">
        <v>420</v>
      </c>
      <c r="B560" t="s">
        <v>417</v>
      </c>
      <c r="D560" t="s">
        <v>417</v>
      </c>
      <c r="F560">
        <v>2029</v>
      </c>
      <c r="G560">
        <v>9000</v>
      </c>
      <c r="H560">
        <v>8.9999999999999993E-3</v>
      </c>
      <c r="I560">
        <v>129.24652079454006</v>
      </c>
    </row>
    <row r="561" spans="1:9" x14ac:dyDescent="0.2">
      <c r="A561" t="s">
        <v>420</v>
      </c>
      <c r="B561" t="s">
        <v>417</v>
      </c>
      <c r="D561" t="s">
        <v>417</v>
      </c>
      <c r="F561">
        <v>2030</v>
      </c>
      <c r="G561">
        <v>9000</v>
      </c>
      <c r="H561">
        <v>8.9999999999999993E-3</v>
      </c>
      <c r="I561">
        <v>131.58083882651772</v>
      </c>
    </row>
    <row r="562" spans="1:9" x14ac:dyDescent="0.2">
      <c r="A562" t="s">
        <v>420</v>
      </c>
      <c r="B562" t="s">
        <v>417</v>
      </c>
      <c r="D562" t="s">
        <v>417</v>
      </c>
      <c r="F562">
        <v>2031</v>
      </c>
      <c r="G562">
        <v>9000</v>
      </c>
      <c r="H562">
        <v>8.9999999999999993E-3</v>
      </c>
      <c r="I562">
        <v>133.91515685849541</v>
      </c>
    </row>
    <row r="563" spans="1:9" x14ac:dyDescent="0.2">
      <c r="A563" t="s">
        <v>416</v>
      </c>
      <c r="B563" t="s">
        <v>417</v>
      </c>
      <c r="D563" t="s">
        <v>417</v>
      </c>
      <c r="F563">
        <v>2021</v>
      </c>
      <c r="G563">
        <v>653.09058614564833</v>
      </c>
      <c r="H563">
        <v>1.4999999999999999E-4</v>
      </c>
      <c r="I563">
        <v>-1</v>
      </c>
    </row>
    <row r="564" spans="1:9" x14ac:dyDescent="0.2">
      <c r="A564" t="s">
        <v>416</v>
      </c>
      <c r="B564" t="s">
        <v>417</v>
      </c>
      <c r="D564" t="s">
        <v>417</v>
      </c>
      <c r="F564">
        <v>2022</v>
      </c>
      <c r="G564">
        <v>653.09058614564833</v>
      </c>
      <c r="H564">
        <v>1.4999999999999999E-4</v>
      </c>
      <c r="I564">
        <v>-1</v>
      </c>
    </row>
    <row r="565" spans="1:9" x14ac:dyDescent="0.2">
      <c r="A565" t="s">
        <v>416</v>
      </c>
      <c r="B565" t="s">
        <v>417</v>
      </c>
      <c r="D565" t="s">
        <v>417</v>
      </c>
      <c r="F565">
        <v>2023</v>
      </c>
      <c r="G565">
        <v>653.09058614564833</v>
      </c>
      <c r="H565">
        <v>1.4999999999999999E-4</v>
      </c>
      <c r="I565">
        <v>-1</v>
      </c>
    </row>
    <row r="566" spans="1:9" x14ac:dyDescent="0.2">
      <c r="A566" t="s">
        <v>416</v>
      </c>
      <c r="B566" t="s">
        <v>417</v>
      </c>
      <c r="D566" t="s">
        <v>417</v>
      </c>
      <c r="F566">
        <v>2024</v>
      </c>
      <c r="G566">
        <v>653.09058614564833</v>
      </c>
      <c r="H566">
        <v>1.4999999999999999E-4</v>
      </c>
      <c r="I566">
        <v>-1</v>
      </c>
    </row>
    <row r="567" spans="1:9" x14ac:dyDescent="0.2">
      <c r="A567" t="s">
        <v>416</v>
      </c>
      <c r="B567" t="s">
        <v>417</v>
      </c>
      <c r="D567" t="s">
        <v>417</v>
      </c>
      <c r="F567">
        <v>2025</v>
      </c>
      <c r="G567">
        <v>653.09058614564833</v>
      </c>
      <c r="H567">
        <v>1.4999999999999999E-4</v>
      </c>
      <c r="I567">
        <v>-1</v>
      </c>
    </row>
    <row r="568" spans="1:9" x14ac:dyDescent="0.2">
      <c r="A568" t="s">
        <v>416</v>
      </c>
      <c r="B568" t="s">
        <v>417</v>
      </c>
      <c r="D568" t="s">
        <v>417</v>
      </c>
      <c r="F568">
        <v>2026</v>
      </c>
      <c r="G568">
        <v>653.09058614564833</v>
      </c>
      <c r="H568">
        <v>1.4999999999999999E-4</v>
      </c>
      <c r="I568">
        <v>-1</v>
      </c>
    </row>
    <row r="569" spans="1:9" x14ac:dyDescent="0.2">
      <c r="A569" t="s">
        <v>416</v>
      </c>
      <c r="B569" t="s">
        <v>417</v>
      </c>
      <c r="D569" t="s">
        <v>417</v>
      </c>
      <c r="F569">
        <v>2027</v>
      </c>
      <c r="G569">
        <v>653.09058614564833</v>
      </c>
      <c r="H569">
        <v>1.4999999999999999E-4</v>
      </c>
      <c r="I569">
        <v>-1</v>
      </c>
    </row>
    <row r="570" spans="1:9" x14ac:dyDescent="0.2">
      <c r="A570" t="s">
        <v>416</v>
      </c>
      <c r="B570" t="s">
        <v>417</v>
      </c>
      <c r="D570" t="s">
        <v>417</v>
      </c>
      <c r="F570">
        <v>2028</v>
      </c>
      <c r="G570">
        <v>653.09058614564833</v>
      </c>
      <c r="H570">
        <v>1.4999999999999999E-4</v>
      </c>
      <c r="I570">
        <v>-1</v>
      </c>
    </row>
    <row r="571" spans="1:9" x14ac:dyDescent="0.2">
      <c r="A571" t="s">
        <v>416</v>
      </c>
      <c r="B571" t="s">
        <v>417</v>
      </c>
      <c r="D571" t="s">
        <v>417</v>
      </c>
      <c r="F571">
        <v>2029</v>
      </c>
      <c r="G571">
        <v>653.09058614564833</v>
      </c>
      <c r="H571">
        <v>1.4999999999999999E-4</v>
      </c>
      <c r="I571">
        <v>-1</v>
      </c>
    </row>
    <row r="572" spans="1:9" x14ac:dyDescent="0.2">
      <c r="A572" t="s">
        <v>416</v>
      </c>
      <c r="B572" t="s">
        <v>417</v>
      </c>
      <c r="D572" t="s">
        <v>417</v>
      </c>
      <c r="F572">
        <v>2030</v>
      </c>
      <c r="G572">
        <v>653.09058614564833</v>
      </c>
      <c r="H572">
        <v>1.4999999999999999E-4</v>
      </c>
      <c r="I572">
        <v>-1</v>
      </c>
    </row>
    <row r="573" spans="1:9" x14ac:dyDescent="0.2">
      <c r="A573" t="s">
        <v>416</v>
      </c>
      <c r="B573" t="s">
        <v>417</v>
      </c>
      <c r="D573" t="s">
        <v>417</v>
      </c>
      <c r="F573">
        <v>2031</v>
      </c>
      <c r="G573">
        <v>653.09058614564833</v>
      </c>
      <c r="H573">
        <v>1.4999999999999999E-4</v>
      </c>
      <c r="I573">
        <v>-1</v>
      </c>
    </row>
    <row r="574" spans="1:9" x14ac:dyDescent="0.2">
      <c r="A574" t="s">
        <v>327</v>
      </c>
      <c r="B574" t="s">
        <v>417</v>
      </c>
      <c r="D574" t="s">
        <v>417</v>
      </c>
      <c r="F574">
        <v>2021</v>
      </c>
      <c r="G574">
        <v>653.09058614564833</v>
      </c>
      <c r="H574">
        <v>1.4999999999999999E-4</v>
      </c>
      <c r="I574">
        <v>-1</v>
      </c>
    </row>
    <row r="575" spans="1:9" x14ac:dyDescent="0.2">
      <c r="A575" t="s">
        <v>327</v>
      </c>
      <c r="B575" t="s">
        <v>417</v>
      </c>
      <c r="D575" t="s">
        <v>417</v>
      </c>
      <c r="F575">
        <v>2022</v>
      </c>
      <c r="G575">
        <v>653.09058614564833</v>
      </c>
      <c r="H575">
        <v>1.4999999999999999E-4</v>
      </c>
      <c r="I575">
        <v>-1</v>
      </c>
    </row>
    <row r="576" spans="1:9" x14ac:dyDescent="0.2">
      <c r="A576" t="s">
        <v>327</v>
      </c>
      <c r="B576" t="s">
        <v>417</v>
      </c>
      <c r="D576" t="s">
        <v>417</v>
      </c>
      <c r="F576">
        <v>2023</v>
      </c>
      <c r="G576">
        <v>653.09058614564833</v>
      </c>
      <c r="H576">
        <v>1.4999999999999999E-4</v>
      </c>
      <c r="I576">
        <v>-1</v>
      </c>
    </row>
    <row r="577" spans="1:9" x14ac:dyDescent="0.2">
      <c r="A577" t="s">
        <v>327</v>
      </c>
      <c r="B577" t="s">
        <v>417</v>
      </c>
      <c r="D577" t="s">
        <v>417</v>
      </c>
      <c r="F577">
        <v>2024</v>
      </c>
      <c r="G577">
        <v>653.09058614564833</v>
      </c>
      <c r="H577">
        <v>1.4999999999999999E-4</v>
      </c>
      <c r="I577">
        <v>-1</v>
      </c>
    </row>
    <row r="578" spans="1:9" x14ac:dyDescent="0.2">
      <c r="A578" t="s">
        <v>327</v>
      </c>
      <c r="B578" t="s">
        <v>417</v>
      </c>
      <c r="D578" t="s">
        <v>417</v>
      </c>
      <c r="F578">
        <v>2025</v>
      </c>
      <c r="G578">
        <v>653.09058614564833</v>
      </c>
      <c r="H578">
        <v>1.4999999999999999E-4</v>
      </c>
      <c r="I578">
        <v>-1</v>
      </c>
    </row>
    <row r="579" spans="1:9" x14ac:dyDescent="0.2">
      <c r="A579" t="s">
        <v>327</v>
      </c>
      <c r="B579" t="s">
        <v>417</v>
      </c>
      <c r="D579" t="s">
        <v>417</v>
      </c>
      <c r="F579">
        <v>2026</v>
      </c>
      <c r="G579">
        <v>653.09058614564833</v>
      </c>
      <c r="H579">
        <v>1.4999999999999999E-4</v>
      </c>
      <c r="I579">
        <v>-1</v>
      </c>
    </row>
    <row r="580" spans="1:9" x14ac:dyDescent="0.2">
      <c r="A580" t="s">
        <v>327</v>
      </c>
      <c r="B580" t="s">
        <v>417</v>
      </c>
      <c r="D580" t="s">
        <v>417</v>
      </c>
      <c r="F580">
        <v>2027</v>
      </c>
      <c r="G580">
        <v>653.09058614564833</v>
      </c>
      <c r="H580">
        <v>1.4999999999999999E-4</v>
      </c>
      <c r="I580">
        <v>-1</v>
      </c>
    </row>
    <row r="581" spans="1:9" x14ac:dyDescent="0.2">
      <c r="A581" t="s">
        <v>327</v>
      </c>
      <c r="B581" t="s">
        <v>417</v>
      </c>
      <c r="D581" t="s">
        <v>417</v>
      </c>
      <c r="F581">
        <v>2028</v>
      </c>
      <c r="G581">
        <v>653.09058614564833</v>
      </c>
      <c r="H581">
        <v>1.4999999999999999E-4</v>
      </c>
      <c r="I581">
        <v>-1</v>
      </c>
    </row>
    <row r="582" spans="1:9" x14ac:dyDescent="0.2">
      <c r="A582" t="s">
        <v>327</v>
      </c>
      <c r="B582" t="s">
        <v>417</v>
      </c>
      <c r="D582" t="s">
        <v>417</v>
      </c>
      <c r="F582">
        <v>2029</v>
      </c>
      <c r="G582">
        <v>653.09058614564833</v>
      </c>
      <c r="H582">
        <v>1.4999999999999999E-4</v>
      </c>
      <c r="I582">
        <v>-1</v>
      </c>
    </row>
    <row r="583" spans="1:9" x14ac:dyDescent="0.2">
      <c r="A583" t="s">
        <v>327</v>
      </c>
      <c r="B583" t="s">
        <v>417</v>
      </c>
      <c r="D583" t="s">
        <v>417</v>
      </c>
      <c r="F583">
        <v>2030</v>
      </c>
      <c r="G583">
        <v>653.09058614564833</v>
      </c>
      <c r="H583">
        <v>1.4999999999999999E-4</v>
      </c>
      <c r="I583">
        <v>-1</v>
      </c>
    </row>
    <row r="584" spans="1:9" x14ac:dyDescent="0.2">
      <c r="A584" t="s">
        <v>327</v>
      </c>
      <c r="B584" t="s">
        <v>417</v>
      </c>
      <c r="D584" t="s">
        <v>417</v>
      </c>
      <c r="F584">
        <v>2031</v>
      </c>
      <c r="G584">
        <v>653.09058614564833</v>
      </c>
      <c r="H584">
        <v>1.4999999999999999E-4</v>
      </c>
      <c r="I584">
        <v>-1</v>
      </c>
    </row>
    <row r="585" spans="1:9" x14ac:dyDescent="0.2">
      <c r="A585" t="s">
        <v>328</v>
      </c>
      <c r="B585" t="s">
        <v>417</v>
      </c>
      <c r="D585" t="s">
        <v>417</v>
      </c>
      <c r="F585">
        <v>2021</v>
      </c>
      <c r="G585">
        <v>653.09058614564833</v>
      </c>
      <c r="H585">
        <v>1.4999999999999999E-4</v>
      </c>
      <c r="I585">
        <v>-1</v>
      </c>
    </row>
    <row r="586" spans="1:9" x14ac:dyDescent="0.2">
      <c r="A586" t="s">
        <v>328</v>
      </c>
      <c r="B586" t="s">
        <v>417</v>
      </c>
      <c r="D586" t="s">
        <v>417</v>
      </c>
      <c r="F586">
        <v>2022</v>
      </c>
      <c r="G586">
        <v>653.09058614564833</v>
      </c>
      <c r="H586">
        <v>1.4999999999999999E-4</v>
      </c>
      <c r="I586">
        <v>-1</v>
      </c>
    </row>
    <row r="587" spans="1:9" x14ac:dyDescent="0.2">
      <c r="A587" t="s">
        <v>328</v>
      </c>
      <c r="B587" t="s">
        <v>417</v>
      </c>
      <c r="D587" t="s">
        <v>417</v>
      </c>
      <c r="F587">
        <v>2023</v>
      </c>
      <c r="G587">
        <v>653.09058614564833</v>
      </c>
      <c r="H587">
        <v>1.4999999999999999E-4</v>
      </c>
      <c r="I587">
        <v>-1</v>
      </c>
    </row>
    <row r="588" spans="1:9" x14ac:dyDescent="0.2">
      <c r="A588" t="s">
        <v>328</v>
      </c>
      <c r="B588" t="s">
        <v>417</v>
      </c>
      <c r="D588" t="s">
        <v>417</v>
      </c>
      <c r="F588">
        <v>2024</v>
      </c>
      <c r="G588">
        <v>653.09058614564833</v>
      </c>
      <c r="H588">
        <v>1.4999999999999999E-4</v>
      </c>
      <c r="I588">
        <v>-1</v>
      </c>
    </row>
    <row r="589" spans="1:9" x14ac:dyDescent="0.2">
      <c r="A589" t="s">
        <v>328</v>
      </c>
      <c r="B589" t="s">
        <v>417</v>
      </c>
      <c r="D589" t="s">
        <v>417</v>
      </c>
      <c r="F589">
        <v>2025</v>
      </c>
      <c r="G589">
        <v>653.09058614564833</v>
      </c>
      <c r="H589">
        <v>1.4999999999999999E-4</v>
      </c>
      <c r="I589">
        <v>-1</v>
      </c>
    </row>
    <row r="590" spans="1:9" x14ac:dyDescent="0.2">
      <c r="A590" t="s">
        <v>328</v>
      </c>
      <c r="B590" t="s">
        <v>417</v>
      </c>
      <c r="D590" t="s">
        <v>417</v>
      </c>
      <c r="F590">
        <v>2026</v>
      </c>
      <c r="G590">
        <v>653.09058614564833</v>
      </c>
      <c r="H590">
        <v>1.4999999999999999E-4</v>
      </c>
      <c r="I590">
        <v>-1</v>
      </c>
    </row>
    <row r="591" spans="1:9" x14ac:dyDescent="0.2">
      <c r="A591" t="s">
        <v>328</v>
      </c>
      <c r="B591" t="s">
        <v>417</v>
      </c>
      <c r="D591" t="s">
        <v>417</v>
      </c>
      <c r="F591">
        <v>2027</v>
      </c>
      <c r="G591">
        <v>653.09058614564833</v>
      </c>
      <c r="H591">
        <v>1.4999999999999999E-4</v>
      </c>
      <c r="I591">
        <v>-1</v>
      </c>
    </row>
    <row r="592" spans="1:9" x14ac:dyDescent="0.2">
      <c r="A592" t="s">
        <v>328</v>
      </c>
      <c r="B592" t="s">
        <v>417</v>
      </c>
      <c r="D592" t="s">
        <v>417</v>
      </c>
      <c r="F592">
        <v>2028</v>
      </c>
      <c r="G592">
        <v>653.09058614564833</v>
      </c>
      <c r="H592">
        <v>1.4999999999999999E-4</v>
      </c>
      <c r="I592">
        <v>-1</v>
      </c>
    </row>
    <row r="593" spans="1:9" x14ac:dyDescent="0.2">
      <c r="A593" t="s">
        <v>328</v>
      </c>
      <c r="B593" t="s">
        <v>417</v>
      </c>
      <c r="D593" t="s">
        <v>417</v>
      </c>
      <c r="F593">
        <v>2029</v>
      </c>
      <c r="G593">
        <v>653.09058614564833</v>
      </c>
      <c r="H593">
        <v>1.4999999999999999E-4</v>
      </c>
      <c r="I593">
        <v>-1</v>
      </c>
    </row>
    <row r="594" spans="1:9" x14ac:dyDescent="0.2">
      <c r="A594" t="s">
        <v>328</v>
      </c>
      <c r="B594" t="s">
        <v>417</v>
      </c>
      <c r="D594" t="s">
        <v>417</v>
      </c>
      <c r="F594">
        <v>2030</v>
      </c>
      <c r="G594">
        <v>653.09058614564833</v>
      </c>
      <c r="H594">
        <v>1.4999999999999999E-4</v>
      </c>
      <c r="I594">
        <v>-1</v>
      </c>
    </row>
    <row r="595" spans="1:9" x14ac:dyDescent="0.2">
      <c r="A595" t="s">
        <v>328</v>
      </c>
      <c r="B595" t="s">
        <v>417</v>
      </c>
      <c r="D595" t="s">
        <v>417</v>
      </c>
      <c r="F595">
        <v>2031</v>
      </c>
      <c r="G595">
        <v>653.09058614564833</v>
      </c>
      <c r="H595">
        <v>1.4999999999999999E-4</v>
      </c>
      <c r="I595">
        <v>-1</v>
      </c>
    </row>
    <row r="596" spans="1:9" x14ac:dyDescent="0.2">
      <c r="A596" t="s">
        <v>329</v>
      </c>
      <c r="B596" t="s">
        <v>417</v>
      </c>
      <c r="D596" t="s">
        <v>417</v>
      </c>
      <c r="F596">
        <v>2021</v>
      </c>
      <c r="G596">
        <v>653.09058614564833</v>
      </c>
      <c r="H596">
        <v>1.4999999999999999E-4</v>
      </c>
      <c r="I596">
        <v>-1</v>
      </c>
    </row>
    <row r="597" spans="1:9" x14ac:dyDescent="0.2">
      <c r="A597" t="s">
        <v>329</v>
      </c>
      <c r="B597" t="s">
        <v>417</v>
      </c>
      <c r="D597" t="s">
        <v>417</v>
      </c>
      <c r="F597">
        <v>2022</v>
      </c>
      <c r="G597">
        <v>653.09058614564833</v>
      </c>
      <c r="H597">
        <v>1.4999999999999999E-4</v>
      </c>
      <c r="I597">
        <v>-1</v>
      </c>
    </row>
    <row r="598" spans="1:9" x14ac:dyDescent="0.2">
      <c r="A598" t="s">
        <v>329</v>
      </c>
      <c r="B598" t="s">
        <v>417</v>
      </c>
      <c r="D598" t="s">
        <v>417</v>
      </c>
      <c r="F598">
        <v>2023</v>
      </c>
      <c r="G598">
        <v>653.09058614564833</v>
      </c>
      <c r="H598">
        <v>1.4999999999999999E-4</v>
      </c>
      <c r="I598">
        <v>-1</v>
      </c>
    </row>
    <row r="599" spans="1:9" x14ac:dyDescent="0.2">
      <c r="A599" t="s">
        <v>329</v>
      </c>
      <c r="B599" t="s">
        <v>417</v>
      </c>
      <c r="D599" t="s">
        <v>417</v>
      </c>
      <c r="F599">
        <v>2024</v>
      </c>
      <c r="G599">
        <v>653.09058614564833</v>
      </c>
      <c r="H599">
        <v>1.4999999999999999E-4</v>
      </c>
      <c r="I599">
        <v>-1</v>
      </c>
    </row>
    <row r="600" spans="1:9" x14ac:dyDescent="0.2">
      <c r="A600" t="s">
        <v>329</v>
      </c>
      <c r="B600" t="s">
        <v>417</v>
      </c>
      <c r="D600" t="s">
        <v>417</v>
      </c>
      <c r="F600">
        <v>2025</v>
      </c>
      <c r="G600">
        <v>653.09058614564833</v>
      </c>
      <c r="H600">
        <v>1.4999999999999999E-4</v>
      </c>
      <c r="I600">
        <v>-1</v>
      </c>
    </row>
    <row r="601" spans="1:9" x14ac:dyDescent="0.2">
      <c r="A601" t="s">
        <v>329</v>
      </c>
      <c r="B601" t="s">
        <v>417</v>
      </c>
      <c r="D601" t="s">
        <v>417</v>
      </c>
      <c r="F601">
        <v>2026</v>
      </c>
      <c r="G601">
        <v>653.09058614564833</v>
      </c>
      <c r="H601">
        <v>1.4999999999999999E-4</v>
      </c>
      <c r="I601">
        <v>-1</v>
      </c>
    </row>
    <row r="602" spans="1:9" x14ac:dyDescent="0.2">
      <c r="A602" t="s">
        <v>329</v>
      </c>
      <c r="B602" t="s">
        <v>417</v>
      </c>
      <c r="D602" t="s">
        <v>417</v>
      </c>
      <c r="F602">
        <v>2027</v>
      </c>
      <c r="G602">
        <v>653.09058614564833</v>
      </c>
      <c r="H602">
        <v>1.4999999999999999E-4</v>
      </c>
      <c r="I602">
        <v>-1</v>
      </c>
    </row>
    <row r="603" spans="1:9" x14ac:dyDescent="0.2">
      <c r="A603" t="s">
        <v>329</v>
      </c>
      <c r="B603" t="s">
        <v>417</v>
      </c>
      <c r="D603" t="s">
        <v>417</v>
      </c>
      <c r="F603">
        <v>2028</v>
      </c>
      <c r="G603">
        <v>653.09058614564833</v>
      </c>
      <c r="H603">
        <v>1.4999999999999999E-4</v>
      </c>
      <c r="I603">
        <v>-1</v>
      </c>
    </row>
    <row r="604" spans="1:9" x14ac:dyDescent="0.2">
      <c r="A604" t="s">
        <v>329</v>
      </c>
      <c r="B604" t="s">
        <v>417</v>
      </c>
      <c r="D604" t="s">
        <v>417</v>
      </c>
      <c r="F604">
        <v>2029</v>
      </c>
      <c r="G604">
        <v>653.09058614564833</v>
      </c>
      <c r="H604">
        <v>1.4999999999999999E-4</v>
      </c>
      <c r="I604">
        <v>-1</v>
      </c>
    </row>
    <row r="605" spans="1:9" x14ac:dyDescent="0.2">
      <c r="A605" t="s">
        <v>329</v>
      </c>
      <c r="B605" t="s">
        <v>417</v>
      </c>
      <c r="D605" t="s">
        <v>417</v>
      </c>
      <c r="F605">
        <v>2030</v>
      </c>
      <c r="G605">
        <v>653.09058614564833</v>
      </c>
      <c r="H605">
        <v>1.4999999999999999E-4</v>
      </c>
      <c r="I605">
        <v>-1</v>
      </c>
    </row>
    <row r="606" spans="1:9" x14ac:dyDescent="0.2">
      <c r="A606" t="s">
        <v>329</v>
      </c>
      <c r="B606" t="s">
        <v>417</v>
      </c>
      <c r="D606" t="s">
        <v>417</v>
      </c>
      <c r="F606">
        <v>2031</v>
      </c>
      <c r="G606">
        <v>653.09058614564833</v>
      </c>
      <c r="H606">
        <v>1.4999999999999999E-4</v>
      </c>
      <c r="I606">
        <v>-1</v>
      </c>
    </row>
    <row r="607" spans="1:9" x14ac:dyDescent="0.2">
      <c r="A607" t="s">
        <v>418</v>
      </c>
      <c r="B607" t="s">
        <v>417</v>
      </c>
      <c r="D607" t="s">
        <v>417</v>
      </c>
      <c r="F607">
        <v>2021</v>
      </c>
      <c r="G607">
        <v>653.09058614564833</v>
      </c>
      <c r="H607">
        <v>1.4999999999999999E-4</v>
      </c>
      <c r="I607">
        <v>-1</v>
      </c>
    </row>
    <row r="608" spans="1:9" x14ac:dyDescent="0.2">
      <c r="A608" t="s">
        <v>418</v>
      </c>
      <c r="B608" t="s">
        <v>417</v>
      </c>
      <c r="D608" t="s">
        <v>417</v>
      </c>
      <c r="F608">
        <v>2022</v>
      </c>
      <c r="G608">
        <v>653.09058614564833</v>
      </c>
      <c r="H608">
        <v>1.4999999999999999E-4</v>
      </c>
      <c r="I608">
        <v>-1</v>
      </c>
    </row>
    <row r="609" spans="1:9" x14ac:dyDescent="0.2">
      <c r="A609" t="s">
        <v>418</v>
      </c>
      <c r="B609" t="s">
        <v>417</v>
      </c>
      <c r="D609" t="s">
        <v>417</v>
      </c>
      <c r="F609">
        <v>2023</v>
      </c>
      <c r="G609">
        <v>653.09058614564833</v>
      </c>
      <c r="H609">
        <v>1.4999999999999999E-4</v>
      </c>
      <c r="I609">
        <v>-1</v>
      </c>
    </row>
    <row r="610" spans="1:9" x14ac:dyDescent="0.2">
      <c r="A610" t="s">
        <v>418</v>
      </c>
      <c r="B610" t="s">
        <v>417</v>
      </c>
      <c r="D610" t="s">
        <v>417</v>
      </c>
      <c r="F610">
        <v>2024</v>
      </c>
      <c r="G610">
        <v>653.09058614564833</v>
      </c>
      <c r="H610">
        <v>1.4999999999999999E-4</v>
      </c>
      <c r="I610">
        <v>-1</v>
      </c>
    </row>
    <row r="611" spans="1:9" x14ac:dyDescent="0.2">
      <c r="A611" t="s">
        <v>418</v>
      </c>
      <c r="B611" t="s">
        <v>417</v>
      </c>
      <c r="D611" t="s">
        <v>417</v>
      </c>
      <c r="F611">
        <v>2025</v>
      </c>
      <c r="G611">
        <v>653.09058614564833</v>
      </c>
      <c r="H611">
        <v>1.4999999999999999E-4</v>
      </c>
      <c r="I611">
        <v>-1</v>
      </c>
    </row>
    <row r="612" spans="1:9" x14ac:dyDescent="0.2">
      <c r="A612" t="s">
        <v>418</v>
      </c>
      <c r="B612" t="s">
        <v>417</v>
      </c>
      <c r="D612" t="s">
        <v>417</v>
      </c>
      <c r="F612">
        <v>2026</v>
      </c>
      <c r="G612">
        <v>653.09058614564833</v>
      </c>
      <c r="H612">
        <v>1.4999999999999999E-4</v>
      </c>
      <c r="I612">
        <v>-1</v>
      </c>
    </row>
    <row r="613" spans="1:9" x14ac:dyDescent="0.2">
      <c r="A613" t="s">
        <v>418</v>
      </c>
      <c r="B613" t="s">
        <v>417</v>
      </c>
      <c r="D613" t="s">
        <v>417</v>
      </c>
      <c r="F613">
        <v>2027</v>
      </c>
      <c r="G613">
        <v>653.09058614564833</v>
      </c>
      <c r="H613">
        <v>1.4999999999999999E-4</v>
      </c>
      <c r="I613">
        <v>-1</v>
      </c>
    </row>
    <row r="614" spans="1:9" x14ac:dyDescent="0.2">
      <c r="A614" t="s">
        <v>418</v>
      </c>
      <c r="B614" t="s">
        <v>417</v>
      </c>
      <c r="D614" t="s">
        <v>417</v>
      </c>
      <c r="F614">
        <v>2028</v>
      </c>
      <c r="G614">
        <v>653.09058614564833</v>
      </c>
      <c r="H614">
        <v>1.4999999999999999E-4</v>
      </c>
      <c r="I614">
        <v>-1</v>
      </c>
    </row>
    <row r="615" spans="1:9" x14ac:dyDescent="0.2">
      <c r="A615" t="s">
        <v>418</v>
      </c>
      <c r="B615" t="s">
        <v>417</v>
      </c>
      <c r="D615" t="s">
        <v>417</v>
      </c>
      <c r="F615">
        <v>2029</v>
      </c>
      <c r="G615">
        <v>653.09058614564833</v>
      </c>
      <c r="H615">
        <v>1.4999999999999999E-4</v>
      </c>
      <c r="I615">
        <v>-1</v>
      </c>
    </row>
    <row r="616" spans="1:9" x14ac:dyDescent="0.2">
      <c r="A616" t="s">
        <v>418</v>
      </c>
      <c r="B616" t="s">
        <v>417</v>
      </c>
      <c r="D616" t="s">
        <v>417</v>
      </c>
      <c r="F616">
        <v>2030</v>
      </c>
      <c r="G616">
        <v>653.09058614564833</v>
      </c>
      <c r="H616">
        <v>1.4999999999999999E-4</v>
      </c>
      <c r="I616">
        <v>-1</v>
      </c>
    </row>
    <row r="617" spans="1:9" x14ac:dyDescent="0.2">
      <c r="A617" t="s">
        <v>418</v>
      </c>
      <c r="B617" t="s">
        <v>417</v>
      </c>
      <c r="D617" t="s">
        <v>417</v>
      </c>
      <c r="F617">
        <v>2031</v>
      </c>
      <c r="G617">
        <v>653.09058614564833</v>
      </c>
      <c r="H617">
        <v>1.4999999999999999E-4</v>
      </c>
      <c r="I617">
        <v>-1</v>
      </c>
    </row>
    <row r="618" spans="1:9" x14ac:dyDescent="0.2">
      <c r="A618" t="s">
        <v>419</v>
      </c>
      <c r="B618" t="s">
        <v>417</v>
      </c>
      <c r="D618" t="s">
        <v>417</v>
      </c>
      <c r="F618">
        <v>2021</v>
      </c>
      <c r="G618">
        <v>653.09058614564833</v>
      </c>
      <c r="H618">
        <v>1.4999999999999999E-4</v>
      </c>
      <c r="I618">
        <v>-1</v>
      </c>
    </row>
    <row r="619" spans="1:9" x14ac:dyDescent="0.2">
      <c r="A619" t="s">
        <v>419</v>
      </c>
      <c r="B619" t="s">
        <v>417</v>
      </c>
      <c r="D619" t="s">
        <v>417</v>
      </c>
      <c r="F619">
        <v>2022</v>
      </c>
      <c r="G619">
        <v>653.09058614564833</v>
      </c>
      <c r="H619">
        <v>1.4999999999999999E-4</v>
      </c>
      <c r="I619">
        <v>-1</v>
      </c>
    </row>
    <row r="620" spans="1:9" x14ac:dyDescent="0.2">
      <c r="A620" t="s">
        <v>419</v>
      </c>
      <c r="B620" t="s">
        <v>417</v>
      </c>
      <c r="D620" t="s">
        <v>417</v>
      </c>
      <c r="F620">
        <v>2023</v>
      </c>
      <c r="G620">
        <v>653.09058614564833</v>
      </c>
      <c r="H620">
        <v>1.4999999999999999E-4</v>
      </c>
      <c r="I620">
        <v>-1</v>
      </c>
    </row>
    <row r="621" spans="1:9" x14ac:dyDescent="0.2">
      <c r="A621" t="s">
        <v>419</v>
      </c>
      <c r="B621" t="s">
        <v>417</v>
      </c>
      <c r="D621" t="s">
        <v>417</v>
      </c>
      <c r="F621">
        <v>2024</v>
      </c>
      <c r="G621">
        <v>653.09058614564833</v>
      </c>
      <c r="H621">
        <v>1.4999999999999999E-4</v>
      </c>
      <c r="I621">
        <v>-1</v>
      </c>
    </row>
    <row r="622" spans="1:9" x14ac:dyDescent="0.2">
      <c r="A622" t="s">
        <v>419</v>
      </c>
      <c r="B622" t="s">
        <v>417</v>
      </c>
      <c r="D622" t="s">
        <v>417</v>
      </c>
      <c r="F622">
        <v>2025</v>
      </c>
      <c r="G622">
        <v>653.09058614564833</v>
      </c>
      <c r="H622">
        <v>1.4999999999999999E-4</v>
      </c>
      <c r="I622">
        <v>-1</v>
      </c>
    </row>
    <row r="623" spans="1:9" x14ac:dyDescent="0.2">
      <c r="A623" t="s">
        <v>419</v>
      </c>
      <c r="B623" t="s">
        <v>417</v>
      </c>
      <c r="D623" t="s">
        <v>417</v>
      </c>
      <c r="F623">
        <v>2026</v>
      </c>
      <c r="G623">
        <v>653.09058614564833</v>
      </c>
      <c r="H623">
        <v>1.4999999999999999E-4</v>
      </c>
      <c r="I623">
        <v>-1</v>
      </c>
    </row>
    <row r="624" spans="1:9" x14ac:dyDescent="0.2">
      <c r="A624" t="s">
        <v>419</v>
      </c>
      <c r="B624" t="s">
        <v>417</v>
      </c>
      <c r="D624" t="s">
        <v>417</v>
      </c>
      <c r="F624">
        <v>2027</v>
      </c>
      <c r="G624">
        <v>653.09058614564833</v>
      </c>
      <c r="H624">
        <v>1.4999999999999999E-4</v>
      </c>
      <c r="I624">
        <v>-1</v>
      </c>
    </row>
    <row r="625" spans="1:9" x14ac:dyDescent="0.2">
      <c r="A625" t="s">
        <v>419</v>
      </c>
      <c r="B625" t="s">
        <v>417</v>
      </c>
      <c r="D625" t="s">
        <v>417</v>
      </c>
      <c r="F625">
        <v>2028</v>
      </c>
      <c r="G625">
        <v>653.09058614564833</v>
      </c>
      <c r="H625">
        <v>1.4999999999999999E-4</v>
      </c>
      <c r="I625">
        <v>-1</v>
      </c>
    </row>
    <row r="626" spans="1:9" x14ac:dyDescent="0.2">
      <c r="A626" t="s">
        <v>419</v>
      </c>
      <c r="B626" t="s">
        <v>417</v>
      </c>
      <c r="D626" t="s">
        <v>417</v>
      </c>
      <c r="F626">
        <v>2029</v>
      </c>
      <c r="G626">
        <v>653.09058614564833</v>
      </c>
      <c r="H626">
        <v>1.4999999999999999E-4</v>
      </c>
      <c r="I626">
        <v>-1</v>
      </c>
    </row>
    <row r="627" spans="1:9" x14ac:dyDescent="0.2">
      <c r="A627" t="s">
        <v>419</v>
      </c>
      <c r="B627" t="s">
        <v>417</v>
      </c>
      <c r="D627" t="s">
        <v>417</v>
      </c>
      <c r="F627">
        <v>2030</v>
      </c>
      <c r="G627">
        <v>653.09058614564833</v>
      </c>
      <c r="H627">
        <v>1.4999999999999999E-4</v>
      </c>
      <c r="I627">
        <v>-1</v>
      </c>
    </row>
    <row r="628" spans="1:9" x14ac:dyDescent="0.2">
      <c r="A628" t="s">
        <v>419</v>
      </c>
      <c r="B628" t="s">
        <v>417</v>
      </c>
      <c r="D628" t="s">
        <v>417</v>
      </c>
      <c r="F628">
        <v>2031</v>
      </c>
      <c r="G628">
        <v>653.09058614564833</v>
      </c>
      <c r="H628">
        <v>1.4999999999999999E-4</v>
      </c>
      <c r="I628">
        <v>-1</v>
      </c>
    </row>
    <row r="629" spans="1:9" x14ac:dyDescent="0.2">
      <c r="A629" t="s">
        <v>421</v>
      </c>
      <c r="B629" t="s">
        <v>417</v>
      </c>
      <c r="D629" t="s">
        <v>417</v>
      </c>
      <c r="F629">
        <v>2021</v>
      </c>
      <c r="G629">
        <v>0</v>
      </c>
      <c r="H629">
        <v>0</v>
      </c>
      <c r="I629">
        <v>-1</v>
      </c>
    </row>
    <row r="630" spans="1:9" x14ac:dyDescent="0.2">
      <c r="A630" t="s">
        <v>421</v>
      </c>
      <c r="B630" t="s">
        <v>417</v>
      </c>
      <c r="D630" t="s">
        <v>417</v>
      </c>
      <c r="F630">
        <v>2022</v>
      </c>
      <c r="G630">
        <v>0</v>
      </c>
      <c r="H630">
        <v>0</v>
      </c>
      <c r="I630">
        <v>-1</v>
      </c>
    </row>
    <row r="631" spans="1:9" x14ac:dyDescent="0.2">
      <c r="A631" t="s">
        <v>421</v>
      </c>
      <c r="B631" t="s">
        <v>417</v>
      </c>
      <c r="D631" t="s">
        <v>417</v>
      </c>
      <c r="F631">
        <v>2023</v>
      </c>
      <c r="G631">
        <v>0</v>
      </c>
      <c r="H631">
        <v>0</v>
      </c>
      <c r="I631">
        <v>-1</v>
      </c>
    </row>
    <row r="632" spans="1:9" x14ac:dyDescent="0.2">
      <c r="A632" t="s">
        <v>421</v>
      </c>
      <c r="B632" t="s">
        <v>417</v>
      </c>
      <c r="D632" t="s">
        <v>417</v>
      </c>
      <c r="F632">
        <v>2024</v>
      </c>
      <c r="G632">
        <v>0</v>
      </c>
      <c r="H632">
        <v>0</v>
      </c>
      <c r="I632">
        <v>-1</v>
      </c>
    </row>
    <row r="633" spans="1:9" x14ac:dyDescent="0.2">
      <c r="A633" t="s">
        <v>421</v>
      </c>
      <c r="B633" t="s">
        <v>417</v>
      </c>
      <c r="D633" t="s">
        <v>417</v>
      </c>
      <c r="F633">
        <v>2025</v>
      </c>
      <c r="G633">
        <v>0</v>
      </c>
      <c r="H633">
        <v>0</v>
      </c>
      <c r="I633">
        <v>-1</v>
      </c>
    </row>
    <row r="634" spans="1:9" x14ac:dyDescent="0.2">
      <c r="A634" t="s">
        <v>421</v>
      </c>
      <c r="B634" t="s">
        <v>417</v>
      </c>
      <c r="D634" t="s">
        <v>417</v>
      </c>
      <c r="F634">
        <v>2026</v>
      </c>
      <c r="G634">
        <v>0</v>
      </c>
      <c r="H634">
        <v>0</v>
      </c>
      <c r="I634">
        <v>-1</v>
      </c>
    </row>
    <row r="635" spans="1:9" x14ac:dyDescent="0.2">
      <c r="A635" t="s">
        <v>421</v>
      </c>
      <c r="B635" t="s">
        <v>417</v>
      </c>
      <c r="D635" t="s">
        <v>417</v>
      </c>
      <c r="F635">
        <v>2027</v>
      </c>
      <c r="G635">
        <v>0</v>
      </c>
      <c r="H635">
        <v>0</v>
      </c>
      <c r="I635">
        <v>-1</v>
      </c>
    </row>
    <row r="636" spans="1:9" x14ac:dyDescent="0.2">
      <c r="A636" t="s">
        <v>421</v>
      </c>
      <c r="B636" t="s">
        <v>417</v>
      </c>
      <c r="D636" t="s">
        <v>417</v>
      </c>
      <c r="F636">
        <v>2028</v>
      </c>
      <c r="G636">
        <v>0</v>
      </c>
      <c r="H636">
        <v>0</v>
      </c>
      <c r="I636">
        <v>-1</v>
      </c>
    </row>
    <row r="637" spans="1:9" x14ac:dyDescent="0.2">
      <c r="A637" t="s">
        <v>421</v>
      </c>
      <c r="B637" t="s">
        <v>417</v>
      </c>
      <c r="D637" t="s">
        <v>417</v>
      </c>
      <c r="F637">
        <v>2029</v>
      </c>
      <c r="G637">
        <v>0</v>
      </c>
      <c r="H637">
        <v>0</v>
      </c>
      <c r="I637">
        <v>-1</v>
      </c>
    </row>
    <row r="638" spans="1:9" x14ac:dyDescent="0.2">
      <c r="A638" t="s">
        <v>421</v>
      </c>
      <c r="B638" t="s">
        <v>417</v>
      </c>
      <c r="D638" t="s">
        <v>417</v>
      </c>
      <c r="F638">
        <v>2030</v>
      </c>
      <c r="G638">
        <v>0</v>
      </c>
      <c r="H638">
        <v>0</v>
      </c>
      <c r="I638">
        <v>-1</v>
      </c>
    </row>
    <row r="639" spans="1:9" x14ac:dyDescent="0.2">
      <c r="A639" t="s">
        <v>421</v>
      </c>
      <c r="B639" t="s">
        <v>417</v>
      </c>
      <c r="D639" t="s">
        <v>417</v>
      </c>
      <c r="F639">
        <v>2031</v>
      </c>
      <c r="G639">
        <v>0</v>
      </c>
      <c r="H639">
        <v>0</v>
      </c>
      <c r="I639">
        <v>-1</v>
      </c>
    </row>
    <row r="640" spans="1:9" x14ac:dyDescent="0.2">
      <c r="A640" t="s">
        <v>422</v>
      </c>
      <c r="B640" t="s">
        <v>417</v>
      </c>
      <c r="D640" t="s">
        <v>417</v>
      </c>
      <c r="F640">
        <v>2021</v>
      </c>
      <c r="G640">
        <v>0</v>
      </c>
      <c r="H640">
        <v>0</v>
      </c>
      <c r="I640">
        <v>-1</v>
      </c>
    </row>
    <row r="641" spans="1:9" x14ac:dyDescent="0.2">
      <c r="A641" t="s">
        <v>422</v>
      </c>
      <c r="B641" t="s">
        <v>417</v>
      </c>
      <c r="D641" t="s">
        <v>417</v>
      </c>
      <c r="F641">
        <v>2022</v>
      </c>
      <c r="G641">
        <v>0</v>
      </c>
      <c r="H641">
        <v>0</v>
      </c>
      <c r="I641">
        <v>-1</v>
      </c>
    </row>
    <row r="642" spans="1:9" x14ac:dyDescent="0.2">
      <c r="A642" t="s">
        <v>422</v>
      </c>
      <c r="B642" t="s">
        <v>417</v>
      </c>
      <c r="D642" t="s">
        <v>417</v>
      </c>
      <c r="F642">
        <v>2023</v>
      </c>
      <c r="G642">
        <v>0</v>
      </c>
      <c r="H642">
        <v>0</v>
      </c>
      <c r="I642">
        <v>-1</v>
      </c>
    </row>
    <row r="643" spans="1:9" x14ac:dyDescent="0.2">
      <c r="A643" t="s">
        <v>422</v>
      </c>
      <c r="B643" t="s">
        <v>417</v>
      </c>
      <c r="D643" t="s">
        <v>417</v>
      </c>
      <c r="F643">
        <v>2024</v>
      </c>
      <c r="G643">
        <v>0</v>
      </c>
      <c r="H643">
        <v>0</v>
      </c>
      <c r="I643">
        <v>-1</v>
      </c>
    </row>
    <row r="644" spans="1:9" x14ac:dyDescent="0.2">
      <c r="A644" t="s">
        <v>422</v>
      </c>
      <c r="B644" t="s">
        <v>417</v>
      </c>
      <c r="D644" t="s">
        <v>417</v>
      </c>
      <c r="F644">
        <v>2025</v>
      </c>
      <c r="G644">
        <v>0</v>
      </c>
      <c r="H644">
        <v>0</v>
      </c>
      <c r="I644">
        <v>-1</v>
      </c>
    </row>
    <row r="645" spans="1:9" x14ac:dyDescent="0.2">
      <c r="A645" t="s">
        <v>422</v>
      </c>
      <c r="B645" t="s">
        <v>417</v>
      </c>
      <c r="D645" t="s">
        <v>417</v>
      </c>
      <c r="F645">
        <v>2026</v>
      </c>
      <c r="G645">
        <v>0</v>
      </c>
      <c r="H645">
        <v>0</v>
      </c>
      <c r="I645">
        <v>-1</v>
      </c>
    </row>
    <row r="646" spans="1:9" x14ac:dyDescent="0.2">
      <c r="A646" t="s">
        <v>422</v>
      </c>
      <c r="B646" t="s">
        <v>417</v>
      </c>
      <c r="D646" t="s">
        <v>417</v>
      </c>
      <c r="F646">
        <v>2027</v>
      </c>
      <c r="G646">
        <v>0</v>
      </c>
      <c r="H646">
        <v>0</v>
      </c>
      <c r="I646">
        <v>-1</v>
      </c>
    </row>
    <row r="647" spans="1:9" x14ac:dyDescent="0.2">
      <c r="A647" t="s">
        <v>422</v>
      </c>
      <c r="B647" t="s">
        <v>417</v>
      </c>
      <c r="D647" t="s">
        <v>417</v>
      </c>
      <c r="F647">
        <v>2028</v>
      </c>
      <c r="G647">
        <v>0</v>
      </c>
      <c r="H647">
        <v>0</v>
      </c>
      <c r="I647">
        <v>-1</v>
      </c>
    </row>
    <row r="648" spans="1:9" x14ac:dyDescent="0.2">
      <c r="A648" t="s">
        <v>422</v>
      </c>
      <c r="B648" t="s">
        <v>417</v>
      </c>
      <c r="D648" t="s">
        <v>417</v>
      </c>
      <c r="F648">
        <v>2029</v>
      </c>
      <c r="G648">
        <v>0</v>
      </c>
      <c r="H648">
        <v>0</v>
      </c>
      <c r="I648">
        <v>-1</v>
      </c>
    </row>
    <row r="649" spans="1:9" x14ac:dyDescent="0.2">
      <c r="A649" t="s">
        <v>422</v>
      </c>
      <c r="B649" t="s">
        <v>417</v>
      </c>
      <c r="D649" t="s">
        <v>417</v>
      </c>
      <c r="F649">
        <v>2030</v>
      </c>
      <c r="G649">
        <v>0</v>
      </c>
      <c r="H649">
        <v>0</v>
      </c>
      <c r="I649">
        <v>-1</v>
      </c>
    </row>
    <row r="650" spans="1:9" x14ac:dyDescent="0.2">
      <c r="A650" t="s">
        <v>422</v>
      </c>
      <c r="B650" t="s">
        <v>417</v>
      </c>
      <c r="D650" t="s">
        <v>417</v>
      </c>
      <c r="F650">
        <v>2031</v>
      </c>
      <c r="G650">
        <v>0</v>
      </c>
      <c r="H650">
        <v>0</v>
      </c>
      <c r="I650">
        <v>-1</v>
      </c>
    </row>
    <row r="651" spans="1:9" x14ac:dyDescent="0.2">
      <c r="A651" t="s">
        <v>415</v>
      </c>
      <c r="B651" t="s">
        <v>417</v>
      </c>
      <c r="C651" t="s">
        <v>22</v>
      </c>
      <c r="D651" t="s">
        <v>417</v>
      </c>
      <c r="E651" t="s">
        <v>22</v>
      </c>
      <c r="F651" t="s">
        <v>401</v>
      </c>
      <c r="G651">
        <v>2.3514526193787004</v>
      </c>
      <c r="H651">
        <v>0.1821948501977074</v>
      </c>
      <c r="I651">
        <v>-1</v>
      </c>
    </row>
    <row r="652" spans="1:9" x14ac:dyDescent="0.2">
      <c r="A652" t="s">
        <v>415</v>
      </c>
      <c r="B652" t="s">
        <v>417</v>
      </c>
      <c r="C652" t="s">
        <v>22</v>
      </c>
      <c r="D652" t="s">
        <v>417</v>
      </c>
      <c r="E652" t="s">
        <v>22</v>
      </c>
      <c r="F652" t="s">
        <v>402</v>
      </c>
      <c r="G652">
        <v>2.3843186321663383</v>
      </c>
      <c r="H652">
        <v>0.17659823419938739</v>
      </c>
      <c r="I652">
        <v>-1</v>
      </c>
    </row>
    <row r="653" spans="1:9" x14ac:dyDescent="0.2">
      <c r="A653" t="s">
        <v>415</v>
      </c>
      <c r="B653" t="s">
        <v>417</v>
      </c>
      <c r="C653" t="s">
        <v>22</v>
      </c>
      <c r="D653" t="s">
        <v>417</v>
      </c>
      <c r="E653" t="s">
        <v>22</v>
      </c>
      <c r="F653" t="s">
        <v>403</v>
      </c>
      <c r="G653">
        <v>2.4177370707347841</v>
      </c>
      <c r="H653">
        <v>0.17119564790447633</v>
      </c>
      <c r="I653">
        <v>-1</v>
      </c>
    </row>
    <row r="654" spans="1:9" x14ac:dyDescent="0.2">
      <c r="A654" t="s">
        <v>415</v>
      </c>
      <c r="B654" t="s">
        <v>417</v>
      </c>
      <c r="C654" t="s">
        <v>22</v>
      </c>
      <c r="D654" t="s">
        <v>417</v>
      </c>
      <c r="E654" t="s">
        <v>22</v>
      </c>
      <c r="F654" t="s">
        <v>404</v>
      </c>
      <c r="G654">
        <v>2.4517172204891526</v>
      </c>
      <c r="H654">
        <v>0.1666543357635481</v>
      </c>
      <c r="I654">
        <v>-1</v>
      </c>
    </row>
    <row r="655" spans="1:9" x14ac:dyDescent="0.2">
      <c r="A655" t="s">
        <v>415</v>
      </c>
      <c r="B655" t="s">
        <v>417</v>
      </c>
      <c r="C655" t="s">
        <v>22</v>
      </c>
      <c r="D655" t="s">
        <v>417</v>
      </c>
      <c r="E655" t="s">
        <v>22</v>
      </c>
      <c r="F655" t="s">
        <v>405</v>
      </c>
      <c r="G655">
        <v>2.4862685229075603</v>
      </c>
      <c r="H655">
        <v>0.16253711533449075</v>
      </c>
      <c r="I655">
        <v>-1</v>
      </c>
    </row>
    <row r="656" spans="1:9" x14ac:dyDescent="0.2">
      <c r="A656" t="s">
        <v>415</v>
      </c>
      <c r="B656" t="s">
        <v>417</v>
      </c>
      <c r="C656" t="s">
        <v>22</v>
      </c>
      <c r="D656" t="s">
        <v>417</v>
      </c>
      <c r="E656" t="s">
        <v>22</v>
      </c>
      <c r="F656" t="s">
        <v>406</v>
      </c>
      <c r="G656">
        <v>2.5214005781644606</v>
      </c>
      <c r="H656">
        <v>0.15855144573975147</v>
      </c>
      <c r="I656">
        <v>-1</v>
      </c>
    </row>
    <row r="657" spans="1:9" x14ac:dyDescent="0.2">
      <c r="A657" t="s">
        <v>415</v>
      </c>
      <c r="B657" t="s">
        <v>417</v>
      </c>
      <c r="C657" t="s">
        <v>22</v>
      </c>
      <c r="D657" t="s">
        <v>417</v>
      </c>
      <c r="E657" t="s">
        <v>22</v>
      </c>
      <c r="F657" t="s">
        <v>407</v>
      </c>
      <c r="G657">
        <v>2.5571231477980834</v>
      </c>
      <c r="H657">
        <v>0.15469297672946075</v>
      </c>
      <c r="I657">
        <v>-1</v>
      </c>
    </row>
    <row r="658" spans="1:9" x14ac:dyDescent="0.2">
      <c r="A658" t="s">
        <v>415</v>
      </c>
      <c r="B658" t="s">
        <v>417</v>
      </c>
      <c r="C658" t="s">
        <v>22</v>
      </c>
      <c r="D658" t="s">
        <v>417</v>
      </c>
      <c r="E658" t="s">
        <v>22</v>
      </c>
      <c r="F658" t="s">
        <v>408</v>
      </c>
      <c r="G658">
        <v>2.5934461574227021</v>
      </c>
      <c r="H658">
        <v>0.15095750435648495</v>
      </c>
      <c r="I658">
        <v>-1</v>
      </c>
    </row>
    <row r="659" spans="1:9" x14ac:dyDescent="0.2">
      <c r="A659" t="s">
        <v>415</v>
      </c>
      <c r="B659" t="s">
        <v>417</v>
      </c>
      <c r="C659" t="s">
        <v>22</v>
      </c>
      <c r="D659" t="s">
        <v>417</v>
      </c>
      <c r="E659" t="s">
        <v>22</v>
      </c>
      <c r="F659" t="s">
        <v>409</v>
      </c>
      <c r="G659">
        <v>2.6303796994864945</v>
      </c>
      <c r="H659">
        <v>0.14734096600110094</v>
      </c>
      <c r="I659">
        <v>-1</v>
      </c>
    </row>
    <row r="660" spans="1:9" x14ac:dyDescent="0.2">
      <c r="A660" t="s">
        <v>415</v>
      </c>
      <c r="B660" t="s">
        <v>417</v>
      </c>
      <c r="C660" t="s">
        <v>22</v>
      </c>
      <c r="D660" t="s">
        <v>417</v>
      </c>
      <c r="E660" t="s">
        <v>22</v>
      </c>
      <c r="F660" t="s">
        <v>410</v>
      </c>
      <c r="G660">
        <v>2.6679340360757546</v>
      </c>
      <c r="H660">
        <v>0.14383943556623954</v>
      </c>
      <c r="I660">
        <v>-1</v>
      </c>
    </row>
    <row r="661" spans="1:9" x14ac:dyDescent="0.2">
      <c r="A661" t="s">
        <v>415</v>
      </c>
      <c r="B661" t="s">
        <v>417</v>
      </c>
      <c r="C661" t="s">
        <v>22</v>
      </c>
      <c r="D661" t="s">
        <v>417</v>
      </c>
      <c r="E661" t="s">
        <v>22</v>
      </c>
      <c r="F661" t="s">
        <v>411</v>
      </c>
      <c r="G661">
        <v>2.7061196017662472</v>
      </c>
      <c r="H661">
        <v>0.14044911883741351</v>
      </c>
      <c r="I661">
        <v>-1</v>
      </c>
    </row>
    <row r="662" spans="1:9" x14ac:dyDescent="0.2">
      <c r="A662" t="s">
        <v>415</v>
      </c>
      <c r="B662" t="s">
        <v>417</v>
      </c>
      <c r="C662" t="s">
        <v>18</v>
      </c>
      <c r="D662" t="s">
        <v>417</v>
      </c>
      <c r="E662" t="s">
        <v>18</v>
      </c>
      <c r="F662" t="s">
        <v>401</v>
      </c>
      <c r="G662">
        <v>2.3041336264642798</v>
      </c>
      <c r="H662">
        <v>0.19039566350577478</v>
      </c>
      <c r="I662">
        <v>-1</v>
      </c>
    </row>
    <row r="663" spans="1:9" x14ac:dyDescent="0.2">
      <c r="A663" t="s">
        <v>415</v>
      </c>
      <c r="B663" t="s">
        <v>417</v>
      </c>
      <c r="C663" t="s">
        <v>18</v>
      </c>
      <c r="D663" t="s">
        <v>417</v>
      </c>
      <c r="E663" t="s">
        <v>18</v>
      </c>
      <c r="F663" t="s">
        <v>402</v>
      </c>
      <c r="G663">
        <v>2.3362042816958728</v>
      </c>
      <c r="H663">
        <v>0.18495725651530906</v>
      </c>
      <c r="I663">
        <v>-1</v>
      </c>
    </row>
    <row r="664" spans="1:9" x14ac:dyDescent="0.2">
      <c r="A664" t="s">
        <v>415</v>
      </c>
      <c r="B664" t="s">
        <v>417</v>
      </c>
      <c r="C664" t="s">
        <v>18</v>
      </c>
      <c r="D664" t="s">
        <v>417</v>
      </c>
      <c r="E664" t="s">
        <v>18</v>
      </c>
      <c r="F664" t="s">
        <v>403</v>
      </c>
      <c r="G664">
        <v>2.3688139940035939</v>
      </c>
      <c r="H664">
        <v>0.17968446230455962</v>
      </c>
      <c r="I664">
        <v>-1</v>
      </c>
    </row>
    <row r="665" spans="1:9" x14ac:dyDescent="0.2">
      <c r="A665" t="s">
        <v>415</v>
      </c>
      <c r="B665" t="s">
        <v>417</v>
      </c>
      <c r="C665" t="s">
        <v>18</v>
      </c>
      <c r="D665" t="s">
        <v>417</v>
      </c>
      <c r="E665" t="s">
        <v>18</v>
      </c>
      <c r="F665" t="s">
        <v>404</v>
      </c>
      <c r="G665">
        <v>2.4019718240857424</v>
      </c>
      <c r="H665">
        <v>0.17457202284488696</v>
      </c>
      <c r="I665">
        <v>-1</v>
      </c>
    </row>
    <row r="666" spans="1:9" x14ac:dyDescent="0.2">
      <c r="A666" t="s">
        <v>415</v>
      </c>
      <c r="B666" t="s">
        <v>417</v>
      </c>
      <c r="C666" t="s">
        <v>18</v>
      </c>
      <c r="D666" t="s">
        <v>417</v>
      </c>
      <c r="E666" t="s">
        <v>18</v>
      </c>
      <c r="F666" t="s">
        <v>405</v>
      </c>
      <c r="G666">
        <v>2.4356869849366509</v>
      </c>
      <c r="H666">
        <v>0.16961485266991266</v>
      </c>
      <c r="I666">
        <v>-1</v>
      </c>
    </row>
    <row r="667" spans="1:9" x14ac:dyDescent="0.2">
      <c r="A667" t="s">
        <v>415</v>
      </c>
      <c r="B667" t="s">
        <v>417</v>
      </c>
      <c r="C667" t="s">
        <v>18</v>
      </c>
      <c r="D667" t="s">
        <v>417</v>
      </c>
      <c r="E667" t="s">
        <v>18</v>
      </c>
      <c r="F667" t="s">
        <v>406</v>
      </c>
      <c r="G667">
        <v>2.4699688444065382</v>
      </c>
      <c r="H667">
        <v>0.1648080330627551</v>
      </c>
      <c r="I667">
        <v>-1</v>
      </c>
    </row>
    <row r="668" spans="1:9" x14ac:dyDescent="0.2">
      <c r="A668" t="s">
        <v>415</v>
      </c>
      <c r="B668" t="s">
        <v>417</v>
      </c>
      <c r="C668" t="s">
        <v>18</v>
      </c>
      <c r="D668" t="s">
        <v>417</v>
      </c>
      <c r="E668" t="s">
        <v>18</v>
      </c>
      <c r="F668" t="s">
        <v>407</v>
      </c>
      <c r="G668">
        <v>2.5048269278043933</v>
      </c>
      <c r="H668">
        <v>0.16014680644307566</v>
      </c>
      <c r="I668">
        <v>-1</v>
      </c>
    </row>
    <row r="669" spans="1:9" x14ac:dyDescent="0.2">
      <c r="A669" t="s">
        <v>415</v>
      </c>
      <c r="B669" t="s">
        <v>417</v>
      </c>
      <c r="C669" t="s">
        <v>18</v>
      </c>
      <c r="D669" t="s">
        <v>417</v>
      </c>
      <c r="E669" t="s">
        <v>18</v>
      </c>
      <c r="F669" t="s">
        <v>408</v>
      </c>
      <c r="G669">
        <v>2.5402709205446117</v>
      </c>
      <c r="H669">
        <v>0.15562657094695417</v>
      </c>
      <c r="I669">
        <v>-1</v>
      </c>
    </row>
    <row r="670" spans="1:9" x14ac:dyDescent="0.2">
      <c r="A670" t="s">
        <v>415</v>
      </c>
      <c r="B670" t="s">
        <v>417</v>
      </c>
      <c r="C670" t="s">
        <v>18</v>
      </c>
      <c r="D670" t="s">
        <v>417</v>
      </c>
      <c r="E670" t="s">
        <v>18</v>
      </c>
      <c r="F670" t="s">
        <v>409</v>
      </c>
      <c r="G670">
        <v>2.5763106708381103</v>
      </c>
      <c r="H670">
        <v>0.15124287519287025</v>
      </c>
      <c r="I670">
        <v>-1</v>
      </c>
    </row>
    <row r="671" spans="1:9" x14ac:dyDescent="0.2">
      <c r="A671" t="s">
        <v>415</v>
      </c>
      <c r="B671" t="s">
        <v>417</v>
      </c>
      <c r="C671" t="s">
        <v>18</v>
      </c>
      <c r="D671" t="s">
        <v>417</v>
      </c>
      <c r="E671" t="s">
        <v>18</v>
      </c>
      <c r="F671" t="s">
        <v>410</v>
      </c>
      <c r="G671">
        <v>2.6129561924286802</v>
      </c>
      <c r="H671">
        <v>0.14699141322729248</v>
      </c>
      <c r="I671">
        <v>-1</v>
      </c>
    </row>
    <row r="672" spans="1:9" x14ac:dyDescent="0.2">
      <c r="A672" t="s">
        <v>415</v>
      </c>
      <c r="B672" t="s">
        <v>417</v>
      </c>
      <c r="C672" t="s">
        <v>18</v>
      </c>
      <c r="D672" t="s">
        <v>417</v>
      </c>
      <c r="E672" t="s">
        <v>18</v>
      </c>
      <c r="F672" t="s">
        <v>411</v>
      </c>
      <c r="G672">
        <v>2.6502176673753381</v>
      </c>
      <c r="H672">
        <v>0.142868019643619</v>
      </c>
      <c r="I672">
        <v>-1</v>
      </c>
    </row>
    <row r="673" spans="1:9" x14ac:dyDescent="0.2">
      <c r="A673" t="s">
        <v>415</v>
      </c>
      <c r="B673" t="s">
        <v>417</v>
      </c>
      <c r="C673" t="s">
        <v>25</v>
      </c>
      <c r="D673" t="s">
        <v>417</v>
      </c>
      <c r="E673" t="s">
        <v>25</v>
      </c>
      <c r="F673" t="s">
        <v>401</v>
      </c>
      <c r="G673">
        <v>1.7488191424456707</v>
      </c>
      <c r="H673">
        <v>0.15274423065778406</v>
      </c>
      <c r="I673">
        <v>-1</v>
      </c>
    </row>
    <row r="674" spans="1:9" x14ac:dyDescent="0.2">
      <c r="A674" t="s">
        <v>415</v>
      </c>
      <c r="B674" t="s">
        <v>417</v>
      </c>
      <c r="C674" t="s">
        <v>25</v>
      </c>
      <c r="D674" t="s">
        <v>417</v>
      </c>
      <c r="E674" t="s">
        <v>25</v>
      </c>
      <c r="F674" t="s">
        <v>402</v>
      </c>
      <c r="G674">
        <v>1.7715558380208409</v>
      </c>
      <c r="H674">
        <v>0.15037032721134316</v>
      </c>
      <c r="I674">
        <v>-1</v>
      </c>
    </row>
    <row r="675" spans="1:9" x14ac:dyDescent="0.2">
      <c r="A675" t="s">
        <v>415</v>
      </c>
      <c r="B675" t="s">
        <v>417</v>
      </c>
      <c r="C675" t="s">
        <v>25</v>
      </c>
      <c r="D675" t="s">
        <v>417</v>
      </c>
      <c r="E675" t="s">
        <v>25</v>
      </c>
      <c r="F675" t="s">
        <v>403</v>
      </c>
      <c r="G675">
        <v>1.7946747015482729</v>
      </c>
      <c r="H675">
        <v>0.14807734932980657</v>
      </c>
      <c r="I675">
        <v>-1</v>
      </c>
    </row>
    <row r="676" spans="1:9" x14ac:dyDescent="0.2">
      <c r="A676" t="s">
        <v>415</v>
      </c>
      <c r="B676" t="s">
        <v>417</v>
      </c>
      <c r="C676" t="s">
        <v>25</v>
      </c>
      <c r="D676" t="s">
        <v>417</v>
      </c>
      <c r="E676" t="s">
        <v>25</v>
      </c>
      <c r="F676" t="s">
        <v>404</v>
      </c>
      <c r="G676">
        <v>1.8181821566678167</v>
      </c>
      <c r="H676">
        <v>0.14586197166013806</v>
      </c>
      <c r="I676">
        <v>-1</v>
      </c>
    </row>
    <row r="677" spans="1:9" x14ac:dyDescent="0.2">
      <c r="A677" t="s">
        <v>415</v>
      </c>
      <c r="B677" t="s">
        <v>417</v>
      </c>
      <c r="C677" t="s">
        <v>25</v>
      </c>
      <c r="D677" t="s">
        <v>417</v>
      </c>
      <c r="E677" t="s">
        <v>25</v>
      </c>
      <c r="F677" t="s">
        <v>405</v>
      </c>
      <c r="G677">
        <v>1.8420847349905645</v>
      </c>
      <c r="H677">
        <v>0.14372101594889125</v>
      </c>
      <c r="I677">
        <v>-1</v>
      </c>
    </row>
    <row r="678" spans="1:9" x14ac:dyDescent="0.2">
      <c r="A678" t="s">
        <v>415</v>
      </c>
      <c r="B678" t="s">
        <v>417</v>
      </c>
      <c r="C678" t="s">
        <v>25</v>
      </c>
      <c r="D678" t="s">
        <v>417</v>
      </c>
      <c r="E678" t="s">
        <v>25</v>
      </c>
      <c r="F678" t="s">
        <v>406</v>
      </c>
      <c r="G678">
        <v>1.8663890779136783</v>
      </c>
      <c r="H678">
        <v>0.14274747455669237</v>
      </c>
      <c r="I678">
        <v>-1</v>
      </c>
    </row>
    <row r="679" spans="1:9" x14ac:dyDescent="0.2">
      <c r="A679" t="s">
        <v>415</v>
      </c>
      <c r="B679" t="s">
        <v>417</v>
      </c>
      <c r="C679" t="s">
        <v>25</v>
      </c>
      <c r="D679" t="s">
        <v>417</v>
      </c>
      <c r="E679" t="s">
        <v>25</v>
      </c>
      <c r="F679" t="s">
        <v>407</v>
      </c>
      <c r="G679">
        <v>1.8911019384657186</v>
      </c>
      <c r="H679">
        <v>0.14183295639658128</v>
      </c>
      <c r="I679">
        <v>-1</v>
      </c>
    </row>
    <row r="680" spans="1:9" x14ac:dyDescent="0.2">
      <c r="A680" t="s">
        <v>415</v>
      </c>
      <c r="B680" t="s">
        <v>417</v>
      </c>
      <c r="C680" t="s">
        <v>25</v>
      </c>
      <c r="D680" t="s">
        <v>417</v>
      </c>
      <c r="E680" t="s">
        <v>25</v>
      </c>
      <c r="F680" t="s">
        <v>408</v>
      </c>
      <c r="G680">
        <v>1.9162301831829951</v>
      </c>
      <c r="H680">
        <v>0.14093350052901177</v>
      </c>
      <c r="I680">
        <v>-1</v>
      </c>
    </row>
    <row r="681" spans="1:9" x14ac:dyDescent="0.2">
      <c r="A681" t="s">
        <v>415</v>
      </c>
      <c r="B681" t="s">
        <v>417</v>
      </c>
      <c r="C681" t="s">
        <v>25</v>
      </c>
      <c r="D681" t="s">
        <v>417</v>
      </c>
      <c r="E681" t="s">
        <v>25</v>
      </c>
      <c r="F681" t="s">
        <v>409</v>
      </c>
      <c r="G681">
        <v>1.941780794017451</v>
      </c>
      <c r="H681">
        <v>0.14004881346618367</v>
      </c>
      <c r="I681">
        <v>-1</v>
      </c>
    </row>
    <row r="682" spans="1:9" x14ac:dyDescent="0.2">
      <c r="A682" t="s">
        <v>415</v>
      </c>
      <c r="B682" t="s">
        <v>417</v>
      </c>
      <c r="C682" t="s">
        <v>25</v>
      </c>
      <c r="D682" t="s">
        <v>417</v>
      </c>
      <c r="E682" t="s">
        <v>25</v>
      </c>
      <c r="F682" t="s">
        <v>410</v>
      </c>
      <c r="G682">
        <v>1.9677608702766136</v>
      </c>
      <c r="H682">
        <v>0.1391786082914164</v>
      </c>
      <c r="I682">
        <v>-1</v>
      </c>
    </row>
    <row r="683" spans="1:9" x14ac:dyDescent="0.2">
      <c r="A683" t="s">
        <v>415</v>
      </c>
      <c r="B683" t="s">
        <v>417</v>
      </c>
      <c r="C683" t="s">
        <v>25</v>
      </c>
      <c r="D683" t="s">
        <v>417</v>
      </c>
      <c r="E683" t="s">
        <v>25</v>
      </c>
      <c r="F683" t="s">
        <v>411</v>
      </c>
      <c r="G683">
        <v>1.9941776305961658</v>
      </c>
      <c r="H683">
        <v>0.13849266936300819</v>
      </c>
      <c r="I683">
        <v>-1</v>
      </c>
    </row>
    <row r="684" spans="1:9" x14ac:dyDescent="0.2">
      <c r="A684" t="s">
        <v>415</v>
      </c>
      <c r="B684" t="s">
        <v>417</v>
      </c>
      <c r="C684" t="s">
        <v>11</v>
      </c>
      <c r="D684" t="s">
        <v>417</v>
      </c>
      <c r="E684" t="s">
        <v>11</v>
      </c>
      <c r="F684" t="s">
        <v>401</v>
      </c>
      <c r="G684">
        <v>1.5514725122281181</v>
      </c>
      <c r="H684">
        <v>0.22189073820238875</v>
      </c>
      <c r="I684">
        <v>-1</v>
      </c>
    </row>
    <row r="685" spans="1:9" x14ac:dyDescent="0.2">
      <c r="A685" t="s">
        <v>415</v>
      </c>
      <c r="B685" t="s">
        <v>417</v>
      </c>
      <c r="C685" t="s">
        <v>11</v>
      </c>
      <c r="D685" t="s">
        <v>417</v>
      </c>
      <c r="E685" t="s">
        <v>11</v>
      </c>
      <c r="F685" t="s">
        <v>402</v>
      </c>
      <c r="G685">
        <v>1.5708921225519694</v>
      </c>
      <c r="H685">
        <v>0.2167247539035658</v>
      </c>
      <c r="I685">
        <v>-1</v>
      </c>
    </row>
    <row r="686" spans="1:9" x14ac:dyDescent="0.2">
      <c r="A686" t="s">
        <v>415</v>
      </c>
      <c r="B686" t="s">
        <v>417</v>
      </c>
      <c r="C686" t="s">
        <v>11</v>
      </c>
      <c r="D686" t="s">
        <v>417</v>
      </c>
      <c r="E686" t="s">
        <v>11</v>
      </c>
      <c r="F686" t="s">
        <v>403</v>
      </c>
      <c r="G686">
        <v>1.5906381458625569</v>
      </c>
      <c r="H686">
        <v>0.2116787850222632</v>
      </c>
      <c r="I686">
        <v>-1</v>
      </c>
    </row>
    <row r="687" spans="1:9" x14ac:dyDescent="0.2">
      <c r="A687" t="s">
        <v>415</v>
      </c>
      <c r="B687" t="s">
        <v>417</v>
      </c>
      <c r="C687" t="s">
        <v>11</v>
      </c>
      <c r="D687" t="s">
        <v>417</v>
      </c>
      <c r="E687" t="s">
        <v>11</v>
      </c>
      <c r="F687" t="s">
        <v>404</v>
      </c>
      <c r="G687">
        <v>1.6107160686467938</v>
      </c>
      <c r="H687">
        <v>0.2067500060488752</v>
      </c>
      <c r="I687">
        <v>-1</v>
      </c>
    </row>
    <row r="688" spans="1:9" x14ac:dyDescent="0.2">
      <c r="A688" t="s">
        <v>415</v>
      </c>
      <c r="B688" t="s">
        <v>417</v>
      </c>
      <c r="C688" t="s">
        <v>11</v>
      </c>
      <c r="D688" t="s">
        <v>417</v>
      </c>
      <c r="E688" t="s">
        <v>11</v>
      </c>
      <c r="F688" t="s">
        <v>405</v>
      </c>
      <c r="G688">
        <v>1.6311314696107766</v>
      </c>
      <c r="H688">
        <v>0.20193565894991788</v>
      </c>
      <c r="I688">
        <v>-1</v>
      </c>
    </row>
    <row r="689" spans="1:9" x14ac:dyDescent="0.2">
      <c r="A689" t="s">
        <v>415</v>
      </c>
      <c r="B689" t="s">
        <v>417</v>
      </c>
      <c r="C689" t="s">
        <v>11</v>
      </c>
      <c r="D689" t="s">
        <v>417</v>
      </c>
      <c r="E689" t="s">
        <v>11</v>
      </c>
      <c r="F689" t="s">
        <v>406</v>
      </c>
      <c r="G689">
        <v>1.6518900212298409</v>
      </c>
      <c r="H689">
        <v>0.19723305153217507</v>
      </c>
      <c r="I689">
        <v>-1</v>
      </c>
    </row>
    <row r="690" spans="1:9" x14ac:dyDescent="0.2">
      <c r="A690" t="s">
        <v>415</v>
      </c>
      <c r="B690" t="s">
        <v>417</v>
      </c>
      <c r="C690" t="s">
        <v>11</v>
      </c>
      <c r="D690" t="s">
        <v>417</v>
      </c>
      <c r="E690" t="s">
        <v>11</v>
      </c>
      <c r="F690" t="s">
        <v>407</v>
      </c>
      <c r="G690">
        <v>1.6729974913246779</v>
      </c>
      <c r="H690">
        <v>0.19263955584712983</v>
      </c>
      <c r="I690">
        <v>-1</v>
      </c>
    </row>
    <row r="691" spans="1:9" x14ac:dyDescent="0.2">
      <c r="A691" t="s">
        <v>415</v>
      </c>
      <c r="B691" t="s">
        <v>417</v>
      </c>
      <c r="C691" t="s">
        <v>11</v>
      </c>
      <c r="D691" t="s">
        <v>417</v>
      </c>
      <c r="E691" t="s">
        <v>11</v>
      </c>
      <c r="F691" t="s">
        <v>408</v>
      </c>
      <c r="G691">
        <v>1.6944597446639362</v>
      </c>
      <c r="H691">
        <v>0.18815260663466862</v>
      </c>
      <c r="I691">
        <v>-1</v>
      </c>
    </row>
    <row r="692" spans="1:9" x14ac:dyDescent="0.2">
      <c r="A692" t="s">
        <v>415</v>
      </c>
      <c r="B692" t="s">
        <v>417</v>
      </c>
      <c r="C692" t="s">
        <v>11</v>
      </c>
      <c r="D692" t="s">
        <v>417</v>
      </c>
      <c r="E692" t="s">
        <v>11</v>
      </c>
      <c r="F692" t="s">
        <v>409</v>
      </c>
      <c r="G692">
        <v>1.7162827445937661</v>
      </c>
      <c r="H692">
        <v>0.18376969980507918</v>
      </c>
      <c r="I692">
        <v>-1</v>
      </c>
    </row>
    <row r="693" spans="1:9" x14ac:dyDescent="0.2">
      <c r="A693" t="s">
        <v>415</v>
      </c>
      <c r="B693" t="s">
        <v>417</v>
      </c>
      <c r="C693" t="s">
        <v>11</v>
      </c>
      <c r="D693" t="s">
        <v>417</v>
      </c>
      <c r="E693" t="s">
        <v>11</v>
      </c>
      <c r="F693" t="s">
        <v>410</v>
      </c>
      <c r="G693">
        <v>1.7384725546947497</v>
      </c>
      <c r="H693">
        <v>0.17948839095838423</v>
      </c>
      <c r="I693">
        <v>-1</v>
      </c>
    </row>
    <row r="694" spans="1:9" x14ac:dyDescent="0.2">
      <c r="A694" t="s">
        <v>415</v>
      </c>
      <c r="B694" t="s">
        <v>417</v>
      </c>
      <c r="C694" t="s">
        <v>11</v>
      </c>
      <c r="D694" t="s">
        <v>417</v>
      </c>
      <c r="E694" t="s">
        <v>11</v>
      </c>
      <c r="F694" t="s">
        <v>411</v>
      </c>
      <c r="G694">
        <v>1.7610353404666856</v>
      </c>
      <c r="H694">
        <v>0.17530629394007743</v>
      </c>
      <c r="I694">
        <v>-1</v>
      </c>
    </row>
    <row r="695" spans="1:9" x14ac:dyDescent="0.2">
      <c r="A695" t="s">
        <v>415</v>
      </c>
      <c r="B695" t="s">
        <v>417</v>
      </c>
      <c r="C695" t="s">
        <v>28</v>
      </c>
      <c r="D695" t="s">
        <v>417</v>
      </c>
      <c r="E695" t="s">
        <v>28</v>
      </c>
      <c r="F695" t="s">
        <v>401</v>
      </c>
      <c r="G695">
        <v>1.8038607477611308</v>
      </c>
      <c r="H695">
        <v>0.25292813570589207</v>
      </c>
      <c r="I695">
        <v>-1</v>
      </c>
    </row>
    <row r="696" spans="1:9" x14ac:dyDescent="0.2">
      <c r="A696" t="s">
        <v>415</v>
      </c>
      <c r="B696" t="s">
        <v>417</v>
      </c>
      <c r="C696" t="s">
        <v>28</v>
      </c>
      <c r="D696" t="s">
        <v>417</v>
      </c>
      <c r="E696" t="s">
        <v>28</v>
      </c>
      <c r="F696" t="s">
        <v>402</v>
      </c>
      <c r="G696">
        <v>1.8275226058131038</v>
      </c>
      <c r="H696">
        <v>0.24568394792780929</v>
      </c>
      <c r="I696">
        <v>-1</v>
      </c>
    </row>
    <row r="697" spans="1:9" x14ac:dyDescent="0.2">
      <c r="A697" t="s">
        <v>415</v>
      </c>
      <c r="B697" t="s">
        <v>417</v>
      </c>
      <c r="C697" t="s">
        <v>28</v>
      </c>
      <c r="D697" t="s">
        <v>417</v>
      </c>
      <c r="E697" t="s">
        <v>28</v>
      </c>
      <c r="F697" t="s">
        <v>403</v>
      </c>
      <c r="G697">
        <v>1.8515821823377787</v>
      </c>
      <c r="H697">
        <v>0.23867114821297972</v>
      </c>
      <c r="I697">
        <v>-1</v>
      </c>
    </row>
    <row r="698" spans="1:9" x14ac:dyDescent="0.2">
      <c r="A698" t="s">
        <v>415</v>
      </c>
      <c r="B698" t="s">
        <v>417</v>
      </c>
      <c r="C698" t="s">
        <v>28</v>
      </c>
      <c r="D698" t="s">
        <v>417</v>
      </c>
      <c r="E698" t="s">
        <v>28</v>
      </c>
      <c r="F698" t="s">
        <v>404</v>
      </c>
      <c r="G698">
        <v>1.8760461623546996</v>
      </c>
      <c r="H698">
        <v>0.23188160871203795</v>
      </c>
      <c r="I698">
        <v>-1</v>
      </c>
    </row>
    <row r="699" spans="1:9" x14ac:dyDescent="0.2">
      <c r="A699" t="s">
        <v>415</v>
      </c>
      <c r="B699" t="s">
        <v>417</v>
      </c>
      <c r="C699" t="s">
        <v>28</v>
      </c>
      <c r="D699" t="s">
        <v>417</v>
      </c>
      <c r="E699" t="s">
        <v>28</v>
      </c>
      <c r="F699" t="s">
        <v>405</v>
      </c>
      <c r="G699">
        <v>1.9009213432480339</v>
      </c>
      <c r="H699">
        <v>0.22530750329171351</v>
      </c>
      <c r="I699">
        <v>-1</v>
      </c>
    </row>
    <row r="700" spans="1:9" x14ac:dyDescent="0.2">
      <c r="A700" t="s">
        <v>415</v>
      </c>
      <c r="B700" t="s">
        <v>417</v>
      </c>
      <c r="C700" t="s">
        <v>28</v>
      </c>
      <c r="D700" t="s">
        <v>417</v>
      </c>
      <c r="E700" t="s">
        <v>28</v>
      </c>
      <c r="F700" t="s">
        <v>406</v>
      </c>
      <c r="G700">
        <v>1.9262146366552437</v>
      </c>
      <c r="H700">
        <v>0.21894129601042769</v>
      </c>
      <c r="I700">
        <v>-1</v>
      </c>
    </row>
    <row r="701" spans="1:9" x14ac:dyDescent="0.2">
      <c r="A701" t="s">
        <v>415</v>
      </c>
      <c r="B701" t="s">
        <v>417</v>
      </c>
      <c r="C701" t="s">
        <v>28</v>
      </c>
      <c r="D701" t="s">
        <v>417</v>
      </c>
      <c r="E701" t="s">
        <v>28</v>
      </c>
      <c r="F701" t="s">
        <v>407</v>
      </c>
      <c r="G701">
        <v>1.9519330703875042</v>
      </c>
      <c r="H701">
        <v>0.21277573004021863</v>
      </c>
      <c r="I701">
        <v>-1</v>
      </c>
    </row>
    <row r="702" spans="1:9" x14ac:dyDescent="0.2">
      <c r="A702" t="s">
        <v>415</v>
      </c>
      <c r="B702" t="s">
        <v>417</v>
      </c>
      <c r="C702" t="s">
        <v>28</v>
      </c>
      <c r="D702" t="s">
        <v>417</v>
      </c>
      <c r="E702" t="s">
        <v>28</v>
      </c>
      <c r="F702" t="s">
        <v>408</v>
      </c>
      <c r="G702">
        <v>1.9780837903823989</v>
      </c>
      <c r="H702">
        <v>0.20680381701759237</v>
      </c>
      <c r="I702">
        <v>-1</v>
      </c>
    </row>
    <row r="703" spans="1:9" x14ac:dyDescent="0.2">
      <c r="A703" t="s">
        <v>415</v>
      </c>
      <c r="B703" t="s">
        <v>417</v>
      </c>
      <c r="C703" t="s">
        <v>28</v>
      </c>
      <c r="D703" t="s">
        <v>417</v>
      </c>
      <c r="E703" t="s">
        <v>28</v>
      </c>
      <c r="F703" t="s">
        <v>409</v>
      </c>
      <c r="G703">
        <v>2.0046740626894413</v>
      </c>
      <c r="H703">
        <v>0.20101882680658642</v>
      </c>
      <c r="I703">
        <v>-1</v>
      </c>
    </row>
    <row r="704" spans="1:9" x14ac:dyDescent="0.2">
      <c r="A704" t="s">
        <v>415</v>
      </c>
      <c r="B704" t="s">
        <v>417</v>
      </c>
      <c r="C704" t="s">
        <v>28</v>
      </c>
      <c r="D704" t="s">
        <v>417</v>
      </c>
      <c r="E704" t="s">
        <v>28</v>
      </c>
      <c r="F704" t="s">
        <v>410</v>
      </c>
      <c r="G704">
        <v>2.0317112754889597</v>
      </c>
      <c r="H704">
        <v>0.19541427765797681</v>
      </c>
      <c r="I704">
        <v>-1</v>
      </c>
    </row>
    <row r="705" spans="1:9" x14ac:dyDescent="0.2">
      <c r="A705" t="s">
        <v>415</v>
      </c>
      <c r="B705" t="s">
        <v>417</v>
      </c>
      <c r="C705" t="s">
        <v>28</v>
      </c>
      <c r="D705" t="s">
        <v>417</v>
      </c>
      <c r="E705" t="s">
        <v>28</v>
      </c>
      <c r="F705" t="s">
        <v>411</v>
      </c>
      <c r="G705">
        <v>2.059202941144934</v>
      </c>
      <c r="H705">
        <v>0.18998392674919387</v>
      </c>
      <c r="I705">
        <v>-1</v>
      </c>
    </row>
    <row r="706" spans="1:9" x14ac:dyDescent="0.2">
      <c r="A706" t="s">
        <v>415</v>
      </c>
      <c r="B706" t="s">
        <v>417</v>
      </c>
      <c r="C706" t="s">
        <v>22</v>
      </c>
      <c r="D706" t="s">
        <v>417</v>
      </c>
      <c r="E706" t="s">
        <v>18</v>
      </c>
      <c r="F706" t="s">
        <v>401</v>
      </c>
      <c r="G706">
        <v>0.4</v>
      </c>
      <c r="H706">
        <v>3.3000000000000002E-2</v>
      </c>
      <c r="I706">
        <v>24.542986189643955</v>
      </c>
    </row>
    <row r="707" spans="1:9" x14ac:dyDescent="0.2">
      <c r="A707" t="s">
        <v>415</v>
      </c>
      <c r="B707" t="s">
        <v>417</v>
      </c>
      <c r="C707" t="s">
        <v>22</v>
      </c>
      <c r="D707" t="s">
        <v>417</v>
      </c>
      <c r="E707" t="s">
        <v>18</v>
      </c>
      <c r="F707" t="s">
        <v>402</v>
      </c>
      <c r="G707">
        <v>0.41000000000000003</v>
      </c>
      <c r="H707">
        <v>3.3000000000000002E-2</v>
      </c>
      <c r="I707">
        <v>25.327047570679557</v>
      </c>
    </row>
    <row r="708" spans="1:9" x14ac:dyDescent="0.2">
      <c r="A708" t="s">
        <v>415</v>
      </c>
      <c r="B708" t="s">
        <v>417</v>
      </c>
      <c r="C708" t="s">
        <v>22</v>
      </c>
      <c r="D708" t="s">
        <v>417</v>
      </c>
      <c r="E708" t="s">
        <v>18</v>
      </c>
      <c r="F708" t="s">
        <v>403</v>
      </c>
      <c r="G708">
        <v>0.42000000000000004</v>
      </c>
      <c r="H708">
        <v>3.3000000000000002E-2</v>
      </c>
      <c r="I708">
        <v>26.111108951715163</v>
      </c>
    </row>
    <row r="709" spans="1:9" x14ac:dyDescent="0.2">
      <c r="A709" t="s">
        <v>415</v>
      </c>
      <c r="B709" t="s">
        <v>417</v>
      </c>
      <c r="C709" t="s">
        <v>22</v>
      </c>
      <c r="D709" t="s">
        <v>417</v>
      </c>
      <c r="E709" t="s">
        <v>18</v>
      </c>
      <c r="F709" t="s">
        <v>404</v>
      </c>
      <c r="G709">
        <v>0.43000000000000005</v>
      </c>
      <c r="H709">
        <v>3.3000000000000002E-2</v>
      </c>
      <c r="I709">
        <v>26.895170332750766</v>
      </c>
    </row>
    <row r="710" spans="1:9" x14ac:dyDescent="0.2">
      <c r="A710" t="s">
        <v>415</v>
      </c>
      <c r="B710" t="s">
        <v>417</v>
      </c>
      <c r="C710" t="s">
        <v>22</v>
      </c>
      <c r="D710" t="s">
        <v>417</v>
      </c>
      <c r="E710" t="s">
        <v>18</v>
      </c>
      <c r="F710" t="s">
        <v>405</v>
      </c>
      <c r="G710">
        <v>0.44000000000000006</v>
      </c>
      <c r="H710">
        <v>3.3000000000000002E-2</v>
      </c>
      <c r="I710">
        <v>27.679231713786372</v>
      </c>
    </row>
    <row r="711" spans="1:9" x14ac:dyDescent="0.2">
      <c r="A711" t="s">
        <v>415</v>
      </c>
      <c r="B711" t="s">
        <v>417</v>
      </c>
      <c r="C711" t="s">
        <v>22</v>
      </c>
      <c r="D711" t="s">
        <v>417</v>
      </c>
      <c r="E711" t="s">
        <v>18</v>
      </c>
      <c r="F711" t="s">
        <v>406</v>
      </c>
      <c r="G711">
        <v>0.45000000000000007</v>
      </c>
      <c r="H711">
        <v>3.3000000000000002E-2</v>
      </c>
      <c r="I711">
        <v>28.463293094821978</v>
      </c>
    </row>
    <row r="712" spans="1:9" x14ac:dyDescent="0.2">
      <c r="A712" t="s">
        <v>415</v>
      </c>
      <c r="B712" t="s">
        <v>417</v>
      </c>
      <c r="C712" t="s">
        <v>22</v>
      </c>
      <c r="D712" t="s">
        <v>417</v>
      </c>
      <c r="E712" t="s">
        <v>18</v>
      </c>
      <c r="F712" t="s">
        <v>407</v>
      </c>
      <c r="G712">
        <v>0.46000000000000008</v>
      </c>
      <c r="H712">
        <v>3.3000000000000002E-2</v>
      </c>
      <c r="I712">
        <v>29.247354475857581</v>
      </c>
    </row>
    <row r="713" spans="1:9" x14ac:dyDescent="0.2">
      <c r="A713" t="s">
        <v>415</v>
      </c>
      <c r="B713" t="s">
        <v>417</v>
      </c>
      <c r="C713" t="s">
        <v>22</v>
      </c>
      <c r="D713" t="s">
        <v>417</v>
      </c>
      <c r="E713" t="s">
        <v>18</v>
      </c>
      <c r="F713" t="s">
        <v>408</v>
      </c>
      <c r="G713">
        <v>0.47000000000000008</v>
      </c>
      <c r="H713">
        <v>3.3000000000000002E-2</v>
      </c>
      <c r="I713">
        <v>30.031415856893187</v>
      </c>
    </row>
    <row r="714" spans="1:9" x14ac:dyDescent="0.2">
      <c r="A714" t="s">
        <v>415</v>
      </c>
      <c r="B714" t="s">
        <v>417</v>
      </c>
      <c r="C714" t="s">
        <v>22</v>
      </c>
      <c r="D714" t="s">
        <v>417</v>
      </c>
      <c r="E714" t="s">
        <v>18</v>
      </c>
      <c r="F714" t="s">
        <v>409</v>
      </c>
      <c r="G714">
        <v>0.48000000000000009</v>
      </c>
      <c r="H714">
        <v>3.3000000000000002E-2</v>
      </c>
      <c r="I714">
        <v>30.815477237928789</v>
      </c>
    </row>
    <row r="715" spans="1:9" x14ac:dyDescent="0.2">
      <c r="A715" t="s">
        <v>415</v>
      </c>
      <c r="B715" t="s">
        <v>417</v>
      </c>
      <c r="C715" t="s">
        <v>22</v>
      </c>
      <c r="D715" t="s">
        <v>417</v>
      </c>
      <c r="E715" t="s">
        <v>18</v>
      </c>
      <c r="F715" t="s">
        <v>410</v>
      </c>
      <c r="G715">
        <v>0.4900000000000001</v>
      </c>
      <c r="H715">
        <v>3.3000000000000002E-2</v>
      </c>
      <c r="I715">
        <v>31.599538618964395</v>
      </c>
    </row>
    <row r="716" spans="1:9" x14ac:dyDescent="0.2">
      <c r="A716" t="s">
        <v>415</v>
      </c>
      <c r="B716" t="s">
        <v>417</v>
      </c>
      <c r="C716" t="s">
        <v>22</v>
      </c>
      <c r="D716" t="s">
        <v>417</v>
      </c>
      <c r="E716" t="s">
        <v>18</v>
      </c>
      <c r="F716" t="s">
        <v>411</v>
      </c>
      <c r="G716">
        <v>0.50000000000000011</v>
      </c>
      <c r="H716">
        <v>3.3000000000000002E-2</v>
      </c>
      <c r="I716">
        <v>32.383600000000001</v>
      </c>
    </row>
    <row r="717" spans="1:9" x14ac:dyDescent="0.2">
      <c r="A717" t="s">
        <v>415</v>
      </c>
      <c r="B717" t="s">
        <v>417</v>
      </c>
      <c r="C717" t="s">
        <v>18</v>
      </c>
      <c r="D717" t="s">
        <v>417</v>
      </c>
      <c r="E717" t="s">
        <v>25</v>
      </c>
      <c r="F717" t="s">
        <v>401</v>
      </c>
      <c r="G717">
        <v>0.4</v>
      </c>
      <c r="H717">
        <v>3.3000000000000002E-2</v>
      </c>
      <c r="I717">
        <v>10.263443679106272</v>
      </c>
    </row>
    <row r="718" spans="1:9" x14ac:dyDescent="0.2">
      <c r="A718" t="s">
        <v>415</v>
      </c>
      <c r="B718" t="s">
        <v>417</v>
      </c>
      <c r="C718" t="s">
        <v>18</v>
      </c>
      <c r="D718" t="s">
        <v>417</v>
      </c>
      <c r="E718" t="s">
        <v>25</v>
      </c>
      <c r="F718" t="s">
        <v>402</v>
      </c>
      <c r="G718">
        <v>0.41000000000000003</v>
      </c>
      <c r="H718">
        <v>3.3000000000000002E-2</v>
      </c>
      <c r="I718">
        <v>10.591324311195645</v>
      </c>
    </row>
    <row r="719" spans="1:9" x14ac:dyDescent="0.2">
      <c r="A719" t="s">
        <v>415</v>
      </c>
      <c r="B719" t="s">
        <v>417</v>
      </c>
      <c r="C719" t="s">
        <v>18</v>
      </c>
      <c r="D719" t="s">
        <v>417</v>
      </c>
      <c r="E719" t="s">
        <v>25</v>
      </c>
      <c r="F719" t="s">
        <v>403</v>
      </c>
      <c r="G719">
        <v>0.42000000000000004</v>
      </c>
      <c r="H719">
        <v>3.3000000000000002E-2</v>
      </c>
      <c r="I719">
        <v>10.919204943285019</v>
      </c>
    </row>
    <row r="720" spans="1:9" x14ac:dyDescent="0.2">
      <c r="A720" t="s">
        <v>415</v>
      </c>
      <c r="B720" t="s">
        <v>417</v>
      </c>
      <c r="C720" t="s">
        <v>18</v>
      </c>
      <c r="D720" t="s">
        <v>417</v>
      </c>
      <c r="E720" t="s">
        <v>25</v>
      </c>
      <c r="F720" t="s">
        <v>404</v>
      </c>
      <c r="G720">
        <v>0.43000000000000005</v>
      </c>
      <c r="H720">
        <v>3.3000000000000002E-2</v>
      </c>
      <c r="I720">
        <v>11.24708557537439</v>
      </c>
    </row>
    <row r="721" spans="1:9" x14ac:dyDescent="0.2">
      <c r="A721" t="s">
        <v>415</v>
      </c>
      <c r="B721" t="s">
        <v>417</v>
      </c>
      <c r="C721" t="s">
        <v>18</v>
      </c>
      <c r="D721" t="s">
        <v>417</v>
      </c>
      <c r="E721" t="s">
        <v>25</v>
      </c>
      <c r="F721" t="s">
        <v>405</v>
      </c>
      <c r="G721">
        <v>0.44000000000000006</v>
      </c>
      <c r="H721">
        <v>3.3000000000000002E-2</v>
      </c>
      <c r="I721">
        <v>11.574966207463763</v>
      </c>
    </row>
    <row r="722" spans="1:9" x14ac:dyDescent="0.2">
      <c r="A722" t="s">
        <v>415</v>
      </c>
      <c r="B722" t="s">
        <v>417</v>
      </c>
      <c r="C722" t="s">
        <v>18</v>
      </c>
      <c r="D722" t="s">
        <v>417</v>
      </c>
      <c r="E722" t="s">
        <v>25</v>
      </c>
      <c r="F722" t="s">
        <v>406</v>
      </c>
      <c r="G722">
        <v>0.45000000000000007</v>
      </c>
      <c r="H722">
        <v>3.3000000000000002E-2</v>
      </c>
      <c r="I722">
        <v>11.902846839553137</v>
      </c>
    </row>
    <row r="723" spans="1:9" x14ac:dyDescent="0.2">
      <c r="A723" t="s">
        <v>415</v>
      </c>
      <c r="B723" t="s">
        <v>417</v>
      </c>
      <c r="C723" t="s">
        <v>18</v>
      </c>
      <c r="D723" t="s">
        <v>417</v>
      </c>
      <c r="E723" t="s">
        <v>25</v>
      </c>
      <c r="F723" t="s">
        <v>407</v>
      </c>
      <c r="G723">
        <v>0.46000000000000008</v>
      </c>
      <c r="H723">
        <v>3.3000000000000002E-2</v>
      </c>
      <c r="I723">
        <v>12.23072747164251</v>
      </c>
    </row>
    <row r="724" spans="1:9" x14ac:dyDescent="0.2">
      <c r="A724" t="s">
        <v>415</v>
      </c>
      <c r="B724" t="s">
        <v>417</v>
      </c>
      <c r="C724" t="s">
        <v>18</v>
      </c>
      <c r="D724" t="s">
        <v>417</v>
      </c>
      <c r="E724" t="s">
        <v>25</v>
      </c>
      <c r="F724" t="s">
        <v>408</v>
      </c>
      <c r="G724">
        <v>0.47000000000000008</v>
      </c>
      <c r="H724">
        <v>3.3000000000000002E-2</v>
      </c>
      <c r="I724">
        <v>12.558608103731881</v>
      </c>
    </row>
    <row r="725" spans="1:9" x14ac:dyDescent="0.2">
      <c r="A725" t="s">
        <v>415</v>
      </c>
      <c r="B725" t="s">
        <v>417</v>
      </c>
      <c r="C725" t="s">
        <v>18</v>
      </c>
      <c r="D725" t="s">
        <v>417</v>
      </c>
      <c r="E725" t="s">
        <v>25</v>
      </c>
      <c r="F725" t="s">
        <v>409</v>
      </c>
      <c r="G725">
        <v>0.48000000000000009</v>
      </c>
      <c r="H725">
        <v>3.3000000000000002E-2</v>
      </c>
      <c r="I725">
        <v>12.886488735821255</v>
      </c>
    </row>
    <row r="726" spans="1:9" x14ac:dyDescent="0.2">
      <c r="A726" t="s">
        <v>415</v>
      </c>
      <c r="B726" t="s">
        <v>417</v>
      </c>
      <c r="C726" t="s">
        <v>18</v>
      </c>
      <c r="D726" t="s">
        <v>417</v>
      </c>
      <c r="E726" t="s">
        <v>25</v>
      </c>
      <c r="F726" t="s">
        <v>410</v>
      </c>
      <c r="G726">
        <v>0.4900000000000001</v>
      </c>
      <c r="H726">
        <v>3.3000000000000002E-2</v>
      </c>
      <c r="I726">
        <v>13.214369367910628</v>
      </c>
    </row>
    <row r="727" spans="1:9" x14ac:dyDescent="0.2">
      <c r="A727" t="s">
        <v>415</v>
      </c>
      <c r="B727" t="s">
        <v>417</v>
      </c>
      <c r="C727" t="s">
        <v>18</v>
      </c>
      <c r="D727" t="s">
        <v>417</v>
      </c>
      <c r="E727" t="s">
        <v>25</v>
      </c>
      <c r="F727" t="s">
        <v>411</v>
      </c>
      <c r="G727">
        <v>0.50000000000000011</v>
      </c>
      <c r="H727">
        <v>3.3000000000000002E-2</v>
      </c>
      <c r="I727">
        <v>13.542249999999999</v>
      </c>
    </row>
    <row r="728" spans="1:9" x14ac:dyDescent="0.2">
      <c r="A728" t="s">
        <v>415</v>
      </c>
      <c r="B728" t="s">
        <v>417</v>
      </c>
      <c r="C728" t="s">
        <v>25</v>
      </c>
      <c r="D728" t="s">
        <v>417</v>
      </c>
      <c r="E728" t="s">
        <v>11</v>
      </c>
      <c r="F728" t="s">
        <v>401</v>
      </c>
      <c r="G728">
        <v>0.4</v>
      </c>
      <c r="H728">
        <v>3.3000000000000002E-2</v>
      </c>
      <c r="I728">
        <v>6.1184668105959323</v>
      </c>
    </row>
    <row r="729" spans="1:9" x14ac:dyDescent="0.2">
      <c r="A729" t="s">
        <v>415</v>
      </c>
      <c r="B729" t="s">
        <v>417</v>
      </c>
      <c r="C729" t="s">
        <v>25</v>
      </c>
      <c r="D729" t="s">
        <v>417</v>
      </c>
      <c r="E729" t="s">
        <v>11</v>
      </c>
      <c r="F729" t="s">
        <v>402</v>
      </c>
      <c r="G729">
        <v>0.41000000000000003</v>
      </c>
      <c r="H729">
        <v>3.3000000000000002E-2</v>
      </c>
      <c r="I729">
        <v>6.313930129536339</v>
      </c>
    </row>
    <row r="730" spans="1:9" x14ac:dyDescent="0.2">
      <c r="A730" t="s">
        <v>415</v>
      </c>
      <c r="B730" t="s">
        <v>417</v>
      </c>
      <c r="C730" t="s">
        <v>25</v>
      </c>
      <c r="D730" t="s">
        <v>417</v>
      </c>
      <c r="E730" t="s">
        <v>11</v>
      </c>
      <c r="F730" t="s">
        <v>403</v>
      </c>
      <c r="G730">
        <v>0.42000000000000004</v>
      </c>
      <c r="H730">
        <v>3.3000000000000002E-2</v>
      </c>
      <c r="I730">
        <v>6.5093934484767457</v>
      </c>
    </row>
    <row r="731" spans="1:9" x14ac:dyDescent="0.2">
      <c r="A731" t="s">
        <v>415</v>
      </c>
      <c r="B731" t="s">
        <v>417</v>
      </c>
      <c r="C731" t="s">
        <v>25</v>
      </c>
      <c r="D731" t="s">
        <v>417</v>
      </c>
      <c r="E731" t="s">
        <v>11</v>
      </c>
      <c r="F731" t="s">
        <v>404</v>
      </c>
      <c r="G731">
        <v>0.43000000000000005</v>
      </c>
      <c r="H731">
        <v>3.3000000000000002E-2</v>
      </c>
      <c r="I731">
        <v>6.7048567674171524</v>
      </c>
    </row>
    <row r="732" spans="1:9" x14ac:dyDescent="0.2">
      <c r="A732" t="s">
        <v>415</v>
      </c>
      <c r="B732" t="s">
        <v>417</v>
      </c>
      <c r="C732" t="s">
        <v>25</v>
      </c>
      <c r="D732" t="s">
        <v>417</v>
      </c>
      <c r="E732" t="s">
        <v>11</v>
      </c>
      <c r="F732" t="s">
        <v>405</v>
      </c>
      <c r="G732">
        <v>0.44000000000000006</v>
      </c>
      <c r="H732">
        <v>3.3000000000000002E-2</v>
      </c>
      <c r="I732">
        <v>6.9003200863575591</v>
      </c>
    </row>
    <row r="733" spans="1:9" x14ac:dyDescent="0.2">
      <c r="A733" t="s">
        <v>415</v>
      </c>
      <c r="B733" t="s">
        <v>417</v>
      </c>
      <c r="C733" t="s">
        <v>25</v>
      </c>
      <c r="D733" t="s">
        <v>417</v>
      </c>
      <c r="E733" t="s">
        <v>11</v>
      </c>
      <c r="F733" t="s">
        <v>406</v>
      </c>
      <c r="G733">
        <v>0.45000000000000007</v>
      </c>
      <c r="H733">
        <v>3.3000000000000002E-2</v>
      </c>
      <c r="I733">
        <v>7.0957834052979658</v>
      </c>
    </row>
    <row r="734" spans="1:9" x14ac:dyDescent="0.2">
      <c r="A734" t="s">
        <v>415</v>
      </c>
      <c r="B734" t="s">
        <v>417</v>
      </c>
      <c r="C734" t="s">
        <v>25</v>
      </c>
      <c r="D734" t="s">
        <v>417</v>
      </c>
      <c r="E734" t="s">
        <v>11</v>
      </c>
      <c r="F734" t="s">
        <v>407</v>
      </c>
      <c r="G734">
        <v>0.46000000000000008</v>
      </c>
      <c r="H734">
        <v>3.3000000000000002E-2</v>
      </c>
      <c r="I734">
        <v>7.2912467242383725</v>
      </c>
    </row>
    <row r="735" spans="1:9" x14ac:dyDescent="0.2">
      <c r="A735" t="s">
        <v>415</v>
      </c>
      <c r="B735" t="s">
        <v>417</v>
      </c>
      <c r="C735" t="s">
        <v>25</v>
      </c>
      <c r="D735" t="s">
        <v>417</v>
      </c>
      <c r="E735" t="s">
        <v>11</v>
      </c>
      <c r="F735" t="s">
        <v>408</v>
      </c>
      <c r="G735">
        <v>0.47000000000000008</v>
      </c>
      <c r="H735">
        <v>3.3000000000000002E-2</v>
      </c>
      <c r="I735">
        <v>7.4867100431787792</v>
      </c>
    </row>
    <row r="736" spans="1:9" x14ac:dyDescent="0.2">
      <c r="A736" t="s">
        <v>415</v>
      </c>
      <c r="B736" t="s">
        <v>417</v>
      </c>
      <c r="C736" t="s">
        <v>25</v>
      </c>
      <c r="D736" t="s">
        <v>417</v>
      </c>
      <c r="E736" t="s">
        <v>11</v>
      </c>
      <c r="F736" t="s">
        <v>409</v>
      </c>
      <c r="G736">
        <v>0.48000000000000009</v>
      </c>
      <c r="H736">
        <v>3.3000000000000002E-2</v>
      </c>
      <c r="I736">
        <v>7.6821733621191859</v>
      </c>
    </row>
    <row r="737" spans="1:9" x14ac:dyDescent="0.2">
      <c r="A737" t="s">
        <v>415</v>
      </c>
      <c r="B737" t="s">
        <v>417</v>
      </c>
      <c r="C737" t="s">
        <v>25</v>
      </c>
      <c r="D737" t="s">
        <v>417</v>
      </c>
      <c r="E737" t="s">
        <v>11</v>
      </c>
      <c r="F737" t="s">
        <v>410</v>
      </c>
      <c r="G737">
        <v>0.4900000000000001</v>
      </c>
      <c r="H737">
        <v>3.3000000000000002E-2</v>
      </c>
      <c r="I737">
        <v>7.8776366810595926</v>
      </c>
    </row>
    <row r="738" spans="1:9" x14ac:dyDescent="0.2">
      <c r="A738" t="s">
        <v>415</v>
      </c>
      <c r="B738" t="s">
        <v>417</v>
      </c>
      <c r="C738" t="s">
        <v>25</v>
      </c>
      <c r="D738" t="s">
        <v>417</v>
      </c>
      <c r="E738" t="s">
        <v>11</v>
      </c>
      <c r="F738" t="s">
        <v>411</v>
      </c>
      <c r="G738">
        <v>0.50000000000000011</v>
      </c>
      <c r="H738">
        <v>3.3000000000000002E-2</v>
      </c>
      <c r="I738">
        <v>8.0731000000000002</v>
      </c>
    </row>
    <row r="739" spans="1:9" x14ac:dyDescent="0.2">
      <c r="A739" t="s">
        <v>415</v>
      </c>
      <c r="B739" t="s">
        <v>417</v>
      </c>
      <c r="C739" t="s">
        <v>11</v>
      </c>
      <c r="D739" t="s">
        <v>417</v>
      </c>
      <c r="E739" t="s">
        <v>28</v>
      </c>
      <c r="F739" t="s">
        <v>401</v>
      </c>
      <c r="G739">
        <v>0.4</v>
      </c>
      <c r="H739">
        <v>3.3000000000000002E-2</v>
      </c>
      <c r="I739">
        <v>15.432964942942334</v>
      </c>
    </row>
    <row r="740" spans="1:9" x14ac:dyDescent="0.2">
      <c r="A740" t="s">
        <v>415</v>
      </c>
      <c r="B740" t="s">
        <v>417</v>
      </c>
      <c r="C740" t="s">
        <v>11</v>
      </c>
      <c r="D740" t="s">
        <v>417</v>
      </c>
      <c r="E740" t="s">
        <v>28</v>
      </c>
      <c r="F740" t="s">
        <v>402</v>
      </c>
      <c r="G740">
        <v>0.41000000000000003</v>
      </c>
      <c r="H740">
        <v>3.3000000000000002E-2</v>
      </c>
      <c r="I740">
        <v>15.925993448648102</v>
      </c>
    </row>
    <row r="741" spans="1:9" x14ac:dyDescent="0.2">
      <c r="A741" t="s">
        <v>415</v>
      </c>
      <c r="B741" t="s">
        <v>417</v>
      </c>
      <c r="C741" t="s">
        <v>11</v>
      </c>
      <c r="D741" t="s">
        <v>417</v>
      </c>
      <c r="E741" t="s">
        <v>28</v>
      </c>
      <c r="F741" t="s">
        <v>403</v>
      </c>
      <c r="G741">
        <v>0.42000000000000004</v>
      </c>
      <c r="H741">
        <v>3.3000000000000002E-2</v>
      </c>
      <c r="I741">
        <v>16.41902195435387</v>
      </c>
    </row>
    <row r="742" spans="1:9" x14ac:dyDescent="0.2">
      <c r="A742" t="s">
        <v>415</v>
      </c>
      <c r="B742" t="s">
        <v>417</v>
      </c>
      <c r="C742" t="s">
        <v>11</v>
      </c>
      <c r="D742" t="s">
        <v>417</v>
      </c>
      <c r="E742" t="s">
        <v>28</v>
      </c>
      <c r="F742" t="s">
        <v>404</v>
      </c>
      <c r="G742">
        <v>0.43000000000000005</v>
      </c>
      <c r="H742">
        <v>3.3000000000000002E-2</v>
      </c>
      <c r="I742">
        <v>16.912050460059636</v>
      </c>
    </row>
    <row r="743" spans="1:9" x14ac:dyDescent="0.2">
      <c r="A743" t="s">
        <v>415</v>
      </c>
      <c r="B743" t="s">
        <v>417</v>
      </c>
      <c r="C743" t="s">
        <v>11</v>
      </c>
      <c r="D743" t="s">
        <v>417</v>
      </c>
      <c r="E743" t="s">
        <v>28</v>
      </c>
      <c r="F743" t="s">
        <v>405</v>
      </c>
      <c r="G743">
        <v>0.44000000000000006</v>
      </c>
      <c r="H743">
        <v>3.3000000000000002E-2</v>
      </c>
      <c r="I743">
        <v>17.405078965765401</v>
      </c>
    </row>
    <row r="744" spans="1:9" x14ac:dyDescent="0.2">
      <c r="A744" t="s">
        <v>415</v>
      </c>
      <c r="B744" t="s">
        <v>417</v>
      </c>
      <c r="C744" t="s">
        <v>11</v>
      </c>
      <c r="D744" t="s">
        <v>417</v>
      </c>
      <c r="E744" t="s">
        <v>28</v>
      </c>
      <c r="F744" t="s">
        <v>406</v>
      </c>
      <c r="G744">
        <v>0.45000000000000007</v>
      </c>
      <c r="H744">
        <v>3.3000000000000002E-2</v>
      </c>
      <c r="I744">
        <v>17.898107471471167</v>
      </c>
    </row>
    <row r="745" spans="1:9" x14ac:dyDescent="0.2">
      <c r="A745" t="s">
        <v>415</v>
      </c>
      <c r="B745" t="s">
        <v>417</v>
      </c>
      <c r="C745" t="s">
        <v>11</v>
      </c>
      <c r="D745" t="s">
        <v>417</v>
      </c>
      <c r="E745" t="s">
        <v>28</v>
      </c>
      <c r="F745" t="s">
        <v>407</v>
      </c>
      <c r="G745">
        <v>0.46000000000000008</v>
      </c>
      <c r="H745">
        <v>3.3000000000000002E-2</v>
      </c>
      <c r="I745">
        <v>18.391135977176933</v>
      </c>
    </row>
    <row r="746" spans="1:9" x14ac:dyDescent="0.2">
      <c r="A746" t="s">
        <v>415</v>
      </c>
      <c r="B746" t="s">
        <v>417</v>
      </c>
      <c r="C746" t="s">
        <v>11</v>
      </c>
      <c r="D746" t="s">
        <v>417</v>
      </c>
      <c r="E746" t="s">
        <v>28</v>
      </c>
      <c r="F746" t="s">
        <v>408</v>
      </c>
      <c r="G746">
        <v>0.47000000000000008</v>
      </c>
      <c r="H746">
        <v>3.3000000000000002E-2</v>
      </c>
      <c r="I746">
        <v>18.884164482882703</v>
      </c>
    </row>
    <row r="747" spans="1:9" x14ac:dyDescent="0.2">
      <c r="A747" t="s">
        <v>415</v>
      </c>
      <c r="B747" t="s">
        <v>417</v>
      </c>
      <c r="C747" t="s">
        <v>11</v>
      </c>
      <c r="D747" t="s">
        <v>417</v>
      </c>
      <c r="E747" t="s">
        <v>28</v>
      </c>
      <c r="F747" t="s">
        <v>409</v>
      </c>
      <c r="G747">
        <v>0.48000000000000009</v>
      </c>
      <c r="H747">
        <v>3.3000000000000002E-2</v>
      </c>
      <c r="I747">
        <v>19.377192988588469</v>
      </c>
    </row>
    <row r="748" spans="1:9" x14ac:dyDescent="0.2">
      <c r="A748" t="s">
        <v>415</v>
      </c>
      <c r="B748" t="s">
        <v>417</v>
      </c>
      <c r="C748" t="s">
        <v>11</v>
      </c>
      <c r="D748" t="s">
        <v>417</v>
      </c>
      <c r="E748" t="s">
        <v>28</v>
      </c>
      <c r="F748" t="s">
        <v>410</v>
      </c>
      <c r="G748">
        <v>0.4900000000000001</v>
      </c>
      <c r="H748">
        <v>3.3000000000000002E-2</v>
      </c>
      <c r="I748">
        <v>19.870221494294235</v>
      </c>
    </row>
    <row r="749" spans="1:9" x14ac:dyDescent="0.2">
      <c r="A749" t="s">
        <v>415</v>
      </c>
      <c r="B749" t="s">
        <v>417</v>
      </c>
      <c r="C749" t="s">
        <v>11</v>
      </c>
      <c r="D749" t="s">
        <v>417</v>
      </c>
      <c r="E749" t="s">
        <v>28</v>
      </c>
      <c r="F749" t="s">
        <v>411</v>
      </c>
      <c r="G749">
        <v>0.50000000000000011</v>
      </c>
      <c r="H749">
        <v>3.3000000000000002E-2</v>
      </c>
      <c r="I749">
        <v>20.363250000000001</v>
      </c>
    </row>
    <row r="750" spans="1:9" x14ac:dyDescent="0.2">
      <c r="A750" t="s">
        <v>415</v>
      </c>
      <c r="B750" t="s">
        <v>417</v>
      </c>
      <c r="C750" t="s">
        <v>28</v>
      </c>
      <c r="D750" t="s">
        <v>417</v>
      </c>
      <c r="E750" t="s">
        <v>22</v>
      </c>
      <c r="F750" t="s">
        <v>401</v>
      </c>
      <c r="G750">
        <v>0.4</v>
      </c>
      <c r="H750">
        <v>3.3000000000000002E-2</v>
      </c>
      <c r="I750">
        <v>0</v>
      </c>
    </row>
    <row r="751" spans="1:9" x14ac:dyDescent="0.2">
      <c r="A751" t="s">
        <v>415</v>
      </c>
      <c r="B751" t="s">
        <v>417</v>
      </c>
      <c r="C751" t="s">
        <v>28</v>
      </c>
      <c r="D751" t="s">
        <v>417</v>
      </c>
      <c r="E751" t="s">
        <v>22</v>
      </c>
      <c r="F751" t="s">
        <v>402</v>
      </c>
      <c r="G751">
        <v>0.41000000000000003</v>
      </c>
      <c r="H751">
        <v>3.3000000000000002E-2</v>
      </c>
      <c r="I751">
        <v>0</v>
      </c>
    </row>
    <row r="752" spans="1:9" x14ac:dyDescent="0.2">
      <c r="A752" t="s">
        <v>415</v>
      </c>
      <c r="B752" t="s">
        <v>417</v>
      </c>
      <c r="C752" t="s">
        <v>28</v>
      </c>
      <c r="D752" t="s">
        <v>417</v>
      </c>
      <c r="E752" t="s">
        <v>22</v>
      </c>
      <c r="F752" t="s">
        <v>403</v>
      </c>
      <c r="G752">
        <v>0.42000000000000004</v>
      </c>
      <c r="H752">
        <v>3.3000000000000002E-2</v>
      </c>
      <c r="I752">
        <v>0</v>
      </c>
    </row>
    <row r="753" spans="1:9" x14ac:dyDescent="0.2">
      <c r="A753" t="s">
        <v>415</v>
      </c>
      <c r="B753" t="s">
        <v>417</v>
      </c>
      <c r="C753" t="s">
        <v>28</v>
      </c>
      <c r="D753" t="s">
        <v>417</v>
      </c>
      <c r="E753" t="s">
        <v>22</v>
      </c>
      <c r="F753" t="s">
        <v>404</v>
      </c>
      <c r="G753">
        <v>0.43000000000000005</v>
      </c>
      <c r="H753">
        <v>3.3000000000000002E-2</v>
      </c>
      <c r="I753">
        <v>0</v>
      </c>
    </row>
    <row r="754" spans="1:9" x14ac:dyDescent="0.2">
      <c r="A754" t="s">
        <v>415</v>
      </c>
      <c r="B754" t="s">
        <v>417</v>
      </c>
      <c r="C754" t="s">
        <v>28</v>
      </c>
      <c r="D754" t="s">
        <v>417</v>
      </c>
      <c r="E754" t="s">
        <v>22</v>
      </c>
      <c r="F754" t="s">
        <v>405</v>
      </c>
      <c r="G754">
        <v>0.44000000000000006</v>
      </c>
      <c r="H754">
        <v>3.3000000000000002E-2</v>
      </c>
      <c r="I754">
        <v>0</v>
      </c>
    </row>
    <row r="755" spans="1:9" x14ac:dyDescent="0.2">
      <c r="A755" t="s">
        <v>415</v>
      </c>
      <c r="B755" t="s">
        <v>417</v>
      </c>
      <c r="C755" t="s">
        <v>28</v>
      </c>
      <c r="D755" t="s">
        <v>417</v>
      </c>
      <c r="E755" t="s">
        <v>22</v>
      </c>
      <c r="F755" t="s">
        <v>406</v>
      </c>
      <c r="G755">
        <v>0.45000000000000007</v>
      </c>
      <c r="H755">
        <v>3.3000000000000002E-2</v>
      </c>
      <c r="I755">
        <v>0</v>
      </c>
    </row>
    <row r="756" spans="1:9" x14ac:dyDescent="0.2">
      <c r="A756" t="s">
        <v>415</v>
      </c>
      <c r="B756" t="s">
        <v>417</v>
      </c>
      <c r="C756" t="s">
        <v>28</v>
      </c>
      <c r="D756" t="s">
        <v>417</v>
      </c>
      <c r="E756" t="s">
        <v>22</v>
      </c>
      <c r="F756" t="s">
        <v>407</v>
      </c>
      <c r="G756">
        <v>0.46000000000000008</v>
      </c>
      <c r="H756">
        <v>3.3000000000000002E-2</v>
      </c>
      <c r="I756">
        <v>0</v>
      </c>
    </row>
    <row r="757" spans="1:9" x14ac:dyDescent="0.2">
      <c r="A757" t="s">
        <v>415</v>
      </c>
      <c r="B757" t="s">
        <v>417</v>
      </c>
      <c r="C757" t="s">
        <v>28</v>
      </c>
      <c r="D757" t="s">
        <v>417</v>
      </c>
      <c r="E757" t="s">
        <v>22</v>
      </c>
      <c r="F757" t="s">
        <v>408</v>
      </c>
      <c r="G757">
        <v>0.47000000000000008</v>
      </c>
      <c r="H757">
        <v>3.3000000000000002E-2</v>
      </c>
      <c r="I757">
        <v>0</v>
      </c>
    </row>
    <row r="758" spans="1:9" x14ac:dyDescent="0.2">
      <c r="A758" t="s">
        <v>415</v>
      </c>
      <c r="B758" t="s">
        <v>417</v>
      </c>
      <c r="C758" t="s">
        <v>28</v>
      </c>
      <c r="D758" t="s">
        <v>417</v>
      </c>
      <c r="E758" t="s">
        <v>22</v>
      </c>
      <c r="F758" t="s">
        <v>409</v>
      </c>
      <c r="G758">
        <v>0.48000000000000009</v>
      </c>
      <c r="H758">
        <v>3.3000000000000002E-2</v>
      </c>
      <c r="I758">
        <v>0</v>
      </c>
    </row>
    <row r="759" spans="1:9" x14ac:dyDescent="0.2">
      <c r="A759" t="s">
        <v>415</v>
      </c>
      <c r="B759" t="s">
        <v>417</v>
      </c>
      <c r="C759" t="s">
        <v>28</v>
      </c>
      <c r="D759" t="s">
        <v>417</v>
      </c>
      <c r="E759" t="s">
        <v>22</v>
      </c>
      <c r="F759" t="s">
        <v>410</v>
      </c>
      <c r="G759">
        <v>0.4900000000000001</v>
      </c>
      <c r="H759">
        <v>3.3000000000000002E-2</v>
      </c>
      <c r="I759">
        <v>0</v>
      </c>
    </row>
    <row r="760" spans="1:9" x14ac:dyDescent="0.2">
      <c r="A760" t="s">
        <v>415</v>
      </c>
      <c r="B760" t="s">
        <v>417</v>
      </c>
      <c r="C760" t="s">
        <v>28</v>
      </c>
      <c r="D760" t="s">
        <v>417</v>
      </c>
      <c r="E760" t="s">
        <v>22</v>
      </c>
      <c r="F760" t="s">
        <v>411</v>
      </c>
      <c r="G760">
        <v>0.50000000000000011</v>
      </c>
      <c r="H760">
        <v>3.3000000000000002E-2</v>
      </c>
      <c r="I760">
        <v>0</v>
      </c>
    </row>
    <row r="761" spans="1:9" x14ac:dyDescent="0.2">
      <c r="A761" t="s">
        <v>415</v>
      </c>
      <c r="B761" t="s">
        <v>417</v>
      </c>
      <c r="C761" t="s">
        <v>22</v>
      </c>
      <c r="D761" t="s">
        <v>417</v>
      </c>
      <c r="E761" t="s">
        <v>25</v>
      </c>
      <c r="F761" t="s">
        <v>401</v>
      </c>
      <c r="G761">
        <v>0.4</v>
      </c>
      <c r="H761">
        <v>3.3000000000000002E-2</v>
      </c>
      <c r="I761">
        <v>0</v>
      </c>
    </row>
    <row r="762" spans="1:9" x14ac:dyDescent="0.2">
      <c r="A762" t="s">
        <v>415</v>
      </c>
      <c r="B762" t="s">
        <v>417</v>
      </c>
      <c r="C762" t="s">
        <v>22</v>
      </c>
      <c r="D762" t="s">
        <v>417</v>
      </c>
      <c r="E762" t="s">
        <v>25</v>
      </c>
      <c r="F762" t="s">
        <v>402</v>
      </c>
      <c r="G762">
        <v>0.41000000000000003</v>
      </c>
      <c r="H762">
        <v>3.3000000000000002E-2</v>
      </c>
      <c r="I762">
        <v>0</v>
      </c>
    </row>
    <row r="763" spans="1:9" x14ac:dyDescent="0.2">
      <c r="A763" t="s">
        <v>415</v>
      </c>
      <c r="B763" t="s">
        <v>417</v>
      </c>
      <c r="C763" t="s">
        <v>22</v>
      </c>
      <c r="D763" t="s">
        <v>417</v>
      </c>
      <c r="E763" t="s">
        <v>25</v>
      </c>
      <c r="F763" t="s">
        <v>403</v>
      </c>
      <c r="G763">
        <v>0.42000000000000004</v>
      </c>
      <c r="H763">
        <v>3.3000000000000002E-2</v>
      </c>
      <c r="I763">
        <v>0</v>
      </c>
    </row>
    <row r="764" spans="1:9" x14ac:dyDescent="0.2">
      <c r="A764" t="s">
        <v>415</v>
      </c>
      <c r="B764" t="s">
        <v>417</v>
      </c>
      <c r="C764" t="s">
        <v>22</v>
      </c>
      <c r="D764" t="s">
        <v>417</v>
      </c>
      <c r="E764" t="s">
        <v>25</v>
      </c>
      <c r="F764" t="s">
        <v>404</v>
      </c>
      <c r="G764">
        <v>0.43000000000000005</v>
      </c>
      <c r="H764">
        <v>3.3000000000000002E-2</v>
      </c>
      <c r="I764">
        <v>0</v>
      </c>
    </row>
    <row r="765" spans="1:9" x14ac:dyDescent="0.2">
      <c r="A765" t="s">
        <v>415</v>
      </c>
      <c r="B765" t="s">
        <v>417</v>
      </c>
      <c r="C765" t="s">
        <v>22</v>
      </c>
      <c r="D765" t="s">
        <v>417</v>
      </c>
      <c r="E765" t="s">
        <v>25</v>
      </c>
      <c r="F765" t="s">
        <v>405</v>
      </c>
      <c r="G765">
        <v>0.44000000000000006</v>
      </c>
      <c r="H765">
        <v>3.3000000000000002E-2</v>
      </c>
      <c r="I765">
        <v>0</v>
      </c>
    </row>
    <row r="766" spans="1:9" x14ac:dyDescent="0.2">
      <c r="A766" t="s">
        <v>415</v>
      </c>
      <c r="B766" t="s">
        <v>417</v>
      </c>
      <c r="C766" t="s">
        <v>22</v>
      </c>
      <c r="D766" t="s">
        <v>417</v>
      </c>
      <c r="E766" t="s">
        <v>25</v>
      </c>
      <c r="F766" t="s">
        <v>406</v>
      </c>
      <c r="G766">
        <v>0.45000000000000007</v>
      </c>
      <c r="H766">
        <v>3.3000000000000002E-2</v>
      </c>
      <c r="I766">
        <v>0</v>
      </c>
    </row>
    <row r="767" spans="1:9" x14ac:dyDescent="0.2">
      <c r="A767" t="s">
        <v>415</v>
      </c>
      <c r="B767" t="s">
        <v>417</v>
      </c>
      <c r="C767" t="s">
        <v>22</v>
      </c>
      <c r="D767" t="s">
        <v>417</v>
      </c>
      <c r="E767" t="s">
        <v>25</v>
      </c>
      <c r="F767" t="s">
        <v>407</v>
      </c>
      <c r="G767">
        <v>0.46000000000000008</v>
      </c>
      <c r="H767">
        <v>3.3000000000000002E-2</v>
      </c>
      <c r="I767">
        <v>0</v>
      </c>
    </row>
    <row r="768" spans="1:9" x14ac:dyDescent="0.2">
      <c r="A768" t="s">
        <v>415</v>
      </c>
      <c r="B768" t="s">
        <v>417</v>
      </c>
      <c r="C768" t="s">
        <v>22</v>
      </c>
      <c r="D768" t="s">
        <v>417</v>
      </c>
      <c r="E768" t="s">
        <v>25</v>
      </c>
      <c r="F768" t="s">
        <v>408</v>
      </c>
      <c r="G768">
        <v>0.47000000000000008</v>
      </c>
      <c r="H768">
        <v>3.3000000000000002E-2</v>
      </c>
      <c r="I768">
        <v>0</v>
      </c>
    </row>
    <row r="769" spans="1:9" x14ac:dyDescent="0.2">
      <c r="A769" t="s">
        <v>415</v>
      </c>
      <c r="B769" t="s">
        <v>417</v>
      </c>
      <c r="C769" t="s">
        <v>22</v>
      </c>
      <c r="D769" t="s">
        <v>417</v>
      </c>
      <c r="E769" t="s">
        <v>25</v>
      </c>
      <c r="F769" t="s">
        <v>409</v>
      </c>
      <c r="G769">
        <v>0.48000000000000009</v>
      </c>
      <c r="H769">
        <v>3.3000000000000002E-2</v>
      </c>
      <c r="I769">
        <v>0</v>
      </c>
    </row>
    <row r="770" spans="1:9" x14ac:dyDescent="0.2">
      <c r="A770" t="s">
        <v>415</v>
      </c>
      <c r="B770" t="s">
        <v>417</v>
      </c>
      <c r="C770" t="s">
        <v>22</v>
      </c>
      <c r="D770" t="s">
        <v>417</v>
      </c>
      <c r="E770" t="s">
        <v>25</v>
      </c>
      <c r="F770" t="s">
        <v>410</v>
      </c>
      <c r="G770">
        <v>0.4900000000000001</v>
      </c>
      <c r="H770">
        <v>3.3000000000000002E-2</v>
      </c>
      <c r="I770">
        <v>0</v>
      </c>
    </row>
    <row r="771" spans="1:9" x14ac:dyDescent="0.2">
      <c r="A771" t="s">
        <v>415</v>
      </c>
      <c r="B771" t="s">
        <v>417</v>
      </c>
      <c r="C771" t="s">
        <v>22</v>
      </c>
      <c r="D771" t="s">
        <v>417</v>
      </c>
      <c r="E771" t="s">
        <v>25</v>
      </c>
      <c r="F771" t="s">
        <v>411</v>
      </c>
      <c r="G771">
        <v>0.50000000000000011</v>
      </c>
      <c r="H771">
        <v>3.3000000000000002E-2</v>
      </c>
      <c r="I771">
        <v>0</v>
      </c>
    </row>
    <row r="772" spans="1:9" x14ac:dyDescent="0.2">
      <c r="A772" t="s">
        <v>415</v>
      </c>
      <c r="B772" t="s">
        <v>417</v>
      </c>
      <c r="C772" t="s">
        <v>18</v>
      </c>
      <c r="D772" t="s">
        <v>417</v>
      </c>
      <c r="E772" t="s">
        <v>11</v>
      </c>
      <c r="F772" t="s">
        <v>401</v>
      </c>
      <c r="G772">
        <v>0.4</v>
      </c>
      <c r="H772">
        <v>3.3000000000000002E-2</v>
      </c>
      <c r="I772">
        <v>16.744064973784301</v>
      </c>
    </row>
    <row r="773" spans="1:9" x14ac:dyDescent="0.2">
      <c r="A773" t="s">
        <v>415</v>
      </c>
      <c r="B773" t="s">
        <v>417</v>
      </c>
      <c r="C773" t="s">
        <v>18</v>
      </c>
      <c r="D773" t="s">
        <v>417</v>
      </c>
      <c r="E773" t="s">
        <v>11</v>
      </c>
      <c r="F773" t="s">
        <v>402</v>
      </c>
      <c r="G773">
        <v>0.41000000000000003</v>
      </c>
      <c r="H773">
        <v>3.3000000000000002E-2</v>
      </c>
      <c r="I773">
        <v>17.278978476405872</v>
      </c>
    </row>
    <row r="774" spans="1:9" x14ac:dyDescent="0.2">
      <c r="A774" t="s">
        <v>415</v>
      </c>
      <c r="B774" t="s">
        <v>417</v>
      </c>
      <c r="C774" t="s">
        <v>18</v>
      </c>
      <c r="D774" t="s">
        <v>417</v>
      </c>
      <c r="E774" t="s">
        <v>11</v>
      </c>
      <c r="F774" t="s">
        <v>403</v>
      </c>
      <c r="G774">
        <v>0.42000000000000004</v>
      </c>
      <c r="H774">
        <v>3.3000000000000002E-2</v>
      </c>
      <c r="I774">
        <v>17.813891979027442</v>
      </c>
    </row>
    <row r="775" spans="1:9" x14ac:dyDescent="0.2">
      <c r="A775" t="s">
        <v>415</v>
      </c>
      <c r="B775" t="s">
        <v>417</v>
      </c>
      <c r="C775" t="s">
        <v>18</v>
      </c>
      <c r="D775" t="s">
        <v>417</v>
      </c>
      <c r="E775" t="s">
        <v>11</v>
      </c>
      <c r="F775" t="s">
        <v>404</v>
      </c>
      <c r="G775">
        <v>0.43000000000000005</v>
      </c>
      <c r="H775">
        <v>3.3000000000000002E-2</v>
      </c>
      <c r="I775">
        <v>18.348805481649013</v>
      </c>
    </row>
    <row r="776" spans="1:9" x14ac:dyDescent="0.2">
      <c r="A776" t="s">
        <v>415</v>
      </c>
      <c r="B776" t="s">
        <v>417</v>
      </c>
      <c r="C776" t="s">
        <v>18</v>
      </c>
      <c r="D776" t="s">
        <v>417</v>
      </c>
      <c r="E776" t="s">
        <v>11</v>
      </c>
      <c r="F776" t="s">
        <v>405</v>
      </c>
      <c r="G776">
        <v>0.44000000000000006</v>
      </c>
      <c r="H776">
        <v>3.3000000000000002E-2</v>
      </c>
      <c r="I776">
        <v>18.88371898427058</v>
      </c>
    </row>
    <row r="777" spans="1:9" x14ac:dyDescent="0.2">
      <c r="A777" t="s">
        <v>415</v>
      </c>
      <c r="B777" t="s">
        <v>417</v>
      </c>
      <c r="C777" t="s">
        <v>18</v>
      </c>
      <c r="D777" t="s">
        <v>417</v>
      </c>
      <c r="E777" t="s">
        <v>11</v>
      </c>
      <c r="F777" t="s">
        <v>406</v>
      </c>
      <c r="G777">
        <v>0.45000000000000007</v>
      </c>
      <c r="H777">
        <v>3.3000000000000002E-2</v>
      </c>
      <c r="I777">
        <v>19.41863248689215</v>
      </c>
    </row>
    <row r="778" spans="1:9" x14ac:dyDescent="0.2">
      <c r="A778" t="s">
        <v>415</v>
      </c>
      <c r="B778" t="s">
        <v>417</v>
      </c>
      <c r="C778" t="s">
        <v>18</v>
      </c>
      <c r="D778" t="s">
        <v>417</v>
      </c>
      <c r="E778" t="s">
        <v>11</v>
      </c>
      <c r="F778" t="s">
        <v>407</v>
      </c>
      <c r="G778">
        <v>0.46000000000000008</v>
      </c>
      <c r="H778">
        <v>3.3000000000000002E-2</v>
      </c>
      <c r="I778">
        <v>19.953545989513721</v>
      </c>
    </row>
    <row r="779" spans="1:9" x14ac:dyDescent="0.2">
      <c r="A779" t="s">
        <v>415</v>
      </c>
      <c r="B779" t="s">
        <v>417</v>
      </c>
      <c r="C779" t="s">
        <v>18</v>
      </c>
      <c r="D779" t="s">
        <v>417</v>
      </c>
      <c r="E779" t="s">
        <v>11</v>
      </c>
      <c r="F779" t="s">
        <v>408</v>
      </c>
      <c r="G779">
        <v>0.47000000000000008</v>
      </c>
      <c r="H779">
        <v>3.3000000000000002E-2</v>
      </c>
      <c r="I779">
        <v>20.488459492135291</v>
      </c>
    </row>
    <row r="780" spans="1:9" x14ac:dyDescent="0.2">
      <c r="A780" t="s">
        <v>415</v>
      </c>
      <c r="B780" t="s">
        <v>417</v>
      </c>
      <c r="C780" t="s">
        <v>18</v>
      </c>
      <c r="D780" t="s">
        <v>417</v>
      </c>
      <c r="E780" t="s">
        <v>11</v>
      </c>
      <c r="F780" t="s">
        <v>409</v>
      </c>
      <c r="G780">
        <v>0.48000000000000009</v>
      </c>
      <c r="H780">
        <v>3.3000000000000002E-2</v>
      </c>
      <c r="I780">
        <v>21.023372994756862</v>
      </c>
    </row>
    <row r="781" spans="1:9" x14ac:dyDescent="0.2">
      <c r="A781" t="s">
        <v>415</v>
      </c>
      <c r="B781" t="s">
        <v>417</v>
      </c>
      <c r="C781" t="s">
        <v>18</v>
      </c>
      <c r="D781" t="s">
        <v>417</v>
      </c>
      <c r="E781" t="s">
        <v>11</v>
      </c>
      <c r="F781" t="s">
        <v>410</v>
      </c>
      <c r="G781">
        <v>0.4900000000000001</v>
      </c>
      <c r="H781">
        <v>3.3000000000000002E-2</v>
      </c>
      <c r="I781">
        <v>21.558286497378433</v>
      </c>
    </row>
    <row r="782" spans="1:9" x14ac:dyDescent="0.2">
      <c r="A782" t="s">
        <v>415</v>
      </c>
      <c r="B782" t="s">
        <v>417</v>
      </c>
      <c r="C782" t="s">
        <v>18</v>
      </c>
      <c r="D782" t="s">
        <v>417</v>
      </c>
      <c r="E782" t="s">
        <v>11</v>
      </c>
      <c r="F782" t="s">
        <v>411</v>
      </c>
      <c r="G782">
        <v>0.50000000000000011</v>
      </c>
      <c r="H782">
        <v>3.3000000000000002E-2</v>
      </c>
      <c r="I782">
        <v>22.0932</v>
      </c>
    </row>
    <row r="783" spans="1:9" x14ac:dyDescent="0.2">
      <c r="A783" t="s">
        <v>415</v>
      </c>
      <c r="B783" t="s">
        <v>417</v>
      </c>
      <c r="C783" t="s">
        <v>25</v>
      </c>
      <c r="D783" t="s">
        <v>417</v>
      </c>
      <c r="E783" t="s">
        <v>28</v>
      </c>
      <c r="F783" t="s">
        <v>401</v>
      </c>
      <c r="G783">
        <v>0.4</v>
      </c>
      <c r="H783">
        <v>3.3000000000000002E-2</v>
      </c>
      <c r="I783">
        <v>0</v>
      </c>
    </row>
    <row r="784" spans="1:9" x14ac:dyDescent="0.2">
      <c r="A784" t="s">
        <v>415</v>
      </c>
      <c r="B784" t="s">
        <v>417</v>
      </c>
      <c r="C784" t="s">
        <v>25</v>
      </c>
      <c r="D784" t="s">
        <v>417</v>
      </c>
      <c r="E784" t="s">
        <v>28</v>
      </c>
      <c r="F784" t="s">
        <v>402</v>
      </c>
      <c r="G784">
        <v>0.41000000000000003</v>
      </c>
      <c r="H784">
        <v>3.3000000000000002E-2</v>
      </c>
      <c r="I784">
        <v>0</v>
      </c>
    </row>
    <row r="785" spans="1:9" x14ac:dyDescent="0.2">
      <c r="A785" t="s">
        <v>415</v>
      </c>
      <c r="B785" t="s">
        <v>417</v>
      </c>
      <c r="C785" t="s">
        <v>25</v>
      </c>
      <c r="D785" t="s">
        <v>417</v>
      </c>
      <c r="E785" t="s">
        <v>28</v>
      </c>
      <c r="F785" t="s">
        <v>403</v>
      </c>
      <c r="G785">
        <v>0.42000000000000004</v>
      </c>
      <c r="H785">
        <v>3.3000000000000002E-2</v>
      </c>
      <c r="I785">
        <v>0</v>
      </c>
    </row>
    <row r="786" spans="1:9" x14ac:dyDescent="0.2">
      <c r="A786" t="s">
        <v>415</v>
      </c>
      <c r="B786" t="s">
        <v>417</v>
      </c>
      <c r="C786" t="s">
        <v>25</v>
      </c>
      <c r="D786" t="s">
        <v>417</v>
      </c>
      <c r="E786" t="s">
        <v>28</v>
      </c>
      <c r="F786" t="s">
        <v>404</v>
      </c>
      <c r="G786">
        <v>0.43000000000000005</v>
      </c>
      <c r="H786">
        <v>3.3000000000000002E-2</v>
      </c>
      <c r="I786">
        <v>0</v>
      </c>
    </row>
    <row r="787" spans="1:9" x14ac:dyDescent="0.2">
      <c r="A787" t="s">
        <v>415</v>
      </c>
      <c r="B787" t="s">
        <v>417</v>
      </c>
      <c r="C787" t="s">
        <v>25</v>
      </c>
      <c r="D787" t="s">
        <v>417</v>
      </c>
      <c r="E787" t="s">
        <v>28</v>
      </c>
      <c r="F787" t="s">
        <v>405</v>
      </c>
      <c r="G787">
        <v>0.44000000000000006</v>
      </c>
      <c r="H787">
        <v>3.3000000000000002E-2</v>
      </c>
      <c r="I787">
        <v>0</v>
      </c>
    </row>
    <row r="788" spans="1:9" x14ac:dyDescent="0.2">
      <c r="A788" t="s">
        <v>415</v>
      </c>
      <c r="B788" t="s">
        <v>417</v>
      </c>
      <c r="C788" t="s">
        <v>25</v>
      </c>
      <c r="D788" t="s">
        <v>417</v>
      </c>
      <c r="E788" t="s">
        <v>28</v>
      </c>
      <c r="F788" t="s">
        <v>406</v>
      </c>
      <c r="G788">
        <v>0.45000000000000007</v>
      </c>
      <c r="H788">
        <v>3.3000000000000002E-2</v>
      </c>
      <c r="I788">
        <v>0</v>
      </c>
    </row>
    <row r="789" spans="1:9" x14ac:dyDescent="0.2">
      <c r="A789" t="s">
        <v>415</v>
      </c>
      <c r="B789" t="s">
        <v>417</v>
      </c>
      <c r="C789" t="s">
        <v>25</v>
      </c>
      <c r="D789" t="s">
        <v>417</v>
      </c>
      <c r="E789" t="s">
        <v>28</v>
      </c>
      <c r="F789" t="s">
        <v>407</v>
      </c>
      <c r="G789">
        <v>0.46000000000000008</v>
      </c>
      <c r="H789">
        <v>3.3000000000000002E-2</v>
      </c>
      <c r="I789">
        <v>0</v>
      </c>
    </row>
    <row r="790" spans="1:9" x14ac:dyDescent="0.2">
      <c r="A790" t="s">
        <v>415</v>
      </c>
      <c r="B790" t="s">
        <v>417</v>
      </c>
      <c r="C790" t="s">
        <v>25</v>
      </c>
      <c r="D790" t="s">
        <v>417</v>
      </c>
      <c r="E790" t="s">
        <v>28</v>
      </c>
      <c r="F790" t="s">
        <v>408</v>
      </c>
      <c r="G790">
        <v>0.47000000000000008</v>
      </c>
      <c r="H790">
        <v>3.3000000000000002E-2</v>
      </c>
      <c r="I790">
        <v>0</v>
      </c>
    </row>
    <row r="791" spans="1:9" x14ac:dyDescent="0.2">
      <c r="A791" t="s">
        <v>415</v>
      </c>
      <c r="B791" t="s">
        <v>417</v>
      </c>
      <c r="C791" t="s">
        <v>25</v>
      </c>
      <c r="D791" t="s">
        <v>417</v>
      </c>
      <c r="E791" t="s">
        <v>28</v>
      </c>
      <c r="F791" t="s">
        <v>409</v>
      </c>
      <c r="G791">
        <v>0.48000000000000009</v>
      </c>
      <c r="H791">
        <v>3.3000000000000002E-2</v>
      </c>
      <c r="I791">
        <v>0</v>
      </c>
    </row>
    <row r="792" spans="1:9" x14ac:dyDescent="0.2">
      <c r="A792" t="s">
        <v>415</v>
      </c>
      <c r="B792" t="s">
        <v>417</v>
      </c>
      <c r="C792" t="s">
        <v>25</v>
      </c>
      <c r="D792" t="s">
        <v>417</v>
      </c>
      <c r="E792" t="s">
        <v>28</v>
      </c>
      <c r="F792" t="s">
        <v>410</v>
      </c>
      <c r="G792">
        <v>0.4900000000000001</v>
      </c>
      <c r="H792">
        <v>3.3000000000000002E-2</v>
      </c>
      <c r="I792">
        <v>0</v>
      </c>
    </row>
    <row r="793" spans="1:9" x14ac:dyDescent="0.2">
      <c r="A793" t="s">
        <v>415</v>
      </c>
      <c r="B793" t="s">
        <v>417</v>
      </c>
      <c r="C793" t="s">
        <v>25</v>
      </c>
      <c r="D793" t="s">
        <v>417</v>
      </c>
      <c r="E793" t="s">
        <v>28</v>
      </c>
      <c r="F793" t="s">
        <v>411</v>
      </c>
      <c r="G793">
        <v>0.50000000000000011</v>
      </c>
      <c r="H793">
        <v>3.3000000000000002E-2</v>
      </c>
      <c r="I793">
        <v>0</v>
      </c>
    </row>
    <row r="794" spans="1:9" x14ac:dyDescent="0.2">
      <c r="A794" t="s">
        <v>415</v>
      </c>
      <c r="B794" t="s">
        <v>417</v>
      </c>
      <c r="C794" t="s">
        <v>11</v>
      </c>
      <c r="D794" t="s">
        <v>417</v>
      </c>
      <c r="E794" t="s">
        <v>22</v>
      </c>
      <c r="F794" t="s">
        <v>401</v>
      </c>
      <c r="G794">
        <v>0.4</v>
      </c>
      <c r="H794">
        <v>3.3000000000000002E-2</v>
      </c>
      <c r="I794">
        <v>31.948073403927214</v>
      </c>
    </row>
    <row r="795" spans="1:9" x14ac:dyDescent="0.2">
      <c r="A795" t="s">
        <v>415</v>
      </c>
      <c r="B795" t="s">
        <v>417</v>
      </c>
      <c r="C795" t="s">
        <v>11</v>
      </c>
      <c r="D795" t="s">
        <v>417</v>
      </c>
      <c r="E795" t="s">
        <v>22</v>
      </c>
      <c r="F795" t="s">
        <v>402</v>
      </c>
      <c r="G795">
        <v>0.41000000000000003</v>
      </c>
      <c r="H795">
        <v>3.3000000000000002E-2</v>
      </c>
      <c r="I795">
        <v>32.968701063534489</v>
      </c>
    </row>
    <row r="796" spans="1:9" x14ac:dyDescent="0.2">
      <c r="A796" t="s">
        <v>415</v>
      </c>
      <c r="B796" t="s">
        <v>417</v>
      </c>
      <c r="C796" t="s">
        <v>11</v>
      </c>
      <c r="D796" t="s">
        <v>417</v>
      </c>
      <c r="E796" t="s">
        <v>22</v>
      </c>
      <c r="F796" t="s">
        <v>403</v>
      </c>
      <c r="G796">
        <v>0.42000000000000004</v>
      </c>
      <c r="H796">
        <v>3.3000000000000002E-2</v>
      </c>
      <c r="I796">
        <v>33.989328723141767</v>
      </c>
    </row>
    <row r="797" spans="1:9" x14ac:dyDescent="0.2">
      <c r="A797" t="s">
        <v>415</v>
      </c>
      <c r="B797" t="s">
        <v>417</v>
      </c>
      <c r="C797" t="s">
        <v>11</v>
      </c>
      <c r="D797" t="s">
        <v>417</v>
      </c>
      <c r="E797" t="s">
        <v>22</v>
      </c>
      <c r="F797" t="s">
        <v>404</v>
      </c>
      <c r="G797">
        <v>0.43000000000000005</v>
      </c>
      <c r="H797">
        <v>3.3000000000000002E-2</v>
      </c>
      <c r="I797">
        <v>35.009956382749053</v>
      </c>
    </row>
    <row r="798" spans="1:9" x14ac:dyDescent="0.2">
      <c r="A798" t="s">
        <v>415</v>
      </c>
      <c r="B798" t="s">
        <v>417</v>
      </c>
      <c r="C798" t="s">
        <v>11</v>
      </c>
      <c r="D798" t="s">
        <v>417</v>
      </c>
      <c r="E798" t="s">
        <v>22</v>
      </c>
      <c r="F798" t="s">
        <v>405</v>
      </c>
      <c r="G798">
        <v>0.44000000000000006</v>
      </c>
      <c r="H798">
        <v>3.3000000000000002E-2</v>
      </c>
      <c r="I798">
        <v>36.030584042356331</v>
      </c>
    </row>
    <row r="799" spans="1:9" x14ac:dyDescent="0.2">
      <c r="A799" t="s">
        <v>415</v>
      </c>
      <c r="B799" t="s">
        <v>417</v>
      </c>
      <c r="C799" t="s">
        <v>11</v>
      </c>
      <c r="D799" t="s">
        <v>417</v>
      </c>
      <c r="E799" t="s">
        <v>22</v>
      </c>
      <c r="F799" t="s">
        <v>406</v>
      </c>
      <c r="G799">
        <v>0.45000000000000007</v>
      </c>
      <c r="H799">
        <v>3.3000000000000002E-2</v>
      </c>
      <c r="I799">
        <v>37.051211701963609</v>
      </c>
    </row>
    <row r="800" spans="1:9" x14ac:dyDescent="0.2">
      <c r="A800" t="s">
        <v>415</v>
      </c>
      <c r="B800" t="s">
        <v>417</v>
      </c>
      <c r="C800" t="s">
        <v>11</v>
      </c>
      <c r="D800" t="s">
        <v>417</v>
      </c>
      <c r="E800" t="s">
        <v>22</v>
      </c>
      <c r="F800" t="s">
        <v>407</v>
      </c>
      <c r="G800">
        <v>0.46000000000000008</v>
      </c>
      <c r="H800">
        <v>3.3000000000000002E-2</v>
      </c>
      <c r="I800">
        <v>38.071839361570888</v>
      </c>
    </row>
    <row r="801" spans="1:9" x14ac:dyDescent="0.2">
      <c r="A801" t="s">
        <v>415</v>
      </c>
      <c r="B801" t="s">
        <v>417</v>
      </c>
      <c r="C801" t="s">
        <v>11</v>
      </c>
      <c r="D801" t="s">
        <v>417</v>
      </c>
      <c r="E801" t="s">
        <v>22</v>
      </c>
      <c r="F801" t="s">
        <v>408</v>
      </c>
      <c r="G801">
        <v>0.47000000000000008</v>
      </c>
      <c r="H801">
        <v>3.3000000000000002E-2</v>
      </c>
      <c r="I801">
        <v>39.092467021178166</v>
      </c>
    </row>
    <row r="802" spans="1:9" x14ac:dyDescent="0.2">
      <c r="A802" t="s">
        <v>415</v>
      </c>
      <c r="B802" t="s">
        <v>417</v>
      </c>
      <c r="C802" t="s">
        <v>11</v>
      </c>
      <c r="D802" t="s">
        <v>417</v>
      </c>
      <c r="E802" t="s">
        <v>22</v>
      </c>
      <c r="F802" t="s">
        <v>409</v>
      </c>
      <c r="G802">
        <v>0.48000000000000009</v>
      </c>
      <c r="H802">
        <v>3.3000000000000002E-2</v>
      </c>
      <c r="I802">
        <v>40.113094680785444</v>
      </c>
    </row>
    <row r="803" spans="1:9" x14ac:dyDescent="0.2">
      <c r="A803" t="s">
        <v>415</v>
      </c>
      <c r="B803" t="s">
        <v>417</v>
      </c>
      <c r="C803" t="s">
        <v>11</v>
      </c>
      <c r="D803" t="s">
        <v>417</v>
      </c>
      <c r="E803" t="s">
        <v>22</v>
      </c>
      <c r="F803" t="s">
        <v>410</v>
      </c>
      <c r="G803">
        <v>0.4900000000000001</v>
      </c>
      <c r="H803">
        <v>3.3000000000000002E-2</v>
      </c>
      <c r="I803">
        <v>41.133722340392723</v>
      </c>
    </row>
    <row r="804" spans="1:9" x14ac:dyDescent="0.2">
      <c r="A804" t="s">
        <v>415</v>
      </c>
      <c r="B804" t="s">
        <v>417</v>
      </c>
      <c r="C804" t="s">
        <v>11</v>
      </c>
      <c r="D804" t="s">
        <v>417</v>
      </c>
      <c r="E804" t="s">
        <v>22</v>
      </c>
      <c r="F804" t="s">
        <v>411</v>
      </c>
      <c r="G804">
        <v>0.50000000000000011</v>
      </c>
      <c r="H804">
        <v>3.3000000000000002E-2</v>
      </c>
      <c r="I804">
        <v>42.154350000000001</v>
      </c>
    </row>
    <row r="805" spans="1:9" x14ac:dyDescent="0.2">
      <c r="A805" t="s">
        <v>415</v>
      </c>
      <c r="B805" t="s">
        <v>417</v>
      </c>
      <c r="C805" t="s">
        <v>28</v>
      </c>
      <c r="D805" t="s">
        <v>417</v>
      </c>
      <c r="E805" t="s">
        <v>18</v>
      </c>
      <c r="F805" t="s">
        <v>401</v>
      </c>
      <c r="G805">
        <v>0.4</v>
      </c>
      <c r="H805">
        <v>3.3000000000000002E-2</v>
      </c>
      <c r="I805">
        <v>0</v>
      </c>
    </row>
    <row r="806" spans="1:9" x14ac:dyDescent="0.2">
      <c r="A806" t="s">
        <v>415</v>
      </c>
      <c r="B806" t="s">
        <v>417</v>
      </c>
      <c r="C806" t="s">
        <v>28</v>
      </c>
      <c r="D806" t="s">
        <v>417</v>
      </c>
      <c r="E806" t="s">
        <v>18</v>
      </c>
      <c r="F806" t="s">
        <v>402</v>
      </c>
      <c r="G806">
        <v>0.41000000000000003</v>
      </c>
      <c r="H806">
        <v>3.3000000000000002E-2</v>
      </c>
      <c r="I806">
        <v>0</v>
      </c>
    </row>
    <row r="807" spans="1:9" x14ac:dyDescent="0.2">
      <c r="A807" t="s">
        <v>415</v>
      </c>
      <c r="B807" t="s">
        <v>417</v>
      </c>
      <c r="C807" t="s">
        <v>28</v>
      </c>
      <c r="D807" t="s">
        <v>417</v>
      </c>
      <c r="E807" t="s">
        <v>18</v>
      </c>
      <c r="F807" t="s">
        <v>403</v>
      </c>
      <c r="G807">
        <v>0.42000000000000004</v>
      </c>
      <c r="H807">
        <v>3.3000000000000002E-2</v>
      </c>
      <c r="I807">
        <v>0</v>
      </c>
    </row>
    <row r="808" spans="1:9" x14ac:dyDescent="0.2">
      <c r="A808" t="s">
        <v>415</v>
      </c>
      <c r="B808" t="s">
        <v>417</v>
      </c>
      <c r="C808" t="s">
        <v>28</v>
      </c>
      <c r="D808" t="s">
        <v>417</v>
      </c>
      <c r="E808" t="s">
        <v>18</v>
      </c>
      <c r="F808" t="s">
        <v>404</v>
      </c>
      <c r="G808">
        <v>0.43000000000000005</v>
      </c>
      <c r="H808">
        <v>3.3000000000000002E-2</v>
      </c>
      <c r="I808">
        <v>0</v>
      </c>
    </row>
    <row r="809" spans="1:9" x14ac:dyDescent="0.2">
      <c r="A809" t="s">
        <v>415</v>
      </c>
      <c r="B809" t="s">
        <v>417</v>
      </c>
      <c r="C809" t="s">
        <v>28</v>
      </c>
      <c r="D809" t="s">
        <v>417</v>
      </c>
      <c r="E809" t="s">
        <v>18</v>
      </c>
      <c r="F809" t="s">
        <v>405</v>
      </c>
      <c r="G809">
        <v>0.44000000000000006</v>
      </c>
      <c r="H809">
        <v>3.3000000000000002E-2</v>
      </c>
      <c r="I809">
        <v>0</v>
      </c>
    </row>
    <row r="810" spans="1:9" x14ac:dyDescent="0.2">
      <c r="A810" t="s">
        <v>415</v>
      </c>
      <c r="B810" t="s">
        <v>417</v>
      </c>
      <c r="C810" t="s">
        <v>28</v>
      </c>
      <c r="D810" t="s">
        <v>417</v>
      </c>
      <c r="E810" t="s">
        <v>18</v>
      </c>
      <c r="F810" t="s">
        <v>406</v>
      </c>
      <c r="G810">
        <v>0.45000000000000007</v>
      </c>
      <c r="H810">
        <v>3.3000000000000002E-2</v>
      </c>
      <c r="I810">
        <v>0</v>
      </c>
    </row>
    <row r="811" spans="1:9" x14ac:dyDescent="0.2">
      <c r="A811" t="s">
        <v>415</v>
      </c>
      <c r="B811" t="s">
        <v>417</v>
      </c>
      <c r="C811" t="s">
        <v>28</v>
      </c>
      <c r="D811" t="s">
        <v>417</v>
      </c>
      <c r="E811" t="s">
        <v>18</v>
      </c>
      <c r="F811" t="s">
        <v>407</v>
      </c>
      <c r="G811">
        <v>0.46000000000000008</v>
      </c>
      <c r="H811">
        <v>3.3000000000000002E-2</v>
      </c>
      <c r="I811">
        <v>0</v>
      </c>
    </row>
    <row r="812" spans="1:9" x14ac:dyDescent="0.2">
      <c r="A812" t="s">
        <v>415</v>
      </c>
      <c r="B812" t="s">
        <v>417</v>
      </c>
      <c r="C812" t="s">
        <v>28</v>
      </c>
      <c r="D812" t="s">
        <v>417</v>
      </c>
      <c r="E812" t="s">
        <v>18</v>
      </c>
      <c r="F812" t="s">
        <v>408</v>
      </c>
      <c r="G812">
        <v>0.47000000000000008</v>
      </c>
      <c r="H812">
        <v>3.3000000000000002E-2</v>
      </c>
      <c r="I812">
        <v>0</v>
      </c>
    </row>
    <row r="813" spans="1:9" x14ac:dyDescent="0.2">
      <c r="A813" t="s">
        <v>415</v>
      </c>
      <c r="B813" t="s">
        <v>417</v>
      </c>
      <c r="C813" t="s">
        <v>28</v>
      </c>
      <c r="D813" t="s">
        <v>417</v>
      </c>
      <c r="E813" t="s">
        <v>18</v>
      </c>
      <c r="F813" t="s">
        <v>409</v>
      </c>
      <c r="G813">
        <v>0.48000000000000009</v>
      </c>
      <c r="H813">
        <v>3.3000000000000002E-2</v>
      </c>
      <c r="I813">
        <v>0</v>
      </c>
    </row>
    <row r="814" spans="1:9" x14ac:dyDescent="0.2">
      <c r="A814" t="s">
        <v>415</v>
      </c>
      <c r="B814" t="s">
        <v>417</v>
      </c>
      <c r="C814" t="s">
        <v>28</v>
      </c>
      <c r="D814" t="s">
        <v>417</v>
      </c>
      <c r="E814" t="s">
        <v>18</v>
      </c>
      <c r="F814" t="s">
        <v>410</v>
      </c>
      <c r="G814">
        <v>0.4900000000000001</v>
      </c>
      <c r="H814">
        <v>3.3000000000000002E-2</v>
      </c>
      <c r="I814">
        <v>0</v>
      </c>
    </row>
    <row r="815" spans="1:9" x14ac:dyDescent="0.2">
      <c r="A815" t="s">
        <v>415</v>
      </c>
      <c r="B815" t="s">
        <v>417</v>
      </c>
      <c r="C815" t="s">
        <v>28</v>
      </c>
      <c r="D815" t="s">
        <v>417</v>
      </c>
      <c r="E815" t="s">
        <v>18</v>
      </c>
      <c r="F815" t="s">
        <v>411</v>
      </c>
      <c r="G815">
        <v>0.50000000000000011</v>
      </c>
      <c r="H815">
        <v>3.3000000000000002E-2</v>
      </c>
      <c r="I815">
        <v>0</v>
      </c>
    </row>
    <row r="816" spans="1:9" x14ac:dyDescent="0.2">
      <c r="A816" t="s">
        <v>415</v>
      </c>
      <c r="B816" t="s">
        <v>417</v>
      </c>
      <c r="C816" t="s">
        <v>22</v>
      </c>
      <c r="D816" t="s">
        <v>417</v>
      </c>
      <c r="E816" t="s">
        <v>11</v>
      </c>
      <c r="F816" t="s">
        <v>401</v>
      </c>
      <c r="G816">
        <v>0.4</v>
      </c>
      <c r="H816">
        <v>3.3000000000000002E-2</v>
      </c>
      <c r="I816">
        <v>31.948073403927214</v>
      </c>
    </row>
    <row r="817" spans="1:9" x14ac:dyDescent="0.2">
      <c r="A817" t="s">
        <v>415</v>
      </c>
      <c r="B817" t="s">
        <v>417</v>
      </c>
      <c r="C817" t="s">
        <v>22</v>
      </c>
      <c r="D817" t="s">
        <v>417</v>
      </c>
      <c r="E817" t="s">
        <v>11</v>
      </c>
      <c r="F817" t="s">
        <v>402</v>
      </c>
      <c r="G817">
        <v>0.41000000000000003</v>
      </c>
      <c r="H817">
        <v>3.3000000000000002E-2</v>
      </c>
      <c r="I817">
        <v>32.968701063534489</v>
      </c>
    </row>
    <row r="818" spans="1:9" x14ac:dyDescent="0.2">
      <c r="A818" t="s">
        <v>415</v>
      </c>
      <c r="B818" t="s">
        <v>417</v>
      </c>
      <c r="C818" t="s">
        <v>22</v>
      </c>
      <c r="D818" t="s">
        <v>417</v>
      </c>
      <c r="E818" t="s">
        <v>11</v>
      </c>
      <c r="F818" t="s">
        <v>403</v>
      </c>
      <c r="G818">
        <v>0.42000000000000004</v>
      </c>
      <c r="H818">
        <v>3.3000000000000002E-2</v>
      </c>
      <c r="I818">
        <v>33.989328723141767</v>
      </c>
    </row>
    <row r="819" spans="1:9" x14ac:dyDescent="0.2">
      <c r="A819" t="s">
        <v>415</v>
      </c>
      <c r="B819" t="s">
        <v>417</v>
      </c>
      <c r="C819" t="s">
        <v>22</v>
      </c>
      <c r="D819" t="s">
        <v>417</v>
      </c>
      <c r="E819" t="s">
        <v>11</v>
      </c>
      <c r="F819" t="s">
        <v>404</v>
      </c>
      <c r="G819">
        <v>0.43000000000000005</v>
      </c>
      <c r="H819">
        <v>3.3000000000000002E-2</v>
      </c>
      <c r="I819">
        <v>35.009956382749053</v>
      </c>
    </row>
    <row r="820" spans="1:9" x14ac:dyDescent="0.2">
      <c r="A820" t="s">
        <v>415</v>
      </c>
      <c r="B820" t="s">
        <v>417</v>
      </c>
      <c r="C820" t="s">
        <v>22</v>
      </c>
      <c r="D820" t="s">
        <v>417</v>
      </c>
      <c r="E820" t="s">
        <v>11</v>
      </c>
      <c r="F820" t="s">
        <v>405</v>
      </c>
      <c r="G820">
        <v>0.44000000000000006</v>
      </c>
      <c r="H820">
        <v>3.3000000000000002E-2</v>
      </c>
      <c r="I820">
        <v>36.030584042356331</v>
      </c>
    </row>
    <row r="821" spans="1:9" x14ac:dyDescent="0.2">
      <c r="A821" t="s">
        <v>415</v>
      </c>
      <c r="B821" t="s">
        <v>417</v>
      </c>
      <c r="C821" t="s">
        <v>22</v>
      </c>
      <c r="D821" t="s">
        <v>417</v>
      </c>
      <c r="E821" t="s">
        <v>11</v>
      </c>
      <c r="F821" t="s">
        <v>406</v>
      </c>
      <c r="G821">
        <v>0.45000000000000007</v>
      </c>
      <c r="H821">
        <v>3.3000000000000002E-2</v>
      </c>
      <c r="I821">
        <v>37.051211701963609</v>
      </c>
    </row>
    <row r="822" spans="1:9" x14ac:dyDescent="0.2">
      <c r="A822" t="s">
        <v>415</v>
      </c>
      <c r="B822" t="s">
        <v>417</v>
      </c>
      <c r="C822" t="s">
        <v>22</v>
      </c>
      <c r="D822" t="s">
        <v>417</v>
      </c>
      <c r="E822" t="s">
        <v>11</v>
      </c>
      <c r="F822" t="s">
        <v>407</v>
      </c>
      <c r="G822">
        <v>0.46000000000000008</v>
      </c>
      <c r="H822">
        <v>3.3000000000000002E-2</v>
      </c>
      <c r="I822">
        <v>38.071839361570888</v>
      </c>
    </row>
    <row r="823" spans="1:9" x14ac:dyDescent="0.2">
      <c r="A823" t="s">
        <v>415</v>
      </c>
      <c r="B823" t="s">
        <v>417</v>
      </c>
      <c r="C823" t="s">
        <v>22</v>
      </c>
      <c r="D823" t="s">
        <v>417</v>
      </c>
      <c r="E823" t="s">
        <v>11</v>
      </c>
      <c r="F823" t="s">
        <v>408</v>
      </c>
      <c r="G823">
        <v>0.47000000000000008</v>
      </c>
      <c r="H823">
        <v>3.3000000000000002E-2</v>
      </c>
      <c r="I823">
        <v>39.092467021178166</v>
      </c>
    </row>
    <row r="824" spans="1:9" x14ac:dyDescent="0.2">
      <c r="A824" t="s">
        <v>415</v>
      </c>
      <c r="B824" t="s">
        <v>417</v>
      </c>
      <c r="C824" t="s">
        <v>22</v>
      </c>
      <c r="D824" t="s">
        <v>417</v>
      </c>
      <c r="E824" t="s">
        <v>11</v>
      </c>
      <c r="F824" t="s">
        <v>409</v>
      </c>
      <c r="G824">
        <v>0.48000000000000009</v>
      </c>
      <c r="H824">
        <v>3.3000000000000002E-2</v>
      </c>
      <c r="I824">
        <v>40.113094680785444</v>
      </c>
    </row>
    <row r="825" spans="1:9" x14ac:dyDescent="0.2">
      <c r="A825" t="s">
        <v>415</v>
      </c>
      <c r="B825" t="s">
        <v>417</v>
      </c>
      <c r="C825" t="s">
        <v>22</v>
      </c>
      <c r="D825" t="s">
        <v>417</v>
      </c>
      <c r="E825" t="s">
        <v>11</v>
      </c>
      <c r="F825" t="s">
        <v>410</v>
      </c>
      <c r="G825">
        <v>0.4900000000000001</v>
      </c>
      <c r="H825">
        <v>3.3000000000000002E-2</v>
      </c>
      <c r="I825">
        <v>41.133722340392723</v>
      </c>
    </row>
    <row r="826" spans="1:9" x14ac:dyDescent="0.2">
      <c r="A826" t="s">
        <v>415</v>
      </c>
      <c r="B826" t="s">
        <v>417</v>
      </c>
      <c r="C826" t="s">
        <v>22</v>
      </c>
      <c r="D826" t="s">
        <v>417</v>
      </c>
      <c r="E826" t="s">
        <v>11</v>
      </c>
      <c r="F826" t="s">
        <v>411</v>
      </c>
      <c r="G826">
        <v>0.50000000000000011</v>
      </c>
      <c r="H826">
        <v>3.3000000000000002E-2</v>
      </c>
      <c r="I826">
        <v>42.154350000000001</v>
      </c>
    </row>
    <row r="827" spans="1:9" x14ac:dyDescent="0.2">
      <c r="A827" t="s">
        <v>415</v>
      </c>
      <c r="B827" t="s">
        <v>417</v>
      </c>
      <c r="C827" t="s">
        <v>18</v>
      </c>
      <c r="D827" t="s">
        <v>417</v>
      </c>
      <c r="E827" t="s">
        <v>28</v>
      </c>
      <c r="F827" t="s">
        <v>401</v>
      </c>
      <c r="G827">
        <v>0.4</v>
      </c>
      <c r="H827">
        <v>3.3000000000000002E-2</v>
      </c>
      <c r="I827">
        <v>0</v>
      </c>
    </row>
    <row r="828" spans="1:9" x14ac:dyDescent="0.2">
      <c r="A828" t="s">
        <v>415</v>
      </c>
      <c r="B828" t="s">
        <v>417</v>
      </c>
      <c r="C828" t="s">
        <v>18</v>
      </c>
      <c r="D828" t="s">
        <v>417</v>
      </c>
      <c r="E828" t="s">
        <v>28</v>
      </c>
      <c r="F828" t="s">
        <v>402</v>
      </c>
      <c r="G828">
        <v>0.41000000000000003</v>
      </c>
      <c r="H828">
        <v>3.3000000000000002E-2</v>
      </c>
      <c r="I828">
        <v>0</v>
      </c>
    </row>
    <row r="829" spans="1:9" x14ac:dyDescent="0.2">
      <c r="A829" t="s">
        <v>415</v>
      </c>
      <c r="B829" t="s">
        <v>417</v>
      </c>
      <c r="C829" t="s">
        <v>18</v>
      </c>
      <c r="D829" t="s">
        <v>417</v>
      </c>
      <c r="E829" t="s">
        <v>28</v>
      </c>
      <c r="F829" t="s">
        <v>403</v>
      </c>
      <c r="G829">
        <v>0.42000000000000004</v>
      </c>
      <c r="H829">
        <v>3.3000000000000002E-2</v>
      </c>
      <c r="I829">
        <v>0</v>
      </c>
    </row>
    <row r="830" spans="1:9" x14ac:dyDescent="0.2">
      <c r="A830" t="s">
        <v>415</v>
      </c>
      <c r="B830" t="s">
        <v>417</v>
      </c>
      <c r="C830" t="s">
        <v>18</v>
      </c>
      <c r="D830" t="s">
        <v>417</v>
      </c>
      <c r="E830" t="s">
        <v>28</v>
      </c>
      <c r="F830" t="s">
        <v>404</v>
      </c>
      <c r="G830">
        <v>0.43000000000000005</v>
      </c>
      <c r="H830">
        <v>3.3000000000000002E-2</v>
      </c>
      <c r="I830">
        <v>0</v>
      </c>
    </row>
    <row r="831" spans="1:9" x14ac:dyDescent="0.2">
      <c r="A831" t="s">
        <v>415</v>
      </c>
      <c r="B831" t="s">
        <v>417</v>
      </c>
      <c r="C831" t="s">
        <v>18</v>
      </c>
      <c r="D831" t="s">
        <v>417</v>
      </c>
      <c r="E831" t="s">
        <v>28</v>
      </c>
      <c r="F831" t="s">
        <v>405</v>
      </c>
      <c r="G831">
        <v>0.44000000000000006</v>
      </c>
      <c r="H831">
        <v>3.3000000000000002E-2</v>
      </c>
      <c r="I831">
        <v>0</v>
      </c>
    </row>
    <row r="832" spans="1:9" x14ac:dyDescent="0.2">
      <c r="A832" t="s">
        <v>415</v>
      </c>
      <c r="B832" t="s">
        <v>417</v>
      </c>
      <c r="C832" t="s">
        <v>18</v>
      </c>
      <c r="D832" t="s">
        <v>417</v>
      </c>
      <c r="E832" t="s">
        <v>28</v>
      </c>
      <c r="F832" t="s">
        <v>406</v>
      </c>
      <c r="G832">
        <v>0.45000000000000007</v>
      </c>
      <c r="H832">
        <v>3.3000000000000002E-2</v>
      </c>
      <c r="I832">
        <v>0</v>
      </c>
    </row>
    <row r="833" spans="1:9" x14ac:dyDescent="0.2">
      <c r="A833" t="s">
        <v>415</v>
      </c>
      <c r="B833" t="s">
        <v>417</v>
      </c>
      <c r="C833" t="s">
        <v>18</v>
      </c>
      <c r="D833" t="s">
        <v>417</v>
      </c>
      <c r="E833" t="s">
        <v>28</v>
      </c>
      <c r="F833" t="s">
        <v>407</v>
      </c>
      <c r="G833">
        <v>0.46000000000000008</v>
      </c>
      <c r="H833">
        <v>3.3000000000000002E-2</v>
      </c>
      <c r="I833">
        <v>0</v>
      </c>
    </row>
    <row r="834" spans="1:9" x14ac:dyDescent="0.2">
      <c r="A834" t="s">
        <v>415</v>
      </c>
      <c r="B834" t="s">
        <v>417</v>
      </c>
      <c r="C834" t="s">
        <v>18</v>
      </c>
      <c r="D834" t="s">
        <v>417</v>
      </c>
      <c r="E834" t="s">
        <v>28</v>
      </c>
      <c r="F834" t="s">
        <v>408</v>
      </c>
      <c r="G834">
        <v>0.47000000000000008</v>
      </c>
      <c r="H834">
        <v>3.3000000000000002E-2</v>
      </c>
      <c r="I834">
        <v>0</v>
      </c>
    </row>
    <row r="835" spans="1:9" x14ac:dyDescent="0.2">
      <c r="A835" t="s">
        <v>415</v>
      </c>
      <c r="B835" t="s">
        <v>417</v>
      </c>
      <c r="C835" t="s">
        <v>18</v>
      </c>
      <c r="D835" t="s">
        <v>417</v>
      </c>
      <c r="E835" t="s">
        <v>28</v>
      </c>
      <c r="F835" t="s">
        <v>409</v>
      </c>
      <c r="G835">
        <v>0.48000000000000009</v>
      </c>
      <c r="H835">
        <v>3.3000000000000002E-2</v>
      </c>
      <c r="I835">
        <v>0</v>
      </c>
    </row>
    <row r="836" spans="1:9" x14ac:dyDescent="0.2">
      <c r="A836" t="s">
        <v>415</v>
      </c>
      <c r="B836" t="s">
        <v>417</v>
      </c>
      <c r="C836" t="s">
        <v>18</v>
      </c>
      <c r="D836" t="s">
        <v>417</v>
      </c>
      <c r="E836" t="s">
        <v>28</v>
      </c>
      <c r="F836" t="s">
        <v>410</v>
      </c>
      <c r="G836">
        <v>0.4900000000000001</v>
      </c>
      <c r="H836">
        <v>3.3000000000000002E-2</v>
      </c>
      <c r="I836">
        <v>0</v>
      </c>
    </row>
    <row r="837" spans="1:9" x14ac:dyDescent="0.2">
      <c r="A837" t="s">
        <v>415</v>
      </c>
      <c r="B837" t="s">
        <v>417</v>
      </c>
      <c r="C837" t="s">
        <v>18</v>
      </c>
      <c r="D837" t="s">
        <v>417</v>
      </c>
      <c r="E837" t="s">
        <v>28</v>
      </c>
      <c r="F837" t="s">
        <v>411</v>
      </c>
      <c r="G837">
        <v>0.50000000000000011</v>
      </c>
      <c r="H837">
        <v>3.3000000000000002E-2</v>
      </c>
      <c r="I837">
        <v>0</v>
      </c>
    </row>
    <row r="838" spans="1:9" x14ac:dyDescent="0.2">
      <c r="A838" t="s">
        <v>415</v>
      </c>
      <c r="B838" t="s">
        <v>417</v>
      </c>
      <c r="C838" t="s">
        <v>25</v>
      </c>
      <c r="D838" t="s">
        <v>417</v>
      </c>
      <c r="E838" t="s">
        <v>22</v>
      </c>
      <c r="F838" t="s">
        <v>401</v>
      </c>
      <c r="G838">
        <v>0.4</v>
      </c>
      <c r="H838">
        <v>3.3000000000000002E-2</v>
      </c>
      <c r="I838">
        <v>0</v>
      </c>
    </row>
    <row r="839" spans="1:9" x14ac:dyDescent="0.2">
      <c r="A839" t="s">
        <v>415</v>
      </c>
      <c r="B839" t="s">
        <v>417</v>
      </c>
      <c r="C839" t="s">
        <v>25</v>
      </c>
      <c r="D839" t="s">
        <v>417</v>
      </c>
      <c r="E839" t="s">
        <v>22</v>
      </c>
      <c r="F839" t="s">
        <v>402</v>
      </c>
      <c r="G839">
        <v>0.41000000000000003</v>
      </c>
      <c r="H839">
        <v>3.3000000000000002E-2</v>
      </c>
      <c r="I839">
        <v>0</v>
      </c>
    </row>
    <row r="840" spans="1:9" x14ac:dyDescent="0.2">
      <c r="A840" t="s">
        <v>415</v>
      </c>
      <c r="B840" t="s">
        <v>417</v>
      </c>
      <c r="C840" t="s">
        <v>25</v>
      </c>
      <c r="D840" t="s">
        <v>417</v>
      </c>
      <c r="E840" t="s">
        <v>22</v>
      </c>
      <c r="F840" t="s">
        <v>403</v>
      </c>
      <c r="G840">
        <v>0.42000000000000004</v>
      </c>
      <c r="H840">
        <v>3.3000000000000002E-2</v>
      </c>
      <c r="I840">
        <v>0</v>
      </c>
    </row>
    <row r="841" spans="1:9" x14ac:dyDescent="0.2">
      <c r="A841" t="s">
        <v>415</v>
      </c>
      <c r="B841" t="s">
        <v>417</v>
      </c>
      <c r="C841" t="s">
        <v>25</v>
      </c>
      <c r="D841" t="s">
        <v>417</v>
      </c>
      <c r="E841" t="s">
        <v>22</v>
      </c>
      <c r="F841" t="s">
        <v>404</v>
      </c>
      <c r="G841">
        <v>0.43000000000000005</v>
      </c>
      <c r="H841">
        <v>3.3000000000000002E-2</v>
      </c>
      <c r="I841">
        <v>0</v>
      </c>
    </row>
    <row r="842" spans="1:9" x14ac:dyDescent="0.2">
      <c r="A842" t="s">
        <v>415</v>
      </c>
      <c r="B842" t="s">
        <v>417</v>
      </c>
      <c r="C842" t="s">
        <v>25</v>
      </c>
      <c r="D842" t="s">
        <v>417</v>
      </c>
      <c r="E842" t="s">
        <v>22</v>
      </c>
      <c r="F842" t="s">
        <v>405</v>
      </c>
      <c r="G842">
        <v>0.44000000000000006</v>
      </c>
      <c r="H842">
        <v>3.3000000000000002E-2</v>
      </c>
      <c r="I842">
        <v>0</v>
      </c>
    </row>
    <row r="843" spans="1:9" x14ac:dyDescent="0.2">
      <c r="A843" t="s">
        <v>415</v>
      </c>
      <c r="B843" t="s">
        <v>417</v>
      </c>
      <c r="C843" t="s">
        <v>25</v>
      </c>
      <c r="D843" t="s">
        <v>417</v>
      </c>
      <c r="E843" t="s">
        <v>22</v>
      </c>
      <c r="F843" t="s">
        <v>406</v>
      </c>
      <c r="G843">
        <v>0.45000000000000007</v>
      </c>
      <c r="H843">
        <v>3.3000000000000002E-2</v>
      </c>
      <c r="I843">
        <v>0</v>
      </c>
    </row>
    <row r="844" spans="1:9" x14ac:dyDescent="0.2">
      <c r="A844" t="s">
        <v>415</v>
      </c>
      <c r="B844" t="s">
        <v>417</v>
      </c>
      <c r="C844" t="s">
        <v>25</v>
      </c>
      <c r="D844" t="s">
        <v>417</v>
      </c>
      <c r="E844" t="s">
        <v>22</v>
      </c>
      <c r="F844" t="s">
        <v>407</v>
      </c>
      <c r="G844">
        <v>0.46000000000000008</v>
      </c>
      <c r="H844">
        <v>3.3000000000000002E-2</v>
      </c>
      <c r="I844">
        <v>0</v>
      </c>
    </row>
    <row r="845" spans="1:9" x14ac:dyDescent="0.2">
      <c r="A845" t="s">
        <v>415</v>
      </c>
      <c r="B845" t="s">
        <v>417</v>
      </c>
      <c r="C845" t="s">
        <v>25</v>
      </c>
      <c r="D845" t="s">
        <v>417</v>
      </c>
      <c r="E845" t="s">
        <v>22</v>
      </c>
      <c r="F845" t="s">
        <v>408</v>
      </c>
      <c r="G845">
        <v>0.47000000000000008</v>
      </c>
      <c r="H845">
        <v>3.3000000000000002E-2</v>
      </c>
      <c r="I845">
        <v>0</v>
      </c>
    </row>
    <row r="846" spans="1:9" x14ac:dyDescent="0.2">
      <c r="A846" t="s">
        <v>415</v>
      </c>
      <c r="B846" t="s">
        <v>417</v>
      </c>
      <c r="C846" t="s">
        <v>25</v>
      </c>
      <c r="D846" t="s">
        <v>417</v>
      </c>
      <c r="E846" t="s">
        <v>22</v>
      </c>
      <c r="F846" t="s">
        <v>409</v>
      </c>
      <c r="G846">
        <v>0.48000000000000009</v>
      </c>
      <c r="H846">
        <v>3.3000000000000002E-2</v>
      </c>
      <c r="I846">
        <v>0</v>
      </c>
    </row>
    <row r="847" spans="1:9" x14ac:dyDescent="0.2">
      <c r="A847" t="s">
        <v>415</v>
      </c>
      <c r="B847" t="s">
        <v>417</v>
      </c>
      <c r="C847" t="s">
        <v>25</v>
      </c>
      <c r="D847" t="s">
        <v>417</v>
      </c>
      <c r="E847" t="s">
        <v>22</v>
      </c>
      <c r="F847" t="s">
        <v>410</v>
      </c>
      <c r="G847">
        <v>0.4900000000000001</v>
      </c>
      <c r="H847">
        <v>3.3000000000000002E-2</v>
      </c>
      <c r="I847">
        <v>0</v>
      </c>
    </row>
    <row r="848" spans="1:9" x14ac:dyDescent="0.2">
      <c r="A848" t="s">
        <v>415</v>
      </c>
      <c r="B848" t="s">
        <v>417</v>
      </c>
      <c r="C848" t="s">
        <v>25</v>
      </c>
      <c r="D848" t="s">
        <v>417</v>
      </c>
      <c r="E848" t="s">
        <v>22</v>
      </c>
      <c r="F848" t="s">
        <v>411</v>
      </c>
      <c r="G848">
        <v>0.50000000000000011</v>
      </c>
      <c r="H848">
        <v>3.3000000000000002E-2</v>
      </c>
      <c r="I848">
        <v>0</v>
      </c>
    </row>
    <row r="849" spans="1:9" x14ac:dyDescent="0.2">
      <c r="A849" t="s">
        <v>415</v>
      </c>
      <c r="B849" t="s">
        <v>417</v>
      </c>
      <c r="C849" t="s">
        <v>11</v>
      </c>
      <c r="D849" t="s">
        <v>417</v>
      </c>
      <c r="E849" t="s">
        <v>18</v>
      </c>
      <c r="F849" t="s">
        <v>401</v>
      </c>
      <c r="G849">
        <v>0.4</v>
      </c>
      <c r="H849">
        <v>3.3000000000000002E-2</v>
      </c>
      <c r="I849">
        <v>16.744064973784301</v>
      </c>
    </row>
    <row r="850" spans="1:9" x14ac:dyDescent="0.2">
      <c r="A850" t="s">
        <v>415</v>
      </c>
      <c r="B850" t="s">
        <v>417</v>
      </c>
      <c r="C850" t="s">
        <v>11</v>
      </c>
      <c r="D850" t="s">
        <v>417</v>
      </c>
      <c r="E850" t="s">
        <v>18</v>
      </c>
      <c r="F850" t="s">
        <v>402</v>
      </c>
      <c r="G850">
        <v>0.41000000000000003</v>
      </c>
      <c r="H850">
        <v>3.3000000000000002E-2</v>
      </c>
      <c r="I850">
        <v>17.278978476405872</v>
      </c>
    </row>
    <row r="851" spans="1:9" x14ac:dyDescent="0.2">
      <c r="A851" t="s">
        <v>415</v>
      </c>
      <c r="B851" t="s">
        <v>417</v>
      </c>
      <c r="C851" t="s">
        <v>11</v>
      </c>
      <c r="D851" t="s">
        <v>417</v>
      </c>
      <c r="E851" t="s">
        <v>18</v>
      </c>
      <c r="F851" t="s">
        <v>403</v>
      </c>
      <c r="G851">
        <v>0.42000000000000004</v>
      </c>
      <c r="H851">
        <v>3.3000000000000002E-2</v>
      </c>
      <c r="I851">
        <v>17.813891979027442</v>
      </c>
    </row>
    <row r="852" spans="1:9" x14ac:dyDescent="0.2">
      <c r="A852" t="s">
        <v>415</v>
      </c>
      <c r="B852" t="s">
        <v>417</v>
      </c>
      <c r="C852" t="s">
        <v>11</v>
      </c>
      <c r="D852" t="s">
        <v>417</v>
      </c>
      <c r="E852" t="s">
        <v>18</v>
      </c>
      <c r="F852" t="s">
        <v>404</v>
      </c>
      <c r="G852">
        <v>0.43000000000000005</v>
      </c>
      <c r="H852">
        <v>3.3000000000000002E-2</v>
      </c>
      <c r="I852">
        <v>18.348805481649013</v>
      </c>
    </row>
    <row r="853" spans="1:9" x14ac:dyDescent="0.2">
      <c r="A853" t="s">
        <v>415</v>
      </c>
      <c r="B853" t="s">
        <v>417</v>
      </c>
      <c r="C853" t="s">
        <v>11</v>
      </c>
      <c r="D853" t="s">
        <v>417</v>
      </c>
      <c r="E853" t="s">
        <v>18</v>
      </c>
      <c r="F853" t="s">
        <v>405</v>
      </c>
      <c r="G853">
        <v>0.44000000000000006</v>
      </c>
      <c r="H853">
        <v>3.3000000000000002E-2</v>
      </c>
      <c r="I853">
        <v>18.88371898427058</v>
      </c>
    </row>
    <row r="854" spans="1:9" x14ac:dyDescent="0.2">
      <c r="A854" t="s">
        <v>415</v>
      </c>
      <c r="B854" t="s">
        <v>417</v>
      </c>
      <c r="C854" t="s">
        <v>11</v>
      </c>
      <c r="D854" t="s">
        <v>417</v>
      </c>
      <c r="E854" t="s">
        <v>18</v>
      </c>
      <c r="F854" t="s">
        <v>406</v>
      </c>
      <c r="G854">
        <v>0.45000000000000007</v>
      </c>
      <c r="H854">
        <v>3.3000000000000002E-2</v>
      </c>
      <c r="I854">
        <v>19.41863248689215</v>
      </c>
    </row>
    <row r="855" spans="1:9" x14ac:dyDescent="0.2">
      <c r="A855" t="s">
        <v>415</v>
      </c>
      <c r="B855" t="s">
        <v>417</v>
      </c>
      <c r="C855" t="s">
        <v>11</v>
      </c>
      <c r="D855" t="s">
        <v>417</v>
      </c>
      <c r="E855" t="s">
        <v>18</v>
      </c>
      <c r="F855" t="s">
        <v>407</v>
      </c>
      <c r="G855">
        <v>0.46000000000000008</v>
      </c>
      <c r="H855">
        <v>3.3000000000000002E-2</v>
      </c>
      <c r="I855">
        <v>19.953545989513721</v>
      </c>
    </row>
    <row r="856" spans="1:9" x14ac:dyDescent="0.2">
      <c r="A856" t="s">
        <v>415</v>
      </c>
      <c r="B856" t="s">
        <v>417</v>
      </c>
      <c r="C856" t="s">
        <v>11</v>
      </c>
      <c r="D856" t="s">
        <v>417</v>
      </c>
      <c r="E856" t="s">
        <v>18</v>
      </c>
      <c r="F856" t="s">
        <v>408</v>
      </c>
      <c r="G856">
        <v>0.47000000000000008</v>
      </c>
      <c r="H856">
        <v>3.3000000000000002E-2</v>
      </c>
      <c r="I856">
        <v>20.488459492135291</v>
      </c>
    </row>
    <row r="857" spans="1:9" x14ac:dyDescent="0.2">
      <c r="A857" t="s">
        <v>415</v>
      </c>
      <c r="B857" t="s">
        <v>417</v>
      </c>
      <c r="C857" t="s">
        <v>11</v>
      </c>
      <c r="D857" t="s">
        <v>417</v>
      </c>
      <c r="E857" t="s">
        <v>18</v>
      </c>
      <c r="F857" t="s">
        <v>409</v>
      </c>
      <c r="G857">
        <v>0.48000000000000009</v>
      </c>
      <c r="H857">
        <v>3.3000000000000002E-2</v>
      </c>
      <c r="I857">
        <v>21.023372994756862</v>
      </c>
    </row>
    <row r="858" spans="1:9" x14ac:dyDescent="0.2">
      <c r="A858" t="s">
        <v>415</v>
      </c>
      <c r="B858" t="s">
        <v>417</v>
      </c>
      <c r="C858" t="s">
        <v>11</v>
      </c>
      <c r="D858" t="s">
        <v>417</v>
      </c>
      <c r="E858" t="s">
        <v>18</v>
      </c>
      <c r="F858" t="s">
        <v>410</v>
      </c>
      <c r="G858">
        <v>0.4900000000000001</v>
      </c>
      <c r="H858">
        <v>3.3000000000000002E-2</v>
      </c>
      <c r="I858">
        <v>21.558286497378433</v>
      </c>
    </row>
    <row r="859" spans="1:9" x14ac:dyDescent="0.2">
      <c r="A859" t="s">
        <v>415</v>
      </c>
      <c r="B859" t="s">
        <v>417</v>
      </c>
      <c r="C859" t="s">
        <v>11</v>
      </c>
      <c r="D859" t="s">
        <v>417</v>
      </c>
      <c r="E859" t="s">
        <v>18</v>
      </c>
      <c r="F859" t="s">
        <v>411</v>
      </c>
      <c r="G859">
        <v>0.50000000000000011</v>
      </c>
      <c r="H859">
        <v>3.3000000000000002E-2</v>
      </c>
      <c r="I859">
        <v>22.0932</v>
      </c>
    </row>
    <row r="860" spans="1:9" x14ac:dyDescent="0.2">
      <c r="A860" t="s">
        <v>415</v>
      </c>
      <c r="B860" t="s">
        <v>417</v>
      </c>
      <c r="C860" t="s">
        <v>28</v>
      </c>
      <c r="D860" t="s">
        <v>417</v>
      </c>
      <c r="E860" t="s">
        <v>25</v>
      </c>
      <c r="F860" t="s">
        <v>401</v>
      </c>
      <c r="G860">
        <v>0.4</v>
      </c>
      <c r="H860">
        <v>3.3000000000000002E-2</v>
      </c>
      <c r="I860">
        <v>0</v>
      </c>
    </row>
    <row r="861" spans="1:9" x14ac:dyDescent="0.2">
      <c r="A861" t="s">
        <v>415</v>
      </c>
      <c r="B861" t="s">
        <v>417</v>
      </c>
      <c r="C861" t="s">
        <v>28</v>
      </c>
      <c r="D861" t="s">
        <v>417</v>
      </c>
      <c r="E861" t="s">
        <v>25</v>
      </c>
      <c r="F861" t="s">
        <v>402</v>
      </c>
      <c r="G861">
        <v>0.41000000000000003</v>
      </c>
      <c r="H861">
        <v>3.3000000000000002E-2</v>
      </c>
      <c r="I861">
        <v>0</v>
      </c>
    </row>
    <row r="862" spans="1:9" x14ac:dyDescent="0.2">
      <c r="A862" t="s">
        <v>415</v>
      </c>
      <c r="B862" t="s">
        <v>417</v>
      </c>
      <c r="C862" t="s">
        <v>28</v>
      </c>
      <c r="D862" t="s">
        <v>417</v>
      </c>
      <c r="E862" t="s">
        <v>25</v>
      </c>
      <c r="F862" t="s">
        <v>403</v>
      </c>
      <c r="G862">
        <v>0.42000000000000004</v>
      </c>
      <c r="H862">
        <v>3.3000000000000002E-2</v>
      </c>
      <c r="I862">
        <v>0</v>
      </c>
    </row>
    <row r="863" spans="1:9" x14ac:dyDescent="0.2">
      <c r="A863" t="s">
        <v>415</v>
      </c>
      <c r="B863" t="s">
        <v>417</v>
      </c>
      <c r="C863" t="s">
        <v>28</v>
      </c>
      <c r="D863" t="s">
        <v>417</v>
      </c>
      <c r="E863" t="s">
        <v>25</v>
      </c>
      <c r="F863" t="s">
        <v>404</v>
      </c>
      <c r="G863">
        <v>0.43000000000000005</v>
      </c>
      <c r="H863">
        <v>3.3000000000000002E-2</v>
      </c>
      <c r="I863">
        <v>0</v>
      </c>
    </row>
    <row r="864" spans="1:9" x14ac:dyDescent="0.2">
      <c r="A864" t="s">
        <v>415</v>
      </c>
      <c r="B864" t="s">
        <v>417</v>
      </c>
      <c r="C864" t="s">
        <v>28</v>
      </c>
      <c r="D864" t="s">
        <v>417</v>
      </c>
      <c r="E864" t="s">
        <v>25</v>
      </c>
      <c r="F864" t="s">
        <v>405</v>
      </c>
      <c r="G864">
        <v>0.44000000000000006</v>
      </c>
      <c r="H864">
        <v>3.3000000000000002E-2</v>
      </c>
      <c r="I864">
        <v>0</v>
      </c>
    </row>
    <row r="865" spans="1:9" x14ac:dyDescent="0.2">
      <c r="A865" t="s">
        <v>415</v>
      </c>
      <c r="B865" t="s">
        <v>417</v>
      </c>
      <c r="C865" t="s">
        <v>28</v>
      </c>
      <c r="D865" t="s">
        <v>417</v>
      </c>
      <c r="E865" t="s">
        <v>25</v>
      </c>
      <c r="F865" t="s">
        <v>406</v>
      </c>
      <c r="G865">
        <v>0.45000000000000007</v>
      </c>
      <c r="H865">
        <v>3.3000000000000002E-2</v>
      </c>
      <c r="I865">
        <v>0</v>
      </c>
    </row>
    <row r="866" spans="1:9" x14ac:dyDescent="0.2">
      <c r="A866" t="s">
        <v>415</v>
      </c>
      <c r="B866" t="s">
        <v>417</v>
      </c>
      <c r="C866" t="s">
        <v>28</v>
      </c>
      <c r="D866" t="s">
        <v>417</v>
      </c>
      <c r="E866" t="s">
        <v>25</v>
      </c>
      <c r="F866" t="s">
        <v>407</v>
      </c>
      <c r="G866">
        <v>0.46000000000000008</v>
      </c>
      <c r="H866">
        <v>3.3000000000000002E-2</v>
      </c>
      <c r="I866">
        <v>0</v>
      </c>
    </row>
    <row r="867" spans="1:9" x14ac:dyDescent="0.2">
      <c r="A867" t="s">
        <v>415</v>
      </c>
      <c r="B867" t="s">
        <v>417</v>
      </c>
      <c r="C867" t="s">
        <v>28</v>
      </c>
      <c r="D867" t="s">
        <v>417</v>
      </c>
      <c r="E867" t="s">
        <v>25</v>
      </c>
      <c r="F867" t="s">
        <v>408</v>
      </c>
      <c r="G867">
        <v>0.47000000000000008</v>
      </c>
      <c r="H867">
        <v>3.3000000000000002E-2</v>
      </c>
      <c r="I867">
        <v>0</v>
      </c>
    </row>
    <row r="868" spans="1:9" x14ac:dyDescent="0.2">
      <c r="A868" t="s">
        <v>415</v>
      </c>
      <c r="B868" t="s">
        <v>417</v>
      </c>
      <c r="C868" t="s">
        <v>28</v>
      </c>
      <c r="D868" t="s">
        <v>417</v>
      </c>
      <c r="E868" t="s">
        <v>25</v>
      </c>
      <c r="F868" t="s">
        <v>409</v>
      </c>
      <c r="G868">
        <v>0.48000000000000009</v>
      </c>
      <c r="H868">
        <v>3.3000000000000002E-2</v>
      </c>
      <c r="I868">
        <v>0</v>
      </c>
    </row>
    <row r="869" spans="1:9" x14ac:dyDescent="0.2">
      <c r="A869" t="s">
        <v>415</v>
      </c>
      <c r="B869" t="s">
        <v>417</v>
      </c>
      <c r="C869" t="s">
        <v>28</v>
      </c>
      <c r="D869" t="s">
        <v>417</v>
      </c>
      <c r="E869" t="s">
        <v>25</v>
      </c>
      <c r="F869" t="s">
        <v>410</v>
      </c>
      <c r="G869">
        <v>0.4900000000000001</v>
      </c>
      <c r="H869">
        <v>3.3000000000000002E-2</v>
      </c>
      <c r="I869">
        <v>0</v>
      </c>
    </row>
    <row r="870" spans="1:9" x14ac:dyDescent="0.2">
      <c r="A870" t="s">
        <v>415</v>
      </c>
      <c r="B870" t="s">
        <v>417</v>
      </c>
      <c r="C870" t="s">
        <v>28</v>
      </c>
      <c r="D870" t="s">
        <v>417</v>
      </c>
      <c r="E870" t="s">
        <v>25</v>
      </c>
      <c r="F870" t="s">
        <v>411</v>
      </c>
      <c r="G870">
        <v>0.50000000000000011</v>
      </c>
      <c r="H870">
        <v>3.3000000000000002E-2</v>
      </c>
      <c r="I870">
        <v>0</v>
      </c>
    </row>
    <row r="871" spans="1:9" x14ac:dyDescent="0.2">
      <c r="A871" t="s">
        <v>415</v>
      </c>
      <c r="B871" t="s">
        <v>417</v>
      </c>
      <c r="C871" t="s">
        <v>22</v>
      </c>
      <c r="D871" t="s">
        <v>417</v>
      </c>
      <c r="E871" t="s">
        <v>28</v>
      </c>
      <c r="F871" t="s">
        <v>401</v>
      </c>
      <c r="G871">
        <v>0.4</v>
      </c>
      <c r="H871">
        <v>3.3000000000000002E-2</v>
      </c>
      <c r="I871">
        <v>0</v>
      </c>
    </row>
    <row r="872" spans="1:9" x14ac:dyDescent="0.2">
      <c r="A872" t="s">
        <v>415</v>
      </c>
      <c r="B872" t="s">
        <v>417</v>
      </c>
      <c r="C872" t="s">
        <v>22</v>
      </c>
      <c r="D872" t="s">
        <v>417</v>
      </c>
      <c r="E872" t="s">
        <v>28</v>
      </c>
      <c r="F872" t="s">
        <v>402</v>
      </c>
      <c r="G872">
        <v>0.41000000000000003</v>
      </c>
      <c r="H872">
        <v>3.3000000000000002E-2</v>
      </c>
      <c r="I872">
        <v>0</v>
      </c>
    </row>
    <row r="873" spans="1:9" x14ac:dyDescent="0.2">
      <c r="A873" t="s">
        <v>415</v>
      </c>
      <c r="B873" t="s">
        <v>417</v>
      </c>
      <c r="C873" t="s">
        <v>22</v>
      </c>
      <c r="D873" t="s">
        <v>417</v>
      </c>
      <c r="E873" t="s">
        <v>28</v>
      </c>
      <c r="F873" t="s">
        <v>403</v>
      </c>
      <c r="G873">
        <v>0.42000000000000004</v>
      </c>
      <c r="H873">
        <v>3.3000000000000002E-2</v>
      </c>
      <c r="I873">
        <v>0</v>
      </c>
    </row>
    <row r="874" spans="1:9" x14ac:dyDescent="0.2">
      <c r="A874" t="s">
        <v>415</v>
      </c>
      <c r="B874" t="s">
        <v>417</v>
      </c>
      <c r="C874" t="s">
        <v>22</v>
      </c>
      <c r="D874" t="s">
        <v>417</v>
      </c>
      <c r="E874" t="s">
        <v>28</v>
      </c>
      <c r="F874" t="s">
        <v>404</v>
      </c>
      <c r="G874">
        <v>0.43000000000000005</v>
      </c>
      <c r="H874">
        <v>3.3000000000000002E-2</v>
      </c>
      <c r="I874">
        <v>0</v>
      </c>
    </row>
    <row r="875" spans="1:9" x14ac:dyDescent="0.2">
      <c r="A875" t="s">
        <v>415</v>
      </c>
      <c r="B875" t="s">
        <v>417</v>
      </c>
      <c r="C875" t="s">
        <v>22</v>
      </c>
      <c r="D875" t="s">
        <v>417</v>
      </c>
      <c r="E875" t="s">
        <v>28</v>
      </c>
      <c r="F875" t="s">
        <v>405</v>
      </c>
      <c r="G875">
        <v>0.44000000000000006</v>
      </c>
      <c r="H875">
        <v>3.3000000000000002E-2</v>
      </c>
      <c r="I875">
        <v>0</v>
      </c>
    </row>
    <row r="876" spans="1:9" x14ac:dyDescent="0.2">
      <c r="A876" t="s">
        <v>415</v>
      </c>
      <c r="B876" t="s">
        <v>417</v>
      </c>
      <c r="C876" t="s">
        <v>22</v>
      </c>
      <c r="D876" t="s">
        <v>417</v>
      </c>
      <c r="E876" t="s">
        <v>28</v>
      </c>
      <c r="F876" t="s">
        <v>406</v>
      </c>
      <c r="G876">
        <v>0.45000000000000007</v>
      </c>
      <c r="H876">
        <v>3.3000000000000002E-2</v>
      </c>
      <c r="I876">
        <v>0</v>
      </c>
    </row>
    <row r="877" spans="1:9" x14ac:dyDescent="0.2">
      <c r="A877" t="s">
        <v>415</v>
      </c>
      <c r="B877" t="s">
        <v>417</v>
      </c>
      <c r="C877" t="s">
        <v>22</v>
      </c>
      <c r="D877" t="s">
        <v>417</v>
      </c>
      <c r="E877" t="s">
        <v>28</v>
      </c>
      <c r="F877" t="s">
        <v>407</v>
      </c>
      <c r="G877">
        <v>0.46000000000000008</v>
      </c>
      <c r="H877">
        <v>3.3000000000000002E-2</v>
      </c>
      <c r="I877">
        <v>0</v>
      </c>
    </row>
    <row r="878" spans="1:9" x14ac:dyDescent="0.2">
      <c r="A878" t="s">
        <v>415</v>
      </c>
      <c r="B878" t="s">
        <v>417</v>
      </c>
      <c r="C878" t="s">
        <v>22</v>
      </c>
      <c r="D878" t="s">
        <v>417</v>
      </c>
      <c r="E878" t="s">
        <v>28</v>
      </c>
      <c r="F878" t="s">
        <v>408</v>
      </c>
      <c r="G878">
        <v>0.47000000000000008</v>
      </c>
      <c r="H878">
        <v>3.3000000000000002E-2</v>
      </c>
      <c r="I878">
        <v>0</v>
      </c>
    </row>
    <row r="879" spans="1:9" x14ac:dyDescent="0.2">
      <c r="A879" t="s">
        <v>415</v>
      </c>
      <c r="B879" t="s">
        <v>417</v>
      </c>
      <c r="C879" t="s">
        <v>22</v>
      </c>
      <c r="D879" t="s">
        <v>417</v>
      </c>
      <c r="E879" t="s">
        <v>28</v>
      </c>
      <c r="F879" t="s">
        <v>409</v>
      </c>
      <c r="G879">
        <v>0.48000000000000009</v>
      </c>
      <c r="H879">
        <v>3.3000000000000002E-2</v>
      </c>
      <c r="I879">
        <v>0</v>
      </c>
    </row>
    <row r="880" spans="1:9" x14ac:dyDescent="0.2">
      <c r="A880" t="s">
        <v>415</v>
      </c>
      <c r="B880" t="s">
        <v>417</v>
      </c>
      <c r="C880" t="s">
        <v>22</v>
      </c>
      <c r="D880" t="s">
        <v>417</v>
      </c>
      <c r="E880" t="s">
        <v>28</v>
      </c>
      <c r="F880" t="s">
        <v>410</v>
      </c>
      <c r="G880">
        <v>0.4900000000000001</v>
      </c>
      <c r="H880">
        <v>3.3000000000000002E-2</v>
      </c>
      <c r="I880">
        <v>0</v>
      </c>
    </row>
    <row r="881" spans="1:9" x14ac:dyDescent="0.2">
      <c r="A881" t="s">
        <v>415</v>
      </c>
      <c r="B881" t="s">
        <v>417</v>
      </c>
      <c r="C881" t="s">
        <v>22</v>
      </c>
      <c r="D881" t="s">
        <v>417</v>
      </c>
      <c r="E881" t="s">
        <v>28</v>
      </c>
      <c r="F881" t="s">
        <v>411</v>
      </c>
      <c r="G881">
        <v>0.50000000000000011</v>
      </c>
      <c r="H881">
        <v>3.3000000000000002E-2</v>
      </c>
      <c r="I881">
        <v>0</v>
      </c>
    </row>
    <row r="882" spans="1:9" x14ac:dyDescent="0.2">
      <c r="A882" t="s">
        <v>415</v>
      </c>
      <c r="B882" t="s">
        <v>417</v>
      </c>
      <c r="C882" t="s">
        <v>18</v>
      </c>
      <c r="D882" t="s">
        <v>417</v>
      </c>
      <c r="E882" t="s">
        <v>22</v>
      </c>
      <c r="F882" t="s">
        <v>401</v>
      </c>
      <c r="G882">
        <v>0.4</v>
      </c>
      <c r="H882">
        <v>3.3000000000000002E-2</v>
      </c>
      <c r="I882">
        <v>24.542986189643955</v>
      </c>
    </row>
    <row r="883" spans="1:9" x14ac:dyDescent="0.2">
      <c r="A883" t="s">
        <v>415</v>
      </c>
      <c r="B883" t="s">
        <v>417</v>
      </c>
      <c r="C883" t="s">
        <v>18</v>
      </c>
      <c r="D883" t="s">
        <v>417</v>
      </c>
      <c r="E883" t="s">
        <v>22</v>
      </c>
      <c r="F883" t="s">
        <v>402</v>
      </c>
      <c r="G883">
        <v>0.41000000000000003</v>
      </c>
      <c r="H883">
        <v>3.3000000000000002E-2</v>
      </c>
      <c r="I883">
        <v>25.327047570679557</v>
      </c>
    </row>
    <row r="884" spans="1:9" x14ac:dyDescent="0.2">
      <c r="A884" t="s">
        <v>415</v>
      </c>
      <c r="B884" t="s">
        <v>417</v>
      </c>
      <c r="C884" t="s">
        <v>18</v>
      </c>
      <c r="D884" t="s">
        <v>417</v>
      </c>
      <c r="E884" t="s">
        <v>22</v>
      </c>
      <c r="F884" t="s">
        <v>403</v>
      </c>
      <c r="G884">
        <v>0.42000000000000004</v>
      </c>
      <c r="H884">
        <v>3.3000000000000002E-2</v>
      </c>
      <c r="I884">
        <v>26.111108951715163</v>
      </c>
    </row>
    <row r="885" spans="1:9" x14ac:dyDescent="0.2">
      <c r="A885" t="s">
        <v>415</v>
      </c>
      <c r="B885" t="s">
        <v>417</v>
      </c>
      <c r="C885" t="s">
        <v>18</v>
      </c>
      <c r="D885" t="s">
        <v>417</v>
      </c>
      <c r="E885" t="s">
        <v>22</v>
      </c>
      <c r="F885" t="s">
        <v>404</v>
      </c>
      <c r="G885">
        <v>0.43000000000000005</v>
      </c>
      <c r="H885">
        <v>3.3000000000000002E-2</v>
      </c>
      <c r="I885">
        <v>26.895170332750766</v>
      </c>
    </row>
    <row r="886" spans="1:9" x14ac:dyDescent="0.2">
      <c r="A886" t="s">
        <v>415</v>
      </c>
      <c r="B886" t="s">
        <v>417</v>
      </c>
      <c r="C886" t="s">
        <v>18</v>
      </c>
      <c r="D886" t="s">
        <v>417</v>
      </c>
      <c r="E886" t="s">
        <v>22</v>
      </c>
      <c r="F886" t="s">
        <v>405</v>
      </c>
      <c r="G886">
        <v>0.44000000000000006</v>
      </c>
      <c r="H886">
        <v>3.3000000000000002E-2</v>
      </c>
      <c r="I886">
        <v>27.679231713786372</v>
      </c>
    </row>
    <row r="887" spans="1:9" x14ac:dyDescent="0.2">
      <c r="A887" t="s">
        <v>415</v>
      </c>
      <c r="B887" t="s">
        <v>417</v>
      </c>
      <c r="C887" t="s">
        <v>18</v>
      </c>
      <c r="D887" t="s">
        <v>417</v>
      </c>
      <c r="E887" t="s">
        <v>22</v>
      </c>
      <c r="F887" t="s">
        <v>406</v>
      </c>
      <c r="G887">
        <v>0.45000000000000007</v>
      </c>
      <c r="H887">
        <v>3.3000000000000002E-2</v>
      </c>
      <c r="I887">
        <v>28.463293094821978</v>
      </c>
    </row>
    <row r="888" spans="1:9" x14ac:dyDescent="0.2">
      <c r="A888" t="s">
        <v>415</v>
      </c>
      <c r="B888" t="s">
        <v>417</v>
      </c>
      <c r="C888" t="s">
        <v>18</v>
      </c>
      <c r="D888" t="s">
        <v>417</v>
      </c>
      <c r="E888" t="s">
        <v>22</v>
      </c>
      <c r="F888" t="s">
        <v>407</v>
      </c>
      <c r="G888">
        <v>0.46000000000000008</v>
      </c>
      <c r="H888">
        <v>3.3000000000000002E-2</v>
      </c>
      <c r="I888">
        <v>29.247354475857581</v>
      </c>
    </row>
    <row r="889" spans="1:9" x14ac:dyDescent="0.2">
      <c r="A889" t="s">
        <v>415</v>
      </c>
      <c r="B889" t="s">
        <v>417</v>
      </c>
      <c r="C889" t="s">
        <v>18</v>
      </c>
      <c r="D889" t="s">
        <v>417</v>
      </c>
      <c r="E889" t="s">
        <v>22</v>
      </c>
      <c r="F889" t="s">
        <v>408</v>
      </c>
      <c r="G889">
        <v>0.47000000000000008</v>
      </c>
      <c r="H889">
        <v>3.3000000000000002E-2</v>
      </c>
      <c r="I889">
        <v>30.031415856893187</v>
      </c>
    </row>
    <row r="890" spans="1:9" x14ac:dyDescent="0.2">
      <c r="A890" t="s">
        <v>415</v>
      </c>
      <c r="B890" t="s">
        <v>417</v>
      </c>
      <c r="C890" t="s">
        <v>18</v>
      </c>
      <c r="D890" t="s">
        <v>417</v>
      </c>
      <c r="E890" t="s">
        <v>22</v>
      </c>
      <c r="F890" t="s">
        <v>409</v>
      </c>
      <c r="G890">
        <v>0.48000000000000009</v>
      </c>
      <c r="H890">
        <v>3.3000000000000002E-2</v>
      </c>
      <c r="I890">
        <v>30.815477237928789</v>
      </c>
    </row>
    <row r="891" spans="1:9" x14ac:dyDescent="0.2">
      <c r="A891" t="s">
        <v>415</v>
      </c>
      <c r="B891" t="s">
        <v>417</v>
      </c>
      <c r="C891" t="s">
        <v>18</v>
      </c>
      <c r="D891" t="s">
        <v>417</v>
      </c>
      <c r="E891" t="s">
        <v>22</v>
      </c>
      <c r="F891" t="s">
        <v>410</v>
      </c>
      <c r="G891">
        <v>0.4900000000000001</v>
      </c>
      <c r="H891">
        <v>3.3000000000000002E-2</v>
      </c>
      <c r="I891">
        <v>31.599538618964395</v>
      </c>
    </row>
    <row r="892" spans="1:9" x14ac:dyDescent="0.2">
      <c r="A892" t="s">
        <v>415</v>
      </c>
      <c r="B892" t="s">
        <v>417</v>
      </c>
      <c r="C892" t="s">
        <v>18</v>
      </c>
      <c r="D892" t="s">
        <v>417</v>
      </c>
      <c r="E892" t="s">
        <v>22</v>
      </c>
      <c r="F892" t="s">
        <v>411</v>
      </c>
      <c r="G892">
        <v>0.50000000000000011</v>
      </c>
      <c r="H892">
        <v>3.3000000000000002E-2</v>
      </c>
      <c r="I892">
        <v>32.383600000000001</v>
      </c>
    </row>
    <row r="893" spans="1:9" x14ac:dyDescent="0.2">
      <c r="A893" t="s">
        <v>415</v>
      </c>
      <c r="B893" t="s">
        <v>417</v>
      </c>
      <c r="C893" t="s">
        <v>25</v>
      </c>
      <c r="D893" t="s">
        <v>417</v>
      </c>
      <c r="E893" t="s">
        <v>18</v>
      </c>
      <c r="F893" t="s">
        <v>401</v>
      </c>
      <c r="G893">
        <v>0.4</v>
      </c>
      <c r="H893">
        <v>3.3000000000000002E-2</v>
      </c>
      <c r="I893">
        <v>10.263443679106272</v>
      </c>
    </row>
    <row r="894" spans="1:9" x14ac:dyDescent="0.2">
      <c r="A894" t="s">
        <v>415</v>
      </c>
      <c r="B894" t="s">
        <v>417</v>
      </c>
      <c r="C894" t="s">
        <v>25</v>
      </c>
      <c r="D894" t="s">
        <v>417</v>
      </c>
      <c r="E894" t="s">
        <v>18</v>
      </c>
      <c r="F894" t="s">
        <v>402</v>
      </c>
      <c r="G894">
        <v>0.41000000000000003</v>
      </c>
      <c r="H894">
        <v>3.3000000000000002E-2</v>
      </c>
      <c r="I894">
        <v>10.591324311195645</v>
      </c>
    </row>
    <row r="895" spans="1:9" x14ac:dyDescent="0.2">
      <c r="A895" t="s">
        <v>415</v>
      </c>
      <c r="B895" t="s">
        <v>417</v>
      </c>
      <c r="C895" t="s">
        <v>25</v>
      </c>
      <c r="D895" t="s">
        <v>417</v>
      </c>
      <c r="E895" t="s">
        <v>18</v>
      </c>
      <c r="F895" t="s">
        <v>403</v>
      </c>
      <c r="G895">
        <v>0.42000000000000004</v>
      </c>
      <c r="H895">
        <v>3.3000000000000002E-2</v>
      </c>
      <c r="I895">
        <v>10.919204943285019</v>
      </c>
    </row>
    <row r="896" spans="1:9" x14ac:dyDescent="0.2">
      <c r="A896" t="s">
        <v>415</v>
      </c>
      <c r="B896" t="s">
        <v>417</v>
      </c>
      <c r="C896" t="s">
        <v>25</v>
      </c>
      <c r="D896" t="s">
        <v>417</v>
      </c>
      <c r="E896" t="s">
        <v>18</v>
      </c>
      <c r="F896" t="s">
        <v>404</v>
      </c>
      <c r="G896">
        <v>0.43000000000000005</v>
      </c>
      <c r="H896">
        <v>3.3000000000000002E-2</v>
      </c>
      <c r="I896">
        <v>11.24708557537439</v>
      </c>
    </row>
    <row r="897" spans="1:9" x14ac:dyDescent="0.2">
      <c r="A897" t="s">
        <v>415</v>
      </c>
      <c r="B897" t="s">
        <v>417</v>
      </c>
      <c r="C897" t="s">
        <v>25</v>
      </c>
      <c r="D897" t="s">
        <v>417</v>
      </c>
      <c r="E897" t="s">
        <v>18</v>
      </c>
      <c r="F897" t="s">
        <v>405</v>
      </c>
      <c r="G897">
        <v>0.44000000000000006</v>
      </c>
      <c r="H897">
        <v>3.3000000000000002E-2</v>
      </c>
      <c r="I897">
        <v>11.574966207463763</v>
      </c>
    </row>
    <row r="898" spans="1:9" x14ac:dyDescent="0.2">
      <c r="A898" t="s">
        <v>415</v>
      </c>
      <c r="B898" t="s">
        <v>417</v>
      </c>
      <c r="C898" t="s">
        <v>25</v>
      </c>
      <c r="D898" t="s">
        <v>417</v>
      </c>
      <c r="E898" t="s">
        <v>18</v>
      </c>
      <c r="F898" t="s">
        <v>406</v>
      </c>
      <c r="G898">
        <v>0.45000000000000007</v>
      </c>
      <c r="H898">
        <v>3.3000000000000002E-2</v>
      </c>
      <c r="I898">
        <v>11.902846839553137</v>
      </c>
    </row>
    <row r="899" spans="1:9" x14ac:dyDescent="0.2">
      <c r="A899" t="s">
        <v>415</v>
      </c>
      <c r="B899" t="s">
        <v>417</v>
      </c>
      <c r="C899" t="s">
        <v>25</v>
      </c>
      <c r="D899" t="s">
        <v>417</v>
      </c>
      <c r="E899" t="s">
        <v>18</v>
      </c>
      <c r="F899" t="s">
        <v>407</v>
      </c>
      <c r="G899">
        <v>0.46000000000000008</v>
      </c>
      <c r="H899">
        <v>3.3000000000000002E-2</v>
      </c>
      <c r="I899">
        <v>12.23072747164251</v>
      </c>
    </row>
    <row r="900" spans="1:9" x14ac:dyDescent="0.2">
      <c r="A900" t="s">
        <v>415</v>
      </c>
      <c r="B900" t="s">
        <v>417</v>
      </c>
      <c r="C900" t="s">
        <v>25</v>
      </c>
      <c r="D900" t="s">
        <v>417</v>
      </c>
      <c r="E900" t="s">
        <v>18</v>
      </c>
      <c r="F900" t="s">
        <v>408</v>
      </c>
      <c r="G900">
        <v>0.47000000000000008</v>
      </c>
      <c r="H900">
        <v>3.3000000000000002E-2</v>
      </c>
      <c r="I900">
        <v>12.558608103731881</v>
      </c>
    </row>
    <row r="901" spans="1:9" x14ac:dyDescent="0.2">
      <c r="A901" t="s">
        <v>415</v>
      </c>
      <c r="B901" t="s">
        <v>417</v>
      </c>
      <c r="C901" t="s">
        <v>25</v>
      </c>
      <c r="D901" t="s">
        <v>417</v>
      </c>
      <c r="E901" t="s">
        <v>18</v>
      </c>
      <c r="F901" t="s">
        <v>409</v>
      </c>
      <c r="G901">
        <v>0.48000000000000009</v>
      </c>
      <c r="H901">
        <v>3.3000000000000002E-2</v>
      </c>
      <c r="I901">
        <v>12.886488735821255</v>
      </c>
    </row>
    <row r="902" spans="1:9" x14ac:dyDescent="0.2">
      <c r="A902" t="s">
        <v>415</v>
      </c>
      <c r="B902" t="s">
        <v>417</v>
      </c>
      <c r="C902" t="s">
        <v>25</v>
      </c>
      <c r="D902" t="s">
        <v>417</v>
      </c>
      <c r="E902" t="s">
        <v>18</v>
      </c>
      <c r="F902" t="s">
        <v>410</v>
      </c>
      <c r="G902">
        <v>0.4900000000000001</v>
      </c>
      <c r="H902">
        <v>3.3000000000000002E-2</v>
      </c>
      <c r="I902">
        <v>13.214369367910628</v>
      </c>
    </row>
    <row r="903" spans="1:9" x14ac:dyDescent="0.2">
      <c r="A903" t="s">
        <v>415</v>
      </c>
      <c r="B903" t="s">
        <v>417</v>
      </c>
      <c r="C903" t="s">
        <v>25</v>
      </c>
      <c r="D903" t="s">
        <v>417</v>
      </c>
      <c r="E903" t="s">
        <v>18</v>
      </c>
      <c r="F903" t="s">
        <v>411</v>
      </c>
      <c r="G903">
        <v>0.50000000000000011</v>
      </c>
      <c r="H903">
        <v>3.3000000000000002E-2</v>
      </c>
      <c r="I903">
        <v>13.542249999999999</v>
      </c>
    </row>
    <row r="904" spans="1:9" x14ac:dyDescent="0.2">
      <c r="A904" t="s">
        <v>415</v>
      </c>
      <c r="B904" t="s">
        <v>417</v>
      </c>
      <c r="C904" t="s">
        <v>11</v>
      </c>
      <c r="D904" t="s">
        <v>417</v>
      </c>
      <c r="E904" t="s">
        <v>25</v>
      </c>
      <c r="F904" t="s">
        <v>401</v>
      </c>
      <c r="G904">
        <v>0.4</v>
      </c>
      <c r="H904">
        <v>3.3000000000000002E-2</v>
      </c>
      <c r="I904">
        <v>6.1184668105959323</v>
      </c>
    </row>
    <row r="905" spans="1:9" x14ac:dyDescent="0.2">
      <c r="A905" t="s">
        <v>415</v>
      </c>
      <c r="B905" t="s">
        <v>417</v>
      </c>
      <c r="C905" t="s">
        <v>11</v>
      </c>
      <c r="D905" t="s">
        <v>417</v>
      </c>
      <c r="E905" t="s">
        <v>25</v>
      </c>
      <c r="F905" t="s">
        <v>402</v>
      </c>
      <c r="G905">
        <v>0.41000000000000003</v>
      </c>
      <c r="H905">
        <v>3.3000000000000002E-2</v>
      </c>
      <c r="I905">
        <v>6.313930129536339</v>
      </c>
    </row>
    <row r="906" spans="1:9" x14ac:dyDescent="0.2">
      <c r="A906" t="s">
        <v>415</v>
      </c>
      <c r="B906" t="s">
        <v>417</v>
      </c>
      <c r="C906" t="s">
        <v>11</v>
      </c>
      <c r="D906" t="s">
        <v>417</v>
      </c>
      <c r="E906" t="s">
        <v>25</v>
      </c>
      <c r="F906" t="s">
        <v>403</v>
      </c>
      <c r="G906">
        <v>0.42000000000000004</v>
      </c>
      <c r="H906">
        <v>3.3000000000000002E-2</v>
      </c>
      <c r="I906">
        <v>6.5093934484767457</v>
      </c>
    </row>
    <row r="907" spans="1:9" x14ac:dyDescent="0.2">
      <c r="A907" t="s">
        <v>415</v>
      </c>
      <c r="B907" t="s">
        <v>417</v>
      </c>
      <c r="C907" t="s">
        <v>11</v>
      </c>
      <c r="D907" t="s">
        <v>417</v>
      </c>
      <c r="E907" t="s">
        <v>25</v>
      </c>
      <c r="F907" t="s">
        <v>404</v>
      </c>
      <c r="G907">
        <v>0.43000000000000005</v>
      </c>
      <c r="H907">
        <v>3.3000000000000002E-2</v>
      </c>
      <c r="I907">
        <v>6.7048567674171524</v>
      </c>
    </row>
    <row r="908" spans="1:9" x14ac:dyDescent="0.2">
      <c r="A908" t="s">
        <v>415</v>
      </c>
      <c r="B908" t="s">
        <v>417</v>
      </c>
      <c r="C908" t="s">
        <v>11</v>
      </c>
      <c r="D908" t="s">
        <v>417</v>
      </c>
      <c r="E908" t="s">
        <v>25</v>
      </c>
      <c r="F908" t="s">
        <v>405</v>
      </c>
      <c r="G908">
        <v>0.44000000000000006</v>
      </c>
      <c r="H908">
        <v>3.3000000000000002E-2</v>
      </c>
      <c r="I908">
        <v>6.9003200863575591</v>
      </c>
    </row>
    <row r="909" spans="1:9" x14ac:dyDescent="0.2">
      <c r="A909" t="s">
        <v>415</v>
      </c>
      <c r="B909" t="s">
        <v>417</v>
      </c>
      <c r="C909" t="s">
        <v>11</v>
      </c>
      <c r="D909" t="s">
        <v>417</v>
      </c>
      <c r="E909" t="s">
        <v>25</v>
      </c>
      <c r="F909" t="s">
        <v>406</v>
      </c>
      <c r="G909">
        <v>0.45000000000000007</v>
      </c>
      <c r="H909">
        <v>3.3000000000000002E-2</v>
      </c>
      <c r="I909">
        <v>7.0957834052979658</v>
      </c>
    </row>
    <row r="910" spans="1:9" x14ac:dyDescent="0.2">
      <c r="A910" t="s">
        <v>415</v>
      </c>
      <c r="B910" t="s">
        <v>417</v>
      </c>
      <c r="C910" t="s">
        <v>11</v>
      </c>
      <c r="D910" t="s">
        <v>417</v>
      </c>
      <c r="E910" t="s">
        <v>25</v>
      </c>
      <c r="F910" t="s">
        <v>407</v>
      </c>
      <c r="G910">
        <v>0.46000000000000008</v>
      </c>
      <c r="H910">
        <v>3.3000000000000002E-2</v>
      </c>
      <c r="I910">
        <v>7.2912467242383725</v>
      </c>
    </row>
    <row r="911" spans="1:9" x14ac:dyDescent="0.2">
      <c r="A911" t="s">
        <v>415</v>
      </c>
      <c r="B911" t="s">
        <v>417</v>
      </c>
      <c r="C911" t="s">
        <v>11</v>
      </c>
      <c r="D911" t="s">
        <v>417</v>
      </c>
      <c r="E911" t="s">
        <v>25</v>
      </c>
      <c r="F911" t="s">
        <v>408</v>
      </c>
      <c r="G911">
        <v>0.47000000000000008</v>
      </c>
      <c r="H911">
        <v>3.3000000000000002E-2</v>
      </c>
      <c r="I911">
        <v>7.4867100431787792</v>
      </c>
    </row>
    <row r="912" spans="1:9" x14ac:dyDescent="0.2">
      <c r="A912" t="s">
        <v>415</v>
      </c>
      <c r="B912" t="s">
        <v>417</v>
      </c>
      <c r="C912" t="s">
        <v>11</v>
      </c>
      <c r="D912" t="s">
        <v>417</v>
      </c>
      <c r="E912" t="s">
        <v>25</v>
      </c>
      <c r="F912" t="s">
        <v>409</v>
      </c>
      <c r="G912">
        <v>0.48000000000000009</v>
      </c>
      <c r="H912">
        <v>3.3000000000000002E-2</v>
      </c>
      <c r="I912">
        <v>7.6821733621191859</v>
      </c>
    </row>
    <row r="913" spans="1:9" x14ac:dyDescent="0.2">
      <c r="A913" t="s">
        <v>415</v>
      </c>
      <c r="B913" t="s">
        <v>417</v>
      </c>
      <c r="C913" t="s">
        <v>11</v>
      </c>
      <c r="D913" t="s">
        <v>417</v>
      </c>
      <c r="E913" t="s">
        <v>25</v>
      </c>
      <c r="F913" t="s">
        <v>410</v>
      </c>
      <c r="G913">
        <v>0.4900000000000001</v>
      </c>
      <c r="H913">
        <v>3.3000000000000002E-2</v>
      </c>
      <c r="I913">
        <v>7.8776366810595926</v>
      </c>
    </row>
    <row r="914" spans="1:9" x14ac:dyDescent="0.2">
      <c r="A914" t="s">
        <v>415</v>
      </c>
      <c r="B914" t="s">
        <v>417</v>
      </c>
      <c r="C914" t="s">
        <v>11</v>
      </c>
      <c r="D914" t="s">
        <v>417</v>
      </c>
      <c r="E914" t="s">
        <v>25</v>
      </c>
      <c r="F914" t="s">
        <v>411</v>
      </c>
      <c r="G914">
        <v>0.50000000000000011</v>
      </c>
      <c r="H914">
        <v>3.3000000000000002E-2</v>
      </c>
      <c r="I914">
        <v>8.0731000000000002</v>
      </c>
    </row>
    <row r="915" spans="1:9" x14ac:dyDescent="0.2">
      <c r="A915" t="s">
        <v>415</v>
      </c>
      <c r="B915" t="s">
        <v>417</v>
      </c>
      <c r="C915" t="s">
        <v>28</v>
      </c>
      <c r="D915" t="s">
        <v>417</v>
      </c>
      <c r="E915" t="s">
        <v>11</v>
      </c>
      <c r="F915" t="s">
        <v>401</v>
      </c>
      <c r="G915">
        <v>0.4</v>
      </c>
      <c r="H915">
        <v>3.3000000000000002E-2</v>
      </c>
      <c r="I915">
        <v>15.432964942942334</v>
      </c>
    </row>
    <row r="916" spans="1:9" x14ac:dyDescent="0.2">
      <c r="A916" t="s">
        <v>415</v>
      </c>
      <c r="B916" t="s">
        <v>417</v>
      </c>
      <c r="C916" t="s">
        <v>28</v>
      </c>
      <c r="D916" t="s">
        <v>417</v>
      </c>
      <c r="E916" t="s">
        <v>11</v>
      </c>
      <c r="F916" t="s">
        <v>402</v>
      </c>
      <c r="G916">
        <v>0.41000000000000003</v>
      </c>
      <c r="H916">
        <v>3.3000000000000002E-2</v>
      </c>
      <c r="I916">
        <v>15.925993448648102</v>
      </c>
    </row>
    <row r="917" spans="1:9" x14ac:dyDescent="0.2">
      <c r="A917" t="s">
        <v>415</v>
      </c>
      <c r="B917" t="s">
        <v>417</v>
      </c>
      <c r="C917" t="s">
        <v>28</v>
      </c>
      <c r="D917" t="s">
        <v>417</v>
      </c>
      <c r="E917" t="s">
        <v>11</v>
      </c>
      <c r="F917" t="s">
        <v>403</v>
      </c>
      <c r="G917">
        <v>0.42000000000000004</v>
      </c>
      <c r="H917">
        <v>3.3000000000000002E-2</v>
      </c>
      <c r="I917">
        <v>16.41902195435387</v>
      </c>
    </row>
    <row r="918" spans="1:9" x14ac:dyDescent="0.2">
      <c r="A918" t="s">
        <v>415</v>
      </c>
      <c r="B918" t="s">
        <v>417</v>
      </c>
      <c r="C918" t="s">
        <v>28</v>
      </c>
      <c r="D918" t="s">
        <v>417</v>
      </c>
      <c r="E918" t="s">
        <v>11</v>
      </c>
      <c r="F918" t="s">
        <v>404</v>
      </c>
      <c r="G918">
        <v>0.43000000000000005</v>
      </c>
      <c r="H918">
        <v>3.3000000000000002E-2</v>
      </c>
      <c r="I918">
        <v>16.912050460059636</v>
      </c>
    </row>
    <row r="919" spans="1:9" x14ac:dyDescent="0.2">
      <c r="A919" t="s">
        <v>415</v>
      </c>
      <c r="B919" t="s">
        <v>417</v>
      </c>
      <c r="C919" t="s">
        <v>28</v>
      </c>
      <c r="D919" t="s">
        <v>417</v>
      </c>
      <c r="E919" t="s">
        <v>11</v>
      </c>
      <c r="F919" t="s">
        <v>405</v>
      </c>
      <c r="G919">
        <v>0.44000000000000006</v>
      </c>
      <c r="H919">
        <v>3.3000000000000002E-2</v>
      </c>
      <c r="I919">
        <v>17.405078965765401</v>
      </c>
    </row>
    <row r="920" spans="1:9" x14ac:dyDescent="0.2">
      <c r="A920" t="s">
        <v>415</v>
      </c>
      <c r="B920" t="s">
        <v>417</v>
      </c>
      <c r="C920" t="s">
        <v>28</v>
      </c>
      <c r="D920" t="s">
        <v>417</v>
      </c>
      <c r="E920" t="s">
        <v>11</v>
      </c>
      <c r="F920" t="s">
        <v>406</v>
      </c>
      <c r="G920">
        <v>0.45000000000000007</v>
      </c>
      <c r="H920">
        <v>3.3000000000000002E-2</v>
      </c>
      <c r="I920">
        <v>17.898107471471167</v>
      </c>
    </row>
    <row r="921" spans="1:9" x14ac:dyDescent="0.2">
      <c r="A921" t="s">
        <v>415</v>
      </c>
      <c r="B921" t="s">
        <v>417</v>
      </c>
      <c r="C921" t="s">
        <v>28</v>
      </c>
      <c r="D921" t="s">
        <v>417</v>
      </c>
      <c r="E921" t="s">
        <v>11</v>
      </c>
      <c r="F921" t="s">
        <v>407</v>
      </c>
      <c r="G921">
        <v>0.46000000000000008</v>
      </c>
      <c r="H921">
        <v>3.3000000000000002E-2</v>
      </c>
      <c r="I921">
        <v>18.391135977176933</v>
      </c>
    </row>
    <row r="922" spans="1:9" x14ac:dyDescent="0.2">
      <c r="A922" t="s">
        <v>415</v>
      </c>
      <c r="B922" t="s">
        <v>417</v>
      </c>
      <c r="C922" t="s">
        <v>28</v>
      </c>
      <c r="D922" t="s">
        <v>417</v>
      </c>
      <c r="E922" t="s">
        <v>11</v>
      </c>
      <c r="F922" t="s">
        <v>408</v>
      </c>
      <c r="G922">
        <v>0.47000000000000008</v>
      </c>
      <c r="H922">
        <v>3.3000000000000002E-2</v>
      </c>
      <c r="I922">
        <v>18.884164482882703</v>
      </c>
    </row>
    <row r="923" spans="1:9" x14ac:dyDescent="0.2">
      <c r="A923" t="s">
        <v>415</v>
      </c>
      <c r="B923" t="s">
        <v>417</v>
      </c>
      <c r="C923" t="s">
        <v>28</v>
      </c>
      <c r="D923" t="s">
        <v>417</v>
      </c>
      <c r="E923" t="s">
        <v>11</v>
      </c>
      <c r="F923" t="s">
        <v>409</v>
      </c>
      <c r="G923">
        <v>0.48000000000000009</v>
      </c>
      <c r="H923">
        <v>3.3000000000000002E-2</v>
      </c>
      <c r="I923">
        <v>19.377192988588469</v>
      </c>
    </row>
    <row r="924" spans="1:9" x14ac:dyDescent="0.2">
      <c r="A924" t="s">
        <v>415</v>
      </c>
      <c r="B924" t="s">
        <v>417</v>
      </c>
      <c r="C924" t="s">
        <v>28</v>
      </c>
      <c r="D924" t="s">
        <v>417</v>
      </c>
      <c r="E924" t="s">
        <v>11</v>
      </c>
      <c r="F924" t="s">
        <v>410</v>
      </c>
      <c r="G924">
        <v>0.4900000000000001</v>
      </c>
      <c r="H924">
        <v>3.3000000000000002E-2</v>
      </c>
      <c r="I924">
        <v>19.870221494294235</v>
      </c>
    </row>
    <row r="925" spans="1:9" x14ac:dyDescent="0.2">
      <c r="A925" t="s">
        <v>415</v>
      </c>
      <c r="B925" t="s">
        <v>417</v>
      </c>
      <c r="C925" t="s">
        <v>28</v>
      </c>
      <c r="D925" t="s">
        <v>417</v>
      </c>
      <c r="E925" t="s">
        <v>11</v>
      </c>
      <c r="F925" t="s">
        <v>411</v>
      </c>
      <c r="G925">
        <v>0.50000000000000011</v>
      </c>
      <c r="H925">
        <v>3.3000000000000002E-2</v>
      </c>
      <c r="I925">
        <v>20.363250000000001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Normal="100" workbookViewId="0"/>
  </sheetViews>
  <sheetFormatPr defaultRowHeight="12.75" x14ac:dyDescent="0.2"/>
  <sheetData>
    <row r="1" spans="1:4" x14ac:dyDescent="0.2">
      <c r="A1" t="s">
        <v>400</v>
      </c>
    </row>
    <row r="2" spans="1:4" x14ac:dyDescent="0.2">
      <c r="A2">
        <v>2021</v>
      </c>
    </row>
    <row r="3" spans="1:4" x14ac:dyDescent="0.2">
      <c r="A3">
        <f>A2+1</f>
        <v>2022</v>
      </c>
      <c r="D3" s="60"/>
    </row>
    <row r="4" spans="1:4" x14ac:dyDescent="0.2">
      <c r="A4">
        <f>A3+1</f>
        <v>2023</v>
      </c>
      <c r="D4" s="104"/>
    </row>
    <row r="5" spans="1:4" x14ac:dyDescent="0.2">
      <c r="A5">
        <f t="shared" ref="A5:A12" si="0">A4+1</f>
        <v>2024</v>
      </c>
      <c r="D5" s="104"/>
    </row>
    <row r="6" spans="1:4" x14ac:dyDescent="0.2">
      <c r="A6">
        <f t="shared" si="0"/>
        <v>2025</v>
      </c>
    </row>
    <row r="7" spans="1:4" x14ac:dyDescent="0.2">
      <c r="A7">
        <f t="shared" si="0"/>
        <v>2026</v>
      </c>
    </row>
    <row r="8" spans="1:4" x14ac:dyDescent="0.2">
      <c r="A8">
        <f t="shared" si="0"/>
        <v>2027</v>
      </c>
    </row>
    <row r="9" spans="1:4" x14ac:dyDescent="0.2">
      <c r="A9">
        <f t="shared" si="0"/>
        <v>2028</v>
      </c>
    </row>
    <row r="10" spans="1:4" x14ac:dyDescent="0.2">
      <c r="A10">
        <f t="shared" si="0"/>
        <v>2029</v>
      </c>
    </row>
    <row r="11" spans="1:4" x14ac:dyDescent="0.2">
      <c r="A11">
        <f t="shared" si="0"/>
        <v>2030</v>
      </c>
    </row>
    <row r="12" spans="1:4" x14ac:dyDescent="0.2">
      <c r="A12">
        <f t="shared" si="0"/>
        <v>2031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M253"/>
  <sheetViews>
    <sheetView zoomScaleNormal="100" workbookViewId="0"/>
  </sheetViews>
  <sheetFormatPr defaultColWidth="11.5703125" defaultRowHeight="12.75" x14ac:dyDescent="0.2"/>
  <cols>
    <col min="1" max="1" width="25.5703125" customWidth="1"/>
    <col min="3" max="3" width="14.85546875" customWidth="1"/>
    <col min="4" max="4" width="14.7109375" customWidth="1"/>
  </cols>
  <sheetData>
    <row r="2" spans="1:13" x14ac:dyDescent="0.2">
      <c r="A2" t="s">
        <v>0</v>
      </c>
      <c r="J2" s="57" t="s">
        <v>1</v>
      </c>
    </row>
    <row r="3" spans="1:13" x14ac:dyDescent="0.2">
      <c r="A3" t="s">
        <v>2</v>
      </c>
      <c r="J3" t="s">
        <v>3</v>
      </c>
    </row>
    <row r="4" spans="1:13" x14ac:dyDescent="0.2">
      <c r="A4" t="s">
        <v>4</v>
      </c>
    </row>
    <row r="6" spans="1:13" x14ac:dyDescent="0.2">
      <c r="A6" t="s">
        <v>5</v>
      </c>
      <c r="B6" t="s">
        <v>6</v>
      </c>
      <c r="C6" t="s">
        <v>7</v>
      </c>
      <c r="D6" t="s">
        <v>8</v>
      </c>
      <c r="E6" t="s">
        <v>9</v>
      </c>
      <c r="K6" s="150" t="s">
        <v>10</v>
      </c>
      <c r="L6" s="150"/>
    </row>
    <row r="7" spans="1:13" x14ac:dyDescent="0.2">
      <c r="A7" t="s">
        <v>11</v>
      </c>
      <c r="B7" t="s">
        <v>12</v>
      </c>
      <c r="C7" t="s">
        <v>13</v>
      </c>
      <c r="D7">
        <v>630</v>
      </c>
      <c r="E7">
        <f>D7/2</f>
        <v>315</v>
      </c>
      <c r="J7" s="1" t="s">
        <v>14</v>
      </c>
      <c r="K7" s="1" t="s">
        <v>15</v>
      </c>
      <c r="L7" s="1" t="s">
        <v>16</v>
      </c>
      <c r="M7" s="1" t="s">
        <v>17</v>
      </c>
    </row>
    <row r="8" spans="1:13" x14ac:dyDescent="0.2">
      <c r="A8" t="s">
        <v>18</v>
      </c>
      <c r="B8" t="s">
        <v>19</v>
      </c>
      <c r="C8" t="s">
        <v>20</v>
      </c>
      <c r="D8">
        <v>1000</v>
      </c>
      <c r="E8">
        <f>D8/2</f>
        <v>500</v>
      </c>
      <c r="J8" s="2" t="s">
        <v>21</v>
      </c>
      <c r="K8" s="2">
        <v>1</v>
      </c>
      <c r="L8" s="2">
        <v>100</v>
      </c>
      <c r="M8" s="2">
        <v>216</v>
      </c>
    </row>
    <row r="9" spans="1:13" x14ac:dyDescent="0.2">
      <c r="A9" t="s">
        <v>22</v>
      </c>
      <c r="B9" t="s">
        <v>23</v>
      </c>
      <c r="C9" t="s">
        <v>24</v>
      </c>
      <c r="D9">
        <v>850</v>
      </c>
      <c r="E9">
        <f>D9/2</f>
        <v>425</v>
      </c>
      <c r="J9" s="2" t="s">
        <v>21</v>
      </c>
      <c r="K9" s="2">
        <v>101</v>
      </c>
      <c r="L9" s="2">
        <v>125</v>
      </c>
      <c r="M9" s="2">
        <v>389.6</v>
      </c>
    </row>
    <row r="10" spans="1:13" x14ac:dyDescent="0.2">
      <c r="A10" t="s">
        <v>25</v>
      </c>
      <c r="B10" t="s">
        <v>26</v>
      </c>
      <c r="C10" t="s">
        <v>27</v>
      </c>
      <c r="D10">
        <v>840</v>
      </c>
      <c r="E10">
        <f>D10/2</f>
        <v>420</v>
      </c>
      <c r="J10" s="2" t="s">
        <v>21</v>
      </c>
      <c r="K10" s="2">
        <v>126</v>
      </c>
      <c r="L10" s="2">
        <v>150</v>
      </c>
      <c r="M10" s="2">
        <v>448.9</v>
      </c>
    </row>
    <row r="11" spans="1:13" x14ac:dyDescent="0.2">
      <c r="A11" t="s">
        <v>28</v>
      </c>
      <c r="B11" t="s">
        <v>29</v>
      </c>
      <c r="C11" t="s">
        <v>30</v>
      </c>
      <c r="D11">
        <v>780</v>
      </c>
      <c r="E11">
        <f>D11/2</f>
        <v>390</v>
      </c>
      <c r="J11" s="2" t="s">
        <v>21</v>
      </c>
      <c r="K11" s="2">
        <v>151</v>
      </c>
      <c r="L11" s="2">
        <v>175</v>
      </c>
      <c r="M11" s="2">
        <v>488.7</v>
      </c>
    </row>
    <row r="12" spans="1:13" x14ac:dyDescent="0.2">
      <c r="J12" s="2" t="s">
        <v>21</v>
      </c>
      <c r="K12" s="2">
        <v>176</v>
      </c>
      <c r="L12" s="2">
        <v>200</v>
      </c>
      <c r="M12" s="2">
        <v>532.20000000000005</v>
      </c>
    </row>
    <row r="13" spans="1:13" x14ac:dyDescent="0.2">
      <c r="J13" s="2" t="s">
        <v>21</v>
      </c>
      <c r="K13" s="2">
        <v>201</v>
      </c>
      <c r="L13" s="2">
        <v>275</v>
      </c>
      <c r="M13" s="2">
        <v>672.5</v>
      </c>
    </row>
    <row r="14" spans="1:13" x14ac:dyDescent="0.2">
      <c r="A14" s="3" t="s">
        <v>31</v>
      </c>
      <c r="J14" s="2" t="s">
        <v>21</v>
      </c>
      <c r="K14" s="2">
        <v>276</v>
      </c>
      <c r="L14" s="2">
        <v>350</v>
      </c>
      <c r="M14" s="2">
        <v>797.2</v>
      </c>
    </row>
    <row r="15" spans="1:13" x14ac:dyDescent="0.2">
      <c r="A15" t="s">
        <v>32</v>
      </c>
      <c r="B15" t="s">
        <v>11</v>
      </c>
      <c r="C15" t="s">
        <v>18</v>
      </c>
      <c r="D15" t="s">
        <v>22</v>
      </c>
      <c r="E15" t="s">
        <v>25</v>
      </c>
      <c r="F15" t="s">
        <v>28</v>
      </c>
      <c r="J15" s="2" t="s">
        <v>21</v>
      </c>
      <c r="K15" s="2">
        <v>351</v>
      </c>
      <c r="L15" s="2">
        <v>425</v>
      </c>
      <c r="M15" s="2">
        <v>926</v>
      </c>
    </row>
    <row r="16" spans="1:13" x14ac:dyDescent="0.2">
      <c r="A16" t="s">
        <v>11</v>
      </c>
      <c r="B16">
        <f>E7</f>
        <v>315</v>
      </c>
      <c r="C16">
        <v>1300</v>
      </c>
      <c r="D16">
        <v>1350</v>
      </c>
      <c r="E16">
        <v>1600</v>
      </c>
      <c r="F16">
        <v>1350</v>
      </c>
      <c r="J16" s="2" t="s">
        <v>21</v>
      </c>
      <c r="K16" s="2">
        <v>426</v>
      </c>
      <c r="L16" s="2">
        <v>500</v>
      </c>
      <c r="M16" s="2">
        <v>1054.7</v>
      </c>
    </row>
    <row r="17" spans="1:13" x14ac:dyDescent="0.2">
      <c r="A17" t="s">
        <v>18</v>
      </c>
      <c r="B17">
        <f>C16</f>
        <v>1300</v>
      </c>
      <c r="C17">
        <f>E8</f>
        <v>500</v>
      </c>
      <c r="D17">
        <v>950</v>
      </c>
      <c r="E17">
        <v>1150</v>
      </c>
      <c r="F17">
        <v>2400</v>
      </c>
      <c r="J17" s="2" t="s">
        <v>21</v>
      </c>
      <c r="K17" s="2">
        <v>501</v>
      </c>
      <c r="L17" s="2">
        <v>600</v>
      </c>
      <c r="M17" s="2">
        <v>1228</v>
      </c>
    </row>
    <row r="18" spans="1:13" x14ac:dyDescent="0.2">
      <c r="A18" t="s">
        <v>22</v>
      </c>
      <c r="B18">
        <f>D16</f>
        <v>1350</v>
      </c>
      <c r="C18">
        <f>D17</f>
        <v>950</v>
      </c>
      <c r="D18">
        <f>E9</f>
        <v>425</v>
      </c>
      <c r="E18">
        <v>1950</v>
      </c>
      <c r="F18">
        <v>2150</v>
      </c>
      <c r="J18" s="2" t="s">
        <v>21</v>
      </c>
      <c r="K18" s="2">
        <v>601</v>
      </c>
      <c r="L18" s="2">
        <v>700</v>
      </c>
      <c r="M18" s="2">
        <v>1398.7</v>
      </c>
    </row>
    <row r="19" spans="1:13" x14ac:dyDescent="0.2">
      <c r="A19" t="s">
        <v>25</v>
      </c>
      <c r="B19">
        <f>E16</f>
        <v>1600</v>
      </c>
      <c r="C19">
        <f>E17</f>
        <v>1150</v>
      </c>
      <c r="D19">
        <f>E18</f>
        <v>1950</v>
      </c>
      <c r="E19">
        <f>E10</f>
        <v>420</v>
      </c>
      <c r="F19">
        <v>3000</v>
      </c>
      <c r="J19" s="2" t="s">
        <v>21</v>
      </c>
      <c r="K19" s="2">
        <v>701</v>
      </c>
      <c r="L19" s="2">
        <v>730</v>
      </c>
      <c r="M19" s="2">
        <v>1435.6</v>
      </c>
    </row>
    <row r="20" spans="1:13" x14ac:dyDescent="0.2">
      <c r="A20" t="s">
        <v>28</v>
      </c>
      <c r="B20">
        <f>F16</f>
        <v>1350</v>
      </c>
      <c r="C20">
        <f>F17</f>
        <v>2400</v>
      </c>
      <c r="D20">
        <f>F18</f>
        <v>2150</v>
      </c>
      <c r="E20">
        <f>F19</f>
        <v>3000</v>
      </c>
      <c r="F20">
        <f>E11</f>
        <v>390</v>
      </c>
      <c r="J20" s="2" t="s">
        <v>21</v>
      </c>
      <c r="K20" s="2">
        <v>731</v>
      </c>
      <c r="L20" s="2">
        <v>760</v>
      </c>
      <c r="M20" s="2">
        <v>1484</v>
      </c>
    </row>
    <row r="21" spans="1:13" x14ac:dyDescent="0.2">
      <c r="J21" s="2" t="s">
        <v>21</v>
      </c>
      <c r="K21" s="2">
        <v>761</v>
      </c>
      <c r="L21" s="2">
        <v>790</v>
      </c>
      <c r="M21" s="2">
        <v>1537.9</v>
      </c>
    </row>
    <row r="22" spans="1:13" x14ac:dyDescent="0.2">
      <c r="J22" s="2" t="s">
        <v>21</v>
      </c>
      <c r="K22" s="2">
        <v>791</v>
      </c>
      <c r="L22" s="2">
        <v>820</v>
      </c>
      <c r="M22" s="2">
        <v>1586.7</v>
      </c>
    </row>
    <row r="23" spans="1:13" x14ac:dyDescent="0.2">
      <c r="A23" s="3" t="s">
        <v>33</v>
      </c>
      <c r="J23" s="2" t="s">
        <v>21</v>
      </c>
      <c r="K23" s="2">
        <v>821</v>
      </c>
      <c r="L23" s="2">
        <v>850</v>
      </c>
      <c r="M23" s="2">
        <v>1640.3</v>
      </c>
    </row>
    <row r="24" spans="1:13" x14ac:dyDescent="0.2">
      <c r="A24" s="96" t="s">
        <v>399</v>
      </c>
      <c r="B24" s="97" t="s">
        <v>11</v>
      </c>
      <c r="C24" s="97" t="s">
        <v>18</v>
      </c>
      <c r="D24" s="97" t="s">
        <v>22</v>
      </c>
      <c r="E24" s="97" t="s">
        <v>25</v>
      </c>
      <c r="F24" s="98" t="s">
        <v>28</v>
      </c>
      <c r="J24" s="2" t="s">
        <v>21</v>
      </c>
      <c r="K24" s="2">
        <v>851</v>
      </c>
      <c r="L24" s="2">
        <v>880</v>
      </c>
      <c r="M24" s="2">
        <v>1688.6</v>
      </c>
    </row>
    <row r="25" spans="1:13" x14ac:dyDescent="0.2">
      <c r="A25" s="94" t="s">
        <v>11</v>
      </c>
      <c r="B25" s="4">
        <f>INDEX($M$8:$M$253,MATCH(B16,$K$8:$K$253,1))</f>
        <v>797.2</v>
      </c>
      <c r="C25" s="4">
        <f>INDEX($M$8:$M$253,MATCH(C16,$K$8:$K$253,1))</f>
        <v>2399.6</v>
      </c>
      <c r="D25" s="4">
        <f>INDEX($M$8:$M$253,MATCH(D16,$K$8:$K$253,1))</f>
        <v>2497.6</v>
      </c>
      <c r="E25" s="4">
        <f>INDEX($M$8:$M$253,MATCH(E16,$K$8:$K$253,1))</f>
        <v>2776.7</v>
      </c>
      <c r="F25" s="95">
        <f>INDEX($M$8:$M$253,MATCH(F16,$K$8:$K$253,1))</f>
        <v>2497.6</v>
      </c>
      <c r="J25" s="2" t="s">
        <v>21</v>
      </c>
      <c r="K25" s="2">
        <v>881</v>
      </c>
      <c r="L25" s="2">
        <v>910</v>
      </c>
      <c r="M25" s="2">
        <v>1737</v>
      </c>
    </row>
    <row r="26" spans="1:13" x14ac:dyDescent="0.2">
      <c r="A26" s="94" t="s">
        <v>18</v>
      </c>
      <c r="B26" s="4">
        <f>C25</f>
        <v>2399.6</v>
      </c>
      <c r="C26" s="4">
        <f>INDEX($M$8:$M$253,MATCH(C17,$K$8:$K$253,1))</f>
        <v>1054.7</v>
      </c>
      <c r="D26" s="4">
        <f>INDEX($M$8:$M$253,MATCH(D17,$K$8:$K$253,1))</f>
        <v>1838.6</v>
      </c>
      <c r="E26" s="4">
        <f>INDEX($M$8:$M$253,MATCH(E17,$K$8:$K$253,1))</f>
        <v>2160.3000000000002</v>
      </c>
      <c r="F26" s="95">
        <f>INDEX($M$8:$M$253,MATCH(F17,$K$8:$K$253,1))</f>
        <v>3354.5</v>
      </c>
      <c r="J26" s="2" t="s">
        <v>21</v>
      </c>
      <c r="K26" s="2">
        <v>911</v>
      </c>
      <c r="L26" s="2">
        <v>940</v>
      </c>
      <c r="M26" s="2">
        <v>1790.2</v>
      </c>
    </row>
    <row r="27" spans="1:13" x14ac:dyDescent="0.2">
      <c r="A27" s="94" t="s">
        <v>22</v>
      </c>
      <c r="B27" s="4">
        <f>D25</f>
        <v>2497.6</v>
      </c>
      <c r="C27" s="4">
        <f>D26</f>
        <v>1838.6</v>
      </c>
      <c r="D27" s="4">
        <f>INDEX($M$8:$M$253,MATCH(D18,$K$8:$K$253,1))</f>
        <v>926</v>
      </c>
      <c r="E27" s="4">
        <f>INDEX($M$8:$M$253,MATCH(E18,$K$8:$K$253,1))</f>
        <v>3029.6</v>
      </c>
      <c r="F27" s="95">
        <f>INDEX($M$8:$M$253,MATCH(F18,$K$8:$K$253,1))</f>
        <v>3174</v>
      </c>
      <c r="J27" s="2" t="s">
        <v>21</v>
      </c>
      <c r="K27" s="2">
        <v>941</v>
      </c>
      <c r="L27" s="2">
        <v>970</v>
      </c>
      <c r="M27" s="2">
        <v>1838.6</v>
      </c>
    </row>
    <row r="28" spans="1:13" x14ac:dyDescent="0.2">
      <c r="A28" s="94" t="s">
        <v>25</v>
      </c>
      <c r="B28" s="4">
        <f>E25</f>
        <v>2776.7</v>
      </c>
      <c r="C28" s="4">
        <f>E26</f>
        <v>2160.3000000000002</v>
      </c>
      <c r="D28" s="4">
        <f>E27</f>
        <v>3029.6</v>
      </c>
      <c r="E28" s="4">
        <f>INDEX($M$8:$M$253,MATCH(E19,$K$8:$K$253,1))</f>
        <v>926</v>
      </c>
      <c r="F28" s="95">
        <f>INDEX($M$8:$M$253,MATCH(F19,$K$8:$K$253,1))</f>
        <v>3787.9</v>
      </c>
      <c r="J28" s="2" t="s">
        <v>21</v>
      </c>
      <c r="K28" s="2">
        <v>971</v>
      </c>
      <c r="L28" s="2">
        <v>1000</v>
      </c>
      <c r="M28" s="2">
        <v>1891.8</v>
      </c>
    </row>
    <row r="29" spans="1:13" x14ac:dyDescent="0.2">
      <c r="A29" s="99" t="s">
        <v>28</v>
      </c>
      <c r="B29" s="100">
        <f>F25</f>
        <v>2497.6</v>
      </c>
      <c r="C29" s="100">
        <f>F26</f>
        <v>3354.5</v>
      </c>
      <c r="D29" s="100">
        <f>F27</f>
        <v>3174</v>
      </c>
      <c r="E29" s="100">
        <f>F28</f>
        <v>3787.9</v>
      </c>
      <c r="F29" s="101">
        <f>INDEX($M$8:$M$253,MATCH(F20,$K$8:$K$253,1))</f>
        <v>926</v>
      </c>
      <c r="J29" s="2" t="s">
        <v>21</v>
      </c>
      <c r="K29" s="2">
        <v>1001</v>
      </c>
      <c r="L29" s="2">
        <v>1020</v>
      </c>
      <c r="M29" s="2">
        <v>1919.9</v>
      </c>
    </row>
    <row r="30" spans="1:13" x14ac:dyDescent="0.2">
      <c r="A30" s="58"/>
      <c r="B30" s="58"/>
      <c r="C30" s="58"/>
      <c r="D30" s="58"/>
      <c r="E30" s="58"/>
      <c r="F30" s="58"/>
      <c r="J30" s="2" t="s">
        <v>21</v>
      </c>
      <c r="K30" s="2">
        <v>1021</v>
      </c>
      <c r="L30" s="2">
        <v>1040</v>
      </c>
      <c r="M30" s="2">
        <v>1955.2</v>
      </c>
    </row>
    <row r="31" spans="1:13" x14ac:dyDescent="0.2">
      <c r="J31" s="2" t="s">
        <v>21</v>
      </c>
      <c r="K31" s="2">
        <v>1041</v>
      </c>
      <c r="L31" s="2">
        <v>1060</v>
      </c>
      <c r="M31" s="2">
        <v>1990.5</v>
      </c>
    </row>
    <row r="32" spans="1:13" x14ac:dyDescent="0.2">
      <c r="A32" s="3" t="s">
        <v>34</v>
      </c>
      <c r="J32" s="2" t="s">
        <v>21</v>
      </c>
      <c r="K32" s="2">
        <v>1061</v>
      </c>
      <c r="L32" s="2">
        <v>1080</v>
      </c>
      <c r="M32" s="2">
        <v>2025.7</v>
      </c>
    </row>
    <row r="33" spans="1:13" x14ac:dyDescent="0.2">
      <c r="A33" t="s">
        <v>35</v>
      </c>
      <c r="J33" s="2" t="s">
        <v>21</v>
      </c>
      <c r="K33" s="2">
        <v>1081</v>
      </c>
      <c r="L33" s="2">
        <v>1100</v>
      </c>
      <c r="M33" s="2">
        <v>2061</v>
      </c>
    </row>
    <row r="34" spans="1:13" x14ac:dyDescent="0.2">
      <c r="A34" t="s">
        <v>36</v>
      </c>
      <c r="B34" s="5">
        <v>8.0000000000000002E-3</v>
      </c>
      <c r="J34" s="2" t="s">
        <v>21</v>
      </c>
      <c r="K34" s="2">
        <v>1101</v>
      </c>
      <c r="L34" s="2">
        <v>1120</v>
      </c>
      <c r="M34" s="2">
        <v>2090</v>
      </c>
    </row>
    <row r="35" spans="1:13" x14ac:dyDescent="0.2">
      <c r="A35" t="s">
        <v>37</v>
      </c>
      <c r="B35" s="5">
        <v>2E-3</v>
      </c>
      <c r="J35" s="2" t="s">
        <v>21</v>
      </c>
      <c r="K35" s="2">
        <v>1121</v>
      </c>
      <c r="L35" s="2">
        <v>1140</v>
      </c>
      <c r="M35" s="2">
        <v>2125.1</v>
      </c>
    </row>
    <row r="36" spans="1:13" x14ac:dyDescent="0.2">
      <c r="A36" t="s">
        <v>315</v>
      </c>
      <c r="E36" s="6"/>
      <c r="J36" s="2" t="s">
        <v>21</v>
      </c>
      <c r="K36" s="2">
        <v>1141</v>
      </c>
      <c r="L36" s="2">
        <v>1160</v>
      </c>
      <c r="M36" s="2">
        <v>2160.3000000000002</v>
      </c>
    </row>
    <row r="37" spans="1:13" x14ac:dyDescent="0.2">
      <c r="A37" t="s">
        <v>316</v>
      </c>
      <c r="J37" s="2" t="s">
        <v>21</v>
      </c>
      <c r="K37" s="2">
        <v>1161</v>
      </c>
      <c r="L37" s="2">
        <v>1180</v>
      </c>
      <c r="M37" s="2">
        <v>2195.6</v>
      </c>
    </row>
    <row r="38" spans="1:13" x14ac:dyDescent="0.2">
      <c r="J38" s="2" t="s">
        <v>21</v>
      </c>
      <c r="K38" s="2">
        <v>1181</v>
      </c>
      <c r="L38" s="2">
        <v>1200</v>
      </c>
      <c r="M38" s="2">
        <v>2230.6999999999998</v>
      </c>
    </row>
    <row r="39" spans="1:13" x14ac:dyDescent="0.2">
      <c r="A39" s="96" t="s">
        <v>317</v>
      </c>
      <c r="B39" s="97" t="s">
        <v>11</v>
      </c>
      <c r="C39" s="97" t="s">
        <v>18</v>
      </c>
      <c r="D39" s="97" t="s">
        <v>22</v>
      </c>
      <c r="E39" s="97" t="s">
        <v>25</v>
      </c>
      <c r="F39" s="97" t="s">
        <v>28</v>
      </c>
      <c r="J39" s="2" t="s">
        <v>21</v>
      </c>
      <c r="K39" s="2">
        <v>1201</v>
      </c>
      <c r="L39" s="2">
        <v>1220</v>
      </c>
      <c r="M39" s="2">
        <v>2259.4</v>
      </c>
    </row>
    <row r="40" spans="1:13" x14ac:dyDescent="0.2">
      <c r="A40" s="94" t="s">
        <v>11</v>
      </c>
      <c r="B40">
        <f t="shared" ref="B40:F44" si="0">IF($A40=B$39,$B$35,$B$34)</f>
        <v>2E-3</v>
      </c>
      <c r="C40">
        <f t="shared" si="0"/>
        <v>8.0000000000000002E-3</v>
      </c>
      <c r="D40">
        <f t="shared" si="0"/>
        <v>8.0000000000000002E-3</v>
      </c>
      <c r="E40">
        <f t="shared" si="0"/>
        <v>8.0000000000000002E-3</v>
      </c>
      <c r="F40">
        <f t="shared" si="0"/>
        <v>8.0000000000000002E-3</v>
      </c>
      <c r="J40" s="2" t="s">
        <v>21</v>
      </c>
      <c r="K40" s="2">
        <v>1221</v>
      </c>
      <c r="L40" s="2">
        <v>1240</v>
      </c>
      <c r="M40" s="2">
        <v>2294.4</v>
      </c>
    </row>
    <row r="41" spans="1:13" x14ac:dyDescent="0.2">
      <c r="A41" s="94" t="s">
        <v>18</v>
      </c>
      <c r="B41">
        <f t="shared" si="0"/>
        <v>8.0000000000000002E-3</v>
      </c>
      <c r="C41">
        <f t="shared" si="0"/>
        <v>2E-3</v>
      </c>
      <c r="D41">
        <f t="shared" si="0"/>
        <v>8.0000000000000002E-3</v>
      </c>
      <c r="E41">
        <f t="shared" si="0"/>
        <v>8.0000000000000002E-3</v>
      </c>
      <c r="F41">
        <f t="shared" si="0"/>
        <v>8.0000000000000002E-3</v>
      </c>
      <c r="J41" s="2" t="s">
        <v>21</v>
      </c>
      <c r="K41" s="2">
        <v>1241</v>
      </c>
      <c r="L41" s="2">
        <v>1260</v>
      </c>
      <c r="M41" s="2">
        <v>2329.4</v>
      </c>
    </row>
    <row r="42" spans="1:13" x14ac:dyDescent="0.2">
      <c r="A42" s="94" t="s">
        <v>22</v>
      </c>
      <c r="B42">
        <f>IF($A42=B$39,$B$35,$B$34)</f>
        <v>8.0000000000000002E-3</v>
      </c>
      <c r="C42">
        <f t="shared" si="0"/>
        <v>8.0000000000000002E-3</v>
      </c>
      <c r="D42">
        <f t="shared" si="0"/>
        <v>2E-3</v>
      </c>
      <c r="E42">
        <f t="shared" si="0"/>
        <v>8.0000000000000002E-3</v>
      </c>
      <c r="F42">
        <f t="shared" si="0"/>
        <v>8.0000000000000002E-3</v>
      </c>
      <c r="J42" s="2" t="s">
        <v>21</v>
      </c>
      <c r="K42" s="2">
        <v>1261</v>
      </c>
      <c r="L42" s="2">
        <v>1280</v>
      </c>
      <c r="M42" s="2">
        <v>2364.6</v>
      </c>
    </row>
    <row r="43" spans="1:13" x14ac:dyDescent="0.2">
      <c r="A43" s="94" t="s">
        <v>25</v>
      </c>
      <c r="B43">
        <f t="shared" si="0"/>
        <v>8.0000000000000002E-3</v>
      </c>
      <c r="C43">
        <f t="shared" si="0"/>
        <v>8.0000000000000002E-3</v>
      </c>
      <c r="D43">
        <f t="shared" si="0"/>
        <v>8.0000000000000002E-3</v>
      </c>
      <c r="E43">
        <f t="shared" si="0"/>
        <v>2E-3</v>
      </c>
      <c r="F43">
        <f t="shared" si="0"/>
        <v>8.0000000000000002E-3</v>
      </c>
      <c r="J43" s="2" t="s">
        <v>21</v>
      </c>
      <c r="K43" s="2">
        <v>1281</v>
      </c>
      <c r="L43" s="2">
        <v>1300</v>
      </c>
      <c r="M43" s="2">
        <v>2399.6</v>
      </c>
    </row>
    <row r="44" spans="1:13" x14ac:dyDescent="0.2">
      <c r="A44" s="94" t="s">
        <v>28</v>
      </c>
      <c r="B44">
        <f t="shared" si="0"/>
        <v>8.0000000000000002E-3</v>
      </c>
      <c r="C44">
        <f t="shared" si="0"/>
        <v>8.0000000000000002E-3</v>
      </c>
      <c r="D44">
        <f t="shared" si="0"/>
        <v>8.0000000000000002E-3</v>
      </c>
      <c r="E44">
        <f t="shared" si="0"/>
        <v>8.0000000000000002E-3</v>
      </c>
      <c r="F44">
        <f t="shared" si="0"/>
        <v>2E-3</v>
      </c>
      <c r="J44" s="2" t="s">
        <v>21</v>
      </c>
      <c r="K44" s="2">
        <v>1301</v>
      </c>
      <c r="L44" s="2">
        <v>1320</v>
      </c>
      <c r="M44" s="2">
        <v>2427.6999999999998</v>
      </c>
    </row>
    <row r="45" spans="1:13" x14ac:dyDescent="0.2">
      <c r="J45" s="2" t="s">
        <v>21</v>
      </c>
      <c r="K45" s="2">
        <v>1321</v>
      </c>
      <c r="L45" s="2">
        <v>1340</v>
      </c>
      <c r="M45" s="2">
        <v>2462.6</v>
      </c>
    </row>
    <row r="46" spans="1:13" x14ac:dyDescent="0.2">
      <c r="A46" s="3" t="s">
        <v>38</v>
      </c>
      <c r="J46" s="2" t="s">
        <v>21</v>
      </c>
      <c r="K46" s="2">
        <v>1341</v>
      </c>
      <c r="L46" s="2">
        <v>1360</v>
      </c>
      <c r="M46" s="2">
        <v>2497.6</v>
      </c>
    </row>
    <row r="47" spans="1:13" x14ac:dyDescent="0.2">
      <c r="A47" s="96" t="s">
        <v>51</v>
      </c>
      <c r="B47" s="97" t="s">
        <v>11</v>
      </c>
      <c r="C47" s="97" t="s">
        <v>18</v>
      </c>
      <c r="D47" s="97" t="s">
        <v>22</v>
      </c>
      <c r="E47" s="97" t="s">
        <v>25</v>
      </c>
      <c r="F47" s="97" t="s">
        <v>28</v>
      </c>
      <c r="J47" s="2" t="s">
        <v>21</v>
      </c>
      <c r="K47" s="2">
        <v>1361</v>
      </c>
      <c r="L47" s="2">
        <v>1380</v>
      </c>
      <c r="M47" s="2">
        <v>2532.6</v>
      </c>
    </row>
    <row r="48" spans="1:13" x14ac:dyDescent="0.2">
      <c r="A48" s="94" t="s">
        <v>11</v>
      </c>
      <c r="B48">
        <v>-1</v>
      </c>
      <c r="C48">
        <v>-1</v>
      </c>
      <c r="D48">
        <v>-1</v>
      </c>
      <c r="E48">
        <v>-1</v>
      </c>
      <c r="F48">
        <v>-1</v>
      </c>
      <c r="J48" s="2" t="s">
        <v>21</v>
      </c>
      <c r="K48" s="2">
        <v>1381</v>
      </c>
      <c r="L48" s="2">
        <v>1400</v>
      </c>
      <c r="M48" s="2">
        <v>2567.6</v>
      </c>
    </row>
    <row r="49" spans="1:13" x14ac:dyDescent="0.2">
      <c r="A49" s="94" t="s">
        <v>18</v>
      </c>
      <c r="B49">
        <v>-1</v>
      </c>
      <c r="C49">
        <v>-1</v>
      </c>
      <c r="D49">
        <v>-1</v>
      </c>
      <c r="E49">
        <v>-1</v>
      </c>
      <c r="F49">
        <v>-1</v>
      </c>
      <c r="J49" s="2" t="s">
        <v>21</v>
      </c>
      <c r="K49" s="2">
        <v>1401</v>
      </c>
      <c r="L49" s="2">
        <v>1420</v>
      </c>
      <c r="M49" s="2">
        <v>2596.1</v>
      </c>
    </row>
    <row r="50" spans="1:13" x14ac:dyDescent="0.2">
      <c r="A50" s="94" t="s">
        <v>22</v>
      </c>
      <c r="B50">
        <v>-1</v>
      </c>
      <c r="C50">
        <v>-1</v>
      </c>
      <c r="D50">
        <v>-1</v>
      </c>
      <c r="E50">
        <v>-1</v>
      </c>
      <c r="F50">
        <v>-1</v>
      </c>
      <c r="J50" s="2" t="s">
        <v>21</v>
      </c>
      <c r="K50" s="2">
        <v>1421</v>
      </c>
      <c r="L50" s="2">
        <v>1440</v>
      </c>
      <c r="M50" s="2">
        <v>2630.9</v>
      </c>
    </row>
    <row r="51" spans="1:13" x14ac:dyDescent="0.2">
      <c r="A51" s="94" t="s">
        <v>25</v>
      </c>
      <c r="B51">
        <v>-1</v>
      </c>
      <c r="C51">
        <v>-1</v>
      </c>
      <c r="D51">
        <v>-1</v>
      </c>
      <c r="E51">
        <v>-1</v>
      </c>
      <c r="F51">
        <v>-1</v>
      </c>
      <c r="J51" s="2" t="s">
        <v>21</v>
      </c>
      <c r="K51" s="2">
        <v>1441</v>
      </c>
      <c r="L51" s="2">
        <v>1460</v>
      </c>
      <c r="M51" s="2">
        <v>2665.8</v>
      </c>
    </row>
    <row r="52" spans="1:13" x14ac:dyDescent="0.2">
      <c r="A52" s="94" t="s">
        <v>28</v>
      </c>
      <c r="B52">
        <v>-1</v>
      </c>
      <c r="C52">
        <v>-1</v>
      </c>
      <c r="D52">
        <v>-1</v>
      </c>
      <c r="E52">
        <v>-1</v>
      </c>
      <c r="F52">
        <v>-1</v>
      </c>
      <c r="J52" s="2" t="s">
        <v>21</v>
      </c>
      <c r="K52" s="2">
        <v>1461</v>
      </c>
      <c r="L52" s="2">
        <v>1480</v>
      </c>
      <c r="M52" s="2">
        <v>2680.9</v>
      </c>
    </row>
    <row r="53" spans="1:13" x14ac:dyDescent="0.2">
      <c r="J53" s="2" t="s">
        <v>21</v>
      </c>
      <c r="K53" s="2">
        <v>1481</v>
      </c>
      <c r="L53" s="2">
        <v>1500</v>
      </c>
      <c r="M53" s="2">
        <v>2695</v>
      </c>
    </row>
    <row r="54" spans="1:13" x14ac:dyDescent="0.2">
      <c r="J54" s="2" t="s">
        <v>21</v>
      </c>
      <c r="K54" s="2">
        <v>1501</v>
      </c>
      <c r="L54" s="2">
        <v>1510</v>
      </c>
      <c r="M54" s="2">
        <v>2706.7</v>
      </c>
    </row>
    <row r="55" spans="1:13" x14ac:dyDescent="0.2">
      <c r="J55" s="2" t="s">
        <v>21</v>
      </c>
      <c r="K55" s="2">
        <v>1511</v>
      </c>
      <c r="L55" s="2">
        <v>1520</v>
      </c>
      <c r="M55" s="2">
        <v>2719</v>
      </c>
    </row>
    <row r="56" spans="1:13" x14ac:dyDescent="0.2">
      <c r="J56" s="2" t="s">
        <v>21</v>
      </c>
      <c r="K56" s="2">
        <v>1521</v>
      </c>
      <c r="L56" s="2">
        <v>1530</v>
      </c>
      <c r="M56" s="2">
        <v>2726.1</v>
      </c>
    </row>
    <row r="57" spans="1:13" x14ac:dyDescent="0.2">
      <c r="J57" s="2" t="s">
        <v>21</v>
      </c>
      <c r="K57" s="2">
        <v>1531</v>
      </c>
      <c r="L57" s="2">
        <v>1540</v>
      </c>
      <c r="M57" s="2">
        <v>2733.4</v>
      </c>
    </row>
    <row r="58" spans="1:13" x14ac:dyDescent="0.2">
      <c r="J58" s="2" t="s">
        <v>21</v>
      </c>
      <c r="K58" s="2">
        <v>1541</v>
      </c>
      <c r="L58" s="2">
        <v>1550</v>
      </c>
      <c r="M58" s="2">
        <v>2740.6</v>
      </c>
    </row>
    <row r="59" spans="1:13" x14ac:dyDescent="0.2">
      <c r="J59" s="2" t="s">
        <v>21</v>
      </c>
      <c r="K59" s="2">
        <v>1551</v>
      </c>
      <c r="L59" s="2">
        <v>1560</v>
      </c>
      <c r="M59" s="2">
        <v>2747.8</v>
      </c>
    </row>
    <row r="60" spans="1:13" x14ac:dyDescent="0.2">
      <c r="J60" s="2" t="s">
        <v>21</v>
      </c>
      <c r="K60" s="2">
        <v>1561</v>
      </c>
      <c r="L60" s="2">
        <v>1570</v>
      </c>
      <c r="M60" s="2">
        <v>2755.1</v>
      </c>
    </row>
    <row r="61" spans="1:13" x14ac:dyDescent="0.2">
      <c r="J61" s="2" t="s">
        <v>21</v>
      </c>
      <c r="K61" s="2">
        <v>1571</v>
      </c>
      <c r="L61" s="2">
        <v>1580</v>
      </c>
      <c r="M61" s="2">
        <v>2762.3</v>
      </c>
    </row>
    <row r="62" spans="1:13" x14ac:dyDescent="0.2">
      <c r="J62" s="2" t="s">
        <v>21</v>
      </c>
      <c r="K62" s="2">
        <v>1581</v>
      </c>
      <c r="L62" s="2">
        <v>1590</v>
      </c>
      <c r="M62" s="2">
        <v>2769.5</v>
      </c>
    </row>
    <row r="63" spans="1:13" x14ac:dyDescent="0.2">
      <c r="J63" s="2" t="s">
        <v>21</v>
      </c>
      <c r="K63" s="2">
        <v>1591</v>
      </c>
      <c r="L63" s="2">
        <v>1600</v>
      </c>
      <c r="M63" s="2">
        <v>2776.7</v>
      </c>
    </row>
    <row r="64" spans="1:13" x14ac:dyDescent="0.2">
      <c r="J64" s="2" t="s">
        <v>21</v>
      </c>
      <c r="K64" s="2">
        <v>1601</v>
      </c>
      <c r="L64" s="2">
        <v>1610</v>
      </c>
      <c r="M64" s="2">
        <v>2783.9</v>
      </c>
    </row>
    <row r="65" spans="10:13" x14ac:dyDescent="0.2">
      <c r="J65" s="2" t="s">
        <v>21</v>
      </c>
      <c r="K65" s="2">
        <v>1611</v>
      </c>
      <c r="L65" s="2">
        <v>1620</v>
      </c>
      <c r="M65" s="2">
        <v>2791.2</v>
      </c>
    </row>
    <row r="66" spans="10:13" x14ac:dyDescent="0.2">
      <c r="J66" s="2" t="s">
        <v>21</v>
      </c>
      <c r="K66" s="2">
        <v>1621</v>
      </c>
      <c r="L66" s="2">
        <v>1630</v>
      </c>
      <c r="M66" s="2">
        <v>2798.4</v>
      </c>
    </row>
    <row r="67" spans="10:13" x14ac:dyDescent="0.2">
      <c r="J67" s="2" t="s">
        <v>21</v>
      </c>
      <c r="K67" s="2">
        <v>1631</v>
      </c>
      <c r="L67" s="2">
        <v>1640</v>
      </c>
      <c r="M67" s="2">
        <v>2805.6</v>
      </c>
    </row>
    <row r="68" spans="10:13" x14ac:dyDescent="0.2">
      <c r="J68" s="2" t="s">
        <v>21</v>
      </c>
      <c r="K68" s="2">
        <v>1641</v>
      </c>
      <c r="L68" s="2">
        <v>1650</v>
      </c>
      <c r="M68" s="2">
        <v>2812.8</v>
      </c>
    </row>
    <row r="69" spans="10:13" x14ac:dyDescent="0.2">
      <c r="J69" s="2" t="s">
        <v>21</v>
      </c>
      <c r="K69" s="2">
        <v>1651</v>
      </c>
      <c r="L69" s="2">
        <v>1660</v>
      </c>
      <c r="M69" s="2">
        <v>2820.1</v>
      </c>
    </row>
    <row r="70" spans="10:13" x14ac:dyDescent="0.2">
      <c r="J70" s="2" t="s">
        <v>21</v>
      </c>
      <c r="K70" s="2">
        <v>1661</v>
      </c>
      <c r="L70" s="2">
        <v>1670</v>
      </c>
      <c r="M70" s="2">
        <v>2827.3</v>
      </c>
    </row>
    <row r="71" spans="10:13" x14ac:dyDescent="0.2">
      <c r="J71" s="2" t="s">
        <v>21</v>
      </c>
      <c r="K71" s="2">
        <v>1671</v>
      </c>
      <c r="L71" s="2">
        <v>1680</v>
      </c>
      <c r="M71" s="2">
        <v>2834.5</v>
      </c>
    </row>
    <row r="72" spans="10:13" x14ac:dyDescent="0.2">
      <c r="J72" s="2" t="s">
        <v>21</v>
      </c>
      <c r="K72" s="2">
        <v>1681</v>
      </c>
      <c r="L72" s="2">
        <v>1690</v>
      </c>
      <c r="M72" s="2">
        <v>2841.7</v>
      </c>
    </row>
    <row r="73" spans="10:13" x14ac:dyDescent="0.2">
      <c r="J73" s="2" t="s">
        <v>21</v>
      </c>
      <c r="K73" s="2">
        <v>1691</v>
      </c>
      <c r="L73" s="2">
        <v>1700</v>
      </c>
      <c r="M73" s="2">
        <v>2848.9</v>
      </c>
    </row>
    <row r="74" spans="10:13" x14ac:dyDescent="0.2">
      <c r="J74" s="2" t="s">
        <v>21</v>
      </c>
      <c r="K74" s="2">
        <v>1701</v>
      </c>
      <c r="L74" s="2">
        <v>1710</v>
      </c>
      <c r="M74" s="2">
        <v>2856.2</v>
      </c>
    </row>
    <row r="75" spans="10:13" x14ac:dyDescent="0.2">
      <c r="J75" s="2" t="s">
        <v>21</v>
      </c>
      <c r="K75" s="2">
        <v>1711</v>
      </c>
      <c r="L75" s="2">
        <v>1720</v>
      </c>
      <c r="M75" s="2">
        <v>2863.4</v>
      </c>
    </row>
    <row r="76" spans="10:13" x14ac:dyDescent="0.2">
      <c r="J76" s="2" t="s">
        <v>21</v>
      </c>
      <c r="K76" s="2">
        <v>1721</v>
      </c>
      <c r="L76" s="2">
        <v>1730</v>
      </c>
      <c r="M76" s="2">
        <v>2870.6</v>
      </c>
    </row>
    <row r="77" spans="10:13" x14ac:dyDescent="0.2">
      <c r="J77" s="2" t="s">
        <v>21</v>
      </c>
      <c r="K77" s="2">
        <v>1731</v>
      </c>
      <c r="L77" s="2">
        <v>1740</v>
      </c>
      <c r="M77" s="2">
        <v>2877.9</v>
      </c>
    </row>
    <row r="78" spans="10:13" x14ac:dyDescent="0.2">
      <c r="J78" s="2" t="s">
        <v>21</v>
      </c>
      <c r="K78" s="2">
        <v>1741</v>
      </c>
      <c r="L78" s="2">
        <v>1750</v>
      </c>
      <c r="M78" s="2">
        <v>2885</v>
      </c>
    </row>
    <row r="79" spans="10:13" x14ac:dyDescent="0.2">
      <c r="J79" s="2" t="s">
        <v>21</v>
      </c>
      <c r="K79" s="2">
        <v>1751</v>
      </c>
      <c r="L79" s="2">
        <v>1760</v>
      </c>
      <c r="M79" s="2">
        <v>2892.3</v>
      </c>
    </row>
    <row r="80" spans="10:13" x14ac:dyDescent="0.2">
      <c r="J80" s="2" t="s">
        <v>21</v>
      </c>
      <c r="K80" s="2">
        <v>1761</v>
      </c>
      <c r="L80" s="2">
        <v>1770</v>
      </c>
      <c r="M80" s="2">
        <v>2899.5</v>
      </c>
    </row>
    <row r="81" spans="10:13" x14ac:dyDescent="0.2">
      <c r="J81" s="2" t="s">
        <v>21</v>
      </c>
      <c r="K81" s="2">
        <v>1771</v>
      </c>
      <c r="L81" s="2">
        <v>1780</v>
      </c>
      <c r="M81" s="2">
        <v>2906.8</v>
      </c>
    </row>
    <row r="82" spans="10:13" x14ac:dyDescent="0.2">
      <c r="J82" s="2" t="s">
        <v>21</v>
      </c>
      <c r="K82" s="2">
        <v>1781</v>
      </c>
      <c r="L82" s="2">
        <v>1790</v>
      </c>
      <c r="M82" s="2">
        <v>2914</v>
      </c>
    </row>
    <row r="83" spans="10:13" x14ac:dyDescent="0.2">
      <c r="J83" s="2" t="s">
        <v>21</v>
      </c>
      <c r="K83" s="2">
        <v>1791</v>
      </c>
      <c r="L83" s="2">
        <v>1800</v>
      </c>
      <c r="M83" s="2">
        <v>2921.1</v>
      </c>
    </row>
    <row r="84" spans="10:13" x14ac:dyDescent="0.2">
      <c r="J84" s="2" t="s">
        <v>21</v>
      </c>
      <c r="K84" s="2">
        <v>1801</v>
      </c>
      <c r="L84" s="2">
        <v>1810</v>
      </c>
      <c r="M84" s="2">
        <v>2928.4</v>
      </c>
    </row>
    <row r="85" spans="10:13" x14ac:dyDescent="0.2">
      <c r="J85" s="2" t="s">
        <v>21</v>
      </c>
      <c r="K85" s="2">
        <v>1811</v>
      </c>
      <c r="L85" s="2">
        <v>1820</v>
      </c>
      <c r="M85" s="2">
        <v>2935.6</v>
      </c>
    </row>
    <row r="86" spans="10:13" x14ac:dyDescent="0.2">
      <c r="J86" s="2" t="s">
        <v>21</v>
      </c>
      <c r="K86" s="2">
        <v>1821</v>
      </c>
      <c r="L86" s="2">
        <v>1830</v>
      </c>
      <c r="M86" s="2">
        <v>2942.9</v>
      </c>
    </row>
    <row r="87" spans="10:13" x14ac:dyDescent="0.2">
      <c r="J87" s="2" t="s">
        <v>21</v>
      </c>
      <c r="K87" s="2">
        <v>1831</v>
      </c>
      <c r="L87" s="2">
        <v>1840</v>
      </c>
      <c r="M87" s="2">
        <v>2950.1</v>
      </c>
    </row>
    <row r="88" spans="10:13" x14ac:dyDescent="0.2">
      <c r="J88" s="2" t="s">
        <v>21</v>
      </c>
      <c r="K88" s="2">
        <v>1841</v>
      </c>
      <c r="L88" s="2">
        <v>1850</v>
      </c>
      <c r="M88" s="2">
        <v>2957.2</v>
      </c>
    </row>
    <row r="89" spans="10:13" x14ac:dyDescent="0.2">
      <c r="J89" s="2" t="s">
        <v>21</v>
      </c>
      <c r="K89" s="2">
        <v>1851</v>
      </c>
      <c r="L89" s="2">
        <v>1860</v>
      </c>
      <c r="M89" s="2">
        <v>2964.5</v>
      </c>
    </row>
    <row r="90" spans="10:13" x14ac:dyDescent="0.2">
      <c r="J90" s="2" t="s">
        <v>21</v>
      </c>
      <c r="K90" s="2">
        <v>1861</v>
      </c>
      <c r="L90" s="2">
        <v>1870</v>
      </c>
      <c r="M90" s="2">
        <v>2971.7</v>
      </c>
    </row>
    <row r="91" spans="10:13" x14ac:dyDescent="0.2">
      <c r="J91" s="2" t="s">
        <v>21</v>
      </c>
      <c r="K91" s="2">
        <v>1871</v>
      </c>
      <c r="L91" s="2">
        <v>1880</v>
      </c>
      <c r="M91" s="2">
        <v>2979</v>
      </c>
    </row>
    <row r="92" spans="10:13" x14ac:dyDescent="0.2">
      <c r="J92" s="2" t="s">
        <v>21</v>
      </c>
      <c r="K92" s="2">
        <v>1881</v>
      </c>
      <c r="L92" s="2">
        <v>1890</v>
      </c>
      <c r="M92" s="2">
        <v>2986.2</v>
      </c>
    </row>
    <row r="93" spans="10:13" x14ac:dyDescent="0.2">
      <c r="J93" s="2" t="s">
        <v>21</v>
      </c>
      <c r="K93" s="2">
        <v>1891</v>
      </c>
      <c r="L93" s="2">
        <v>1900</v>
      </c>
      <c r="M93" s="2">
        <v>2993.3</v>
      </c>
    </row>
    <row r="94" spans="10:13" x14ac:dyDescent="0.2">
      <c r="J94" s="2" t="s">
        <v>21</v>
      </c>
      <c r="K94" s="2">
        <v>1901</v>
      </c>
      <c r="L94" s="2">
        <v>1910</v>
      </c>
      <c r="M94" s="2">
        <v>3000.6</v>
      </c>
    </row>
    <row r="95" spans="10:13" x14ac:dyDescent="0.2">
      <c r="J95" s="2" t="s">
        <v>21</v>
      </c>
      <c r="K95" s="2">
        <v>1911</v>
      </c>
      <c r="L95" s="2">
        <v>1920</v>
      </c>
      <c r="M95" s="2">
        <v>3007.8</v>
      </c>
    </row>
    <row r="96" spans="10:13" x14ac:dyDescent="0.2">
      <c r="J96" s="2" t="s">
        <v>21</v>
      </c>
      <c r="K96" s="2">
        <v>1921</v>
      </c>
      <c r="L96" s="2">
        <v>1930</v>
      </c>
      <c r="M96" s="2">
        <v>3015.1</v>
      </c>
    </row>
    <row r="97" spans="10:13" x14ac:dyDescent="0.2">
      <c r="J97" s="2" t="s">
        <v>21</v>
      </c>
      <c r="K97" s="2">
        <v>1931</v>
      </c>
      <c r="L97" s="2">
        <v>1940</v>
      </c>
      <c r="M97" s="2">
        <v>3022.3</v>
      </c>
    </row>
    <row r="98" spans="10:13" x14ac:dyDescent="0.2">
      <c r="J98" s="2" t="s">
        <v>21</v>
      </c>
      <c r="K98" s="2">
        <v>1941</v>
      </c>
      <c r="L98" s="2">
        <v>1950</v>
      </c>
      <c r="M98" s="2">
        <v>3029.6</v>
      </c>
    </row>
    <row r="99" spans="10:13" x14ac:dyDescent="0.2">
      <c r="J99" s="2" t="s">
        <v>21</v>
      </c>
      <c r="K99" s="2">
        <v>1951</v>
      </c>
      <c r="L99" s="2">
        <v>1960</v>
      </c>
      <c r="M99" s="2">
        <v>3036.7</v>
      </c>
    </row>
    <row r="100" spans="10:13" x14ac:dyDescent="0.2">
      <c r="J100" s="2" t="s">
        <v>21</v>
      </c>
      <c r="K100" s="2">
        <v>1961</v>
      </c>
      <c r="L100" s="2">
        <v>1970</v>
      </c>
      <c r="M100" s="2">
        <v>3043.9</v>
      </c>
    </row>
    <row r="101" spans="10:13" x14ac:dyDescent="0.2">
      <c r="J101" s="2" t="s">
        <v>21</v>
      </c>
      <c r="K101" s="2">
        <v>1971</v>
      </c>
      <c r="L101" s="2">
        <v>1980</v>
      </c>
      <c r="M101" s="2">
        <v>3051.2</v>
      </c>
    </row>
    <row r="102" spans="10:13" x14ac:dyDescent="0.2">
      <c r="J102" s="2" t="s">
        <v>21</v>
      </c>
      <c r="K102" s="2">
        <v>1981</v>
      </c>
      <c r="L102" s="2">
        <v>1990</v>
      </c>
      <c r="M102" s="2">
        <v>3058.4</v>
      </c>
    </row>
    <row r="103" spans="10:13" x14ac:dyDescent="0.2">
      <c r="J103" s="2" t="s">
        <v>21</v>
      </c>
      <c r="K103" s="2">
        <v>1991</v>
      </c>
      <c r="L103" s="2">
        <v>2000</v>
      </c>
      <c r="M103" s="2">
        <v>3065.7</v>
      </c>
    </row>
    <row r="104" spans="10:13" x14ac:dyDescent="0.2">
      <c r="J104" s="2" t="s">
        <v>21</v>
      </c>
      <c r="K104" s="2">
        <v>2001</v>
      </c>
      <c r="L104" s="2">
        <v>2010</v>
      </c>
      <c r="M104" s="2">
        <v>3072.8</v>
      </c>
    </row>
    <row r="105" spans="10:13" x14ac:dyDescent="0.2">
      <c r="J105" s="2" t="s">
        <v>21</v>
      </c>
      <c r="K105" s="2">
        <v>2011</v>
      </c>
      <c r="L105" s="2">
        <v>2020</v>
      </c>
      <c r="M105" s="2">
        <v>3080</v>
      </c>
    </row>
    <row r="106" spans="10:13" x14ac:dyDescent="0.2">
      <c r="J106" s="2" t="s">
        <v>21</v>
      </c>
      <c r="K106" s="2">
        <v>2021</v>
      </c>
      <c r="L106" s="2">
        <v>2030</v>
      </c>
      <c r="M106" s="2">
        <v>3087.3</v>
      </c>
    </row>
    <row r="107" spans="10:13" x14ac:dyDescent="0.2">
      <c r="J107" s="2" t="s">
        <v>21</v>
      </c>
      <c r="K107" s="2">
        <v>2031</v>
      </c>
      <c r="L107" s="2">
        <v>2040</v>
      </c>
      <c r="M107" s="2">
        <v>3094.5</v>
      </c>
    </row>
    <row r="108" spans="10:13" x14ac:dyDescent="0.2">
      <c r="J108" s="2" t="s">
        <v>21</v>
      </c>
      <c r="K108" s="2">
        <v>2041</v>
      </c>
      <c r="L108" s="2">
        <v>2050</v>
      </c>
      <c r="M108" s="2">
        <v>3101.8</v>
      </c>
    </row>
    <row r="109" spans="10:13" x14ac:dyDescent="0.2">
      <c r="J109" s="2" t="s">
        <v>21</v>
      </c>
      <c r="K109" s="2">
        <v>2051</v>
      </c>
      <c r="L109" s="2">
        <v>2060</v>
      </c>
      <c r="M109" s="2">
        <v>3108.9</v>
      </c>
    </row>
    <row r="110" spans="10:13" x14ac:dyDescent="0.2">
      <c r="J110" s="2" t="s">
        <v>21</v>
      </c>
      <c r="K110" s="2">
        <v>2061</v>
      </c>
      <c r="L110" s="2">
        <v>2070</v>
      </c>
      <c r="M110" s="2">
        <v>3116.1</v>
      </c>
    </row>
    <row r="111" spans="10:13" x14ac:dyDescent="0.2">
      <c r="J111" s="2" t="s">
        <v>21</v>
      </c>
      <c r="K111" s="2">
        <v>2071</v>
      </c>
      <c r="L111" s="2">
        <v>2080</v>
      </c>
      <c r="M111" s="2">
        <v>3123.4</v>
      </c>
    </row>
    <row r="112" spans="10:13" x14ac:dyDescent="0.2">
      <c r="J112" s="2" t="s">
        <v>21</v>
      </c>
      <c r="K112" s="2">
        <v>2081</v>
      </c>
      <c r="L112" s="2">
        <v>2090</v>
      </c>
      <c r="M112" s="2">
        <v>3130.6</v>
      </c>
    </row>
    <row r="113" spans="10:13" x14ac:dyDescent="0.2">
      <c r="J113" s="2" t="s">
        <v>21</v>
      </c>
      <c r="K113" s="2">
        <v>2091</v>
      </c>
      <c r="L113" s="2">
        <v>2100</v>
      </c>
      <c r="M113" s="2">
        <v>3137.9</v>
      </c>
    </row>
    <row r="114" spans="10:13" x14ac:dyDescent="0.2">
      <c r="J114" s="2" t="s">
        <v>21</v>
      </c>
      <c r="K114" s="2">
        <v>2101</v>
      </c>
      <c r="L114" s="2">
        <v>2110</v>
      </c>
      <c r="M114" s="2">
        <v>3145.1</v>
      </c>
    </row>
    <row r="115" spans="10:13" x14ac:dyDescent="0.2">
      <c r="J115" s="2" t="s">
        <v>21</v>
      </c>
      <c r="K115" s="2">
        <v>2111</v>
      </c>
      <c r="L115" s="2">
        <v>2120</v>
      </c>
      <c r="M115" s="2">
        <v>3152.3</v>
      </c>
    </row>
    <row r="116" spans="10:13" x14ac:dyDescent="0.2">
      <c r="J116" s="2" t="s">
        <v>21</v>
      </c>
      <c r="K116" s="2">
        <v>2121</v>
      </c>
      <c r="L116" s="2">
        <v>2130</v>
      </c>
      <c r="M116" s="2">
        <v>3159.5</v>
      </c>
    </row>
    <row r="117" spans="10:13" x14ac:dyDescent="0.2">
      <c r="J117" s="2" t="s">
        <v>21</v>
      </c>
      <c r="K117" s="2">
        <v>2131</v>
      </c>
      <c r="L117" s="2">
        <v>2140</v>
      </c>
      <c r="M117" s="2">
        <v>3166.7</v>
      </c>
    </row>
    <row r="118" spans="10:13" x14ac:dyDescent="0.2">
      <c r="J118" s="2" t="s">
        <v>21</v>
      </c>
      <c r="K118" s="2">
        <v>2141</v>
      </c>
      <c r="L118" s="2">
        <v>2150</v>
      </c>
      <c r="M118" s="2">
        <v>3174</v>
      </c>
    </row>
    <row r="119" spans="10:13" x14ac:dyDescent="0.2">
      <c r="J119" s="2" t="s">
        <v>21</v>
      </c>
      <c r="K119" s="2">
        <v>2151</v>
      </c>
      <c r="L119" s="2">
        <v>2160</v>
      </c>
      <c r="M119" s="2">
        <v>3181.2</v>
      </c>
    </row>
    <row r="120" spans="10:13" x14ac:dyDescent="0.2">
      <c r="J120" s="2" t="s">
        <v>21</v>
      </c>
      <c r="K120" s="2">
        <v>2161</v>
      </c>
      <c r="L120" s="2">
        <v>2170</v>
      </c>
      <c r="M120" s="2">
        <v>3188.4</v>
      </c>
    </row>
    <row r="121" spans="10:13" x14ac:dyDescent="0.2">
      <c r="J121" s="2" t="s">
        <v>21</v>
      </c>
      <c r="K121" s="2">
        <v>2171</v>
      </c>
      <c r="L121" s="2">
        <v>2180</v>
      </c>
      <c r="M121" s="2">
        <v>3195.6</v>
      </c>
    </row>
    <row r="122" spans="10:13" x14ac:dyDescent="0.2">
      <c r="J122" s="2" t="s">
        <v>21</v>
      </c>
      <c r="K122" s="2">
        <v>2181</v>
      </c>
      <c r="L122" s="2">
        <v>2190</v>
      </c>
      <c r="M122" s="2">
        <v>3202.8</v>
      </c>
    </row>
    <row r="123" spans="10:13" x14ac:dyDescent="0.2">
      <c r="J123" s="2" t="s">
        <v>21</v>
      </c>
      <c r="K123" s="2">
        <v>2191</v>
      </c>
      <c r="L123" s="2">
        <v>2200</v>
      </c>
      <c r="M123" s="2">
        <v>3210.1</v>
      </c>
    </row>
    <row r="124" spans="10:13" x14ac:dyDescent="0.2">
      <c r="J124" s="2" t="s">
        <v>21</v>
      </c>
      <c r="K124" s="2">
        <v>2201</v>
      </c>
      <c r="L124" s="2">
        <v>2210</v>
      </c>
      <c r="M124" s="2">
        <v>3217.3</v>
      </c>
    </row>
    <row r="125" spans="10:13" x14ac:dyDescent="0.2">
      <c r="J125" s="2" t="s">
        <v>21</v>
      </c>
      <c r="K125" s="2">
        <v>2211</v>
      </c>
      <c r="L125" s="2">
        <v>2220</v>
      </c>
      <c r="M125" s="2">
        <v>3224.5</v>
      </c>
    </row>
    <row r="126" spans="10:13" x14ac:dyDescent="0.2">
      <c r="J126" s="2" t="s">
        <v>21</v>
      </c>
      <c r="K126" s="2">
        <v>2221</v>
      </c>
      <c r="L126" s="2">
        <v>2230</v>
      </c>
      <c r="M126" s="2">
        <v>3231.7</v>
      </c>
    </row>
    <row r="127" spans="10:13" x14ac:dyDescent="0.2">
      <c r="J127" s="2" t="s">
        <v>21</v>
      </c>
      <c r="K127" s="2">
        <v>2231</v>
      </c>
      <c r="L127" s="2">
        <v>2240</v>
      </c>
      <c r="M127" s="2">
        <v>3238.9</v>
      </c>
    </row>
    <row r="128" spans="10:13" x14ac:dyDescent="0.2">
      <c r="J128" s="2" t="s">
        <v>21</v>
      </c>
      <c r="K128" s="2">
        <v>2241</v>
      </c>
      <c r="L128" s="2">
        <v>2250</v>
      </c>
      <c r="M128" s="2">
        <v>3246.2</v>
      </c>
    </row>
    <row r="129" spans="10:13" x14ac:dyDescent="0.2">
      <c r="J129" s="2" t="s">
        <v>21</v>
      </c>
      <c r="K129" s="2">
        <v>2251</v>
      </c>
      <c r="L129" s="2">
        <v>2260</v>
      </c>
      <c r="M129" s="2">
        <v>3253.4</v>
      </c>
    </row>
    <row r="130" spans="10:13" x14ac:dyDescent="0.2">
      <c r="J130" s="2" t="s">
        <v>21</v>
      </c>
      <c r="K130" s="2">
        <v>2261</v>
      </c>
      <c r="L130" s="2">
        <v>2270</v>
      </c>
      <c r="M130" s="2">
        <v>3260.7</v>
      </c>
    </row>
    <row r="131" spans="10:13" x14ac:dyDescent="0.2">
      <c r="J131" s="2" t="s">
        <v>21</v>
      </c>
      <c r="K131" s="2">
        <v>2271</v>
      </c>
      <c r="L131" s="2">
        <v>2280</v>
      </c>
      <c r="M131" s="2">
        <v>3267.8</v>
      </c>
    </row>
    <row r="132" spans="10:13" x14ac:dyDescent="0.2">
      <c r="J132" s="2" t="s">
        <v>21</v>
      </c>
      <c r="K132" s="2">
        <v>2281</v>
      </c>
      <c r="L132" s="2">
        <v>2290</v>
      </c>
      <c r="M132" s="2">
        <v>3275.1</v>
      </c>
    </row>
    <row r="133" spans="10:13" x14ac:dyDescent="0.2">
      <c r="J133" s="2" t="s">
        <v>21</v>
      </c>
      <c r="K133" s="2">
        <v>2291</v>
      </c>
      <c r="L133" s="2">
        <v>2300</v>
      </c>
      <c r="M133" s="2">
        <v>3282.3</v>
      </c>
    </row>
    <row r="134" spans="10:13" x14ac:dyDescent="0.2">
      <c r="J134" s="2" t="s">
        <v>21</v>
      </c>
      <c r="K134" s="2">
        <v>2301</v>
      </c>
      <c r="L134" s="2">
        <v>2310</v>
      </c>
      <c r="M134" s="2">
        <v>3289.5</v>
      </c>
    </row>
    <row r="135" spans="10:13" x14ac:dyDescent="0.2">
      <c r="J135" s="2" t="s">
        <v>21</v>
      </c>
      <c r="K135" s="2">
        <v>2311</v>
      </c>
      <c r="L135" s="2">
        <v>2320</v>
      </c>
      <c r="M135" s="2">
        <v>3296.8</v>
      </c>
    </row>
    <row r="136" spans="10:13" x14ac:dyDescent="0.2">
      <c r="J136" s="2" t="s">
        <v>21</v>
      </c>
      <c r="K136" s="2">
        <v>2321</v>
      </c>
      <c r="L136" s="2">
        <v>2330</v>
      </c>
      <c r="M136" s="2">
        <v>3303.9</v>
      </c>
    </row>
    <row r="137" spans="10:13" x14ac:dyDescent="0.2">
      <c r="J137" s="2" t="s">
        <v>21</v>
      </c>
      <c r="K137" s="2">
        <v>2331</v>
      </c>
      <c r="L137" s="2">
        <v>2340</v>
      </c>
      <c r="M137" s="2">
        <v>3311.2</v>
      </c>
    </row>
    <row r="138" spans="10:13" x14ac:dyDescent="0.2">
      <c r="J138" s="2" t="s">
        <v>21</v>
      </c>
      <c r="K138" s="2">
        <v>2341</v>
      </c>
      <c r="L138" s="2">
        <v>2350</v>
      </c>
      <c r="M138" s="2">
        <v>3318.4</v>
      </c>
    </row>
    <row r="139" spans="10:13" x14ac:dyDescent="0.2">
      <c r="J139" s="2" t="s">
        <v>21</v>
      </c>
      <c r="K139" s="2">
        <v>2351</v>
      </c>
      <c r="L139" s="2">
        <v>2360</v>
      </c>
      <c r="M139" s="2">
        <v>3325.6</v>
      </c>
    </row>
    <row r="140" spans="10:13" x14ac:dyDescent="0.2">
      <c r="J140" s="2" t="s">
        <v>21</v>
      </c>
      <c r="K140" s="2">
        <v>2361</v>
      </c>
      <c r="L140" s="2">
        <v>2370</v>
      </c>
      <c r="M140" s="2">
        <v>3332.9</v>
      </c>
    </row>
    <row r="141" spans="10:13" x14ac:dyDescent="0.2">
      <c r="J141" s="2" t="s">
        <v>21</v>
      </c>
      <c r="K141" s="2">
        <v>2371</v>
      </c>
      <c r="L141" s="2">
        <v>2380</v>
      </c>
      <c r="M141" s="2">
        <v>3340</v>
      </c>
    </row>
    <row r="142" spans="10:13" x14ac:dyDescent="0.2">
      <c r="J142" s="2" t="s">
        <v>21</v>
      </c>
      <c r="K142" s="2">
        <v>2381</v>
      </c>
      <c r="L142" s="2">
        <v>2390</v>
      </c>
      <c r="M142" s="2">
        <v>3347.3</v>
      </c>
    </row>
    <row r="143" spans="10:13" x14ac:dyDescent="0.2">
      <c r="J143" s="2" t="s">
        <v>21</v>
      </c>
      <c r="K143" s="2">
        <v>2391</v>
      </c>
      <c r="L143" s="2">
        <v>2400</v>
      </c>
      <c r="M143" s="2">
        <v>3354.5</v>
      </c>
    </row>
    <row r="144" spans="10:13" x14ac:dyDescent="0.2">
      <c r="J144" s="2" t="s">
        <v>21</v>
      </c>
      <c r="K144" s="2">
        <v>2401</v>
      </c>
      <c r="L144" s="2">
        <v>2410</v>
      </c>
      <c r="M144" s="2">
        <v>3361.7</v>
      </c>
    </row>
    <row r="145" spans="10:13" x14ac:dyDescent="0.2">
      <c r="J145" s="2" t="s">
        <v>21</v>
      </c>
      <c r="K145" s="2">
        <v>2411</v>
      </c>
      <c r="L145" s="2">
        <v>2420</v>
      </c>
      <c r="M145" s="2">
        <v>3369</v>
      </c>
    </row>
    <row r="146" spans="10:13" x14ac:dyDescent="0.2">
      <c r="J146" s="2" t="s">
        <v>21</v>
      </c>
      <c r="K146" s="2">
        <v>2421</v>
      </c>
      <c r="L146" s="2">
        <v>2430</v>
      </c>
      <c r="M146" s="2">
        <v>3376.1</v>
      </c>
    </row>
    <row r="147" spans="10:13" x14ac:dyDescent="0.2">
      <c r="J147" s="2" t="s">
        <v>21</v>
      </c>
      <c r="K147" s="2">
        <v>2431</v>
      </c>
      <c r="L147" s="2">
        <v>2440</v>
      </c>
      <c r="M147" s="2">
        <v>3383.4</v>
      </c>
    </row>
    <row r="148" spans="10:13" x14ac:dyDescent="0.2">
      <c r="J148" s="2" t="s">
        <v>21</v>
      </c>
      <c r="K148" s="2">
        <v>2441</v>
      </c>
      <c r="L148" s="2">
        <v>2450</v>
      </c>
      <c r="M148" s="2">
        <v>3390.6</v>
      </c>
    </row>
    <row r="149" spans="10:13" x14ac:dyDescent="0.2">
      <c r="J149" s="2" t="s">
        <v>21</v>
      </c>
      <c r="K149" s="2">
        <v>2451</v>
      </c>
      <c r="L149" s="2">
        <v>2460</v>
      </c>
      <c r="M149" s="2">
        <v>3397.9</v>
      </c>
    </row>
    <row r="150" spans="10:13" x14ac:dyDescent="0.2">
      <c r="J150" s="2" t="s">
        <v>21</v>
      </c>
      <c r="K150" s="2">
        <v>2461</v>
      </c>
      <c r="L150" s="2">
        <v>2470</v>
      </c>
      <c r="M150" s="2">
        <v>3405.1</v>
      </c>
    </row>
    <row r="151" spans="10:13" x14ac:dyDescent="0.2">
      <c r="J151" s="2" t="s">
        <v>21</v>
      </c>
      <c r="K151" s="2">
        <v>2471</v>
      </c>
      <c r="L151" s="2">
        <v>2480</v>
      </c>
      <c r="M151" s="2">
        <v>3412.2</v>
      </c>
    </row>
    <row r="152" spans="10:13" x14ac:dyDescent="0.2">
      <c r="J152" s="2" t="s">
        <v>21</v>
      </c>
      <c r="K152" s="2">
        <v>2481</v>
      </c>
      <c r="L152" s="2">
        <v>2490</v>
      </c>
      <c r="M152" s="2">
        <v>3419.5</v>
      </c>
    </row>
    <row r="153" spans="10:13" x14ac:dyDescent="0.2">
      <c r="J153" s="2" t="s">
        <v>21</v>
      </c>
      <c r="K153" s="2">
        <v>2491</v>
      </c>
      <c r="L153" s="2">
        <v>2500</v>
      </c>
      <c r="M153" s="2">
        <v>3426.7</v>
      </c>
    </row>
    <row r="154" spans="10:13" x14ac:dyDescent="0.2">
      <c r="J154" s="2" t="s">
        <v>21</v>
      </c>
      <c r="K154" s="2">
        <v>2501</v>
      </c>
      <c r="L154" s="2">
        <v>2510</v>
      </c>
      <c r="M154" s="2">
        <v>3434</v>
      </c>
    </row>
    <row r="155" spans="10:13" x14ac:dyDescent="0.2">
      <c r="J155" s="2" t="s">
        <v>21</v>
      </c>
      <c r="K155" s="2">
        <v>2511</v>
      </c>
      <c r="L155" s="2">
        <v>2520</v>
      </c>
      <c r="M155" s="2">
        <v>3441.2</v>
      </c>
    </row>
    <row r="156" spans="10:13" x14ac:dyDescent="0.2">
      <c r="J156" s="2" t="s">
        <v>21</v>
      </c>
      <c r="K156" s="2">
        <v>2521</v>
      </c>
      <c r="L156" s="2">
        <v>2530</v>
      </c>
      <c r="M156" s="2">
        <v>3448.4</v>
      </c>
    </row>
    <row r="157" spans="10:13" x14ac:dyDescent="0.2">
      <c r="J157" s="2" t="s">
        <v>21</v>
      </c>
      <c r="K157" s="2">
        <v>2531</v>
      </c>
      <c r="L157" s="2">
        <v>2540</v>
      </c>
      <c r="M157" s="2">
        <v>3455.6</v>
      </c>
    </row>
    <row r="158" spans="10:13" x14ac:dyDescent="0.2">
      <c r="J158" s="2" t="s">
        <v>21</v>
      </c>
      <c r="K158" s="2">
        <v>2541</v>
      </c>
      <c r="L158" s="2">
        <v>2550</v>
      </c>
      <c r="M158" s="2">
        <v>3462.8</v>
      </c>
    </row>
    <row r="159" spans="10:13" x14ac:dyDescent="0.2">
      <c r="J159" s="2" t="s">
        <v>21</v>
      </c>
      <c r="K159" s="2">
        <v>2551</v>
      </c>
      <c r="L159" s="2">
        <v>2560</v>
      </c>
      <c r="M159" s="2">
        <v>3470.1</v>
      </c>
    </row>
    <row r="160" spans="10:13" x14ac:dyDescent="0.2">
      <c r="J160" s="2" t="s">
        <v>21</v>
      </c>
      <c r="K160" s="2">
        <v>2561</v>
      </c>
      <c r="L160" s="2">
        <v>2570</v>
      </c>
      <c r="M160" s="2">
        <v>3477.3</v>
      </c>
    </row>
    <row r="161" spans="10:13" x14ac:dyDescent="0.2">
      <c r="J161" s="2" t="s">
        <v>21</v>
      </c>
      <c r="K161" s="2">
        <v>2571</v>
      </c>
      <c r="L161" s="2">
        <v>2580</v>
      </c>
      <c r="M161" s="2">
        <v>3484.6</v>
      </c>
    </row>
    <row r="162" spans="10:13" x14ac:dyDescent="0.2">
      <c r="J162" s="2" t="s">
        <v>21</v>
      </c>
      <c r="K162" s="2">
        <v>2581</v>
      </c>
      <c r="L162" s="2">
        <v>2590</v>
      </c>
      <c r="M162" s="2">
        <v>3491.7</v>
      </c>
    </row>
    <row r="163" spans="10:13" x14ac:dyDescent="0.2">
      <c r="J163" s="2" t="s">
        <v>21</v>
      </c>
      <c r="K163" s="2">
        <v>2591</v>
      </c>
      <c r="L163" s="2">
        <v>2600</v>
      </c>
      <c r="M163" s="2">
        <v>3498.9</v>
      </c>
    </row>
    <row r="164" spans="10:13" x14ac:dyDescent="0.2">
      <c r="J164" s="2" t="s">
        <v>21</v>
      </c>
      <c r="K164" s="2">
        <v>2601</v>
      </c>
      <c r="L164" s="2">
        <v>2610</v>
      </c>
      <c r="M164" s="2">
        <v>3506.2</v>
      </c>
    </row>
    <row r="165" spans="10:13" x14ac:dyDescent="0.2">
      <c r="J165" s="2" t="s">
        <v>21</v>
      </c>
      <c r="K165" s="2">
        <v>2611</v>
      </c>
      <c r="L165" s="2">
        <v>2620</v>
      </c>
      <c r="M165" s="2">
        <v>3513.4</v>
      </c>
    </row>
    <row r="166" spans="10:13" x14ac:dyDescent="0.2">
      <c r="J166" s="2" t="s">
        <v>21</v>
      </c>
      <c r="K166" s="2">
        <v>2621</v>
      </c>
      <c r="L166" s="2">
        <v>2630</v>
      </c>
      <c r="M166" s="2">
        <v>3520.7</v>
      </c>
    </row>
    <row r="167" spans="10:13" x14ac:dyDescent="0.2">
      <c r="J167" s="2" t="s">
        <v>21</v>
      </c>
      <c r="K167" s="2">
        <v>2631</v>
      </c>
      <c r="L167" s="2">
        <v>2640</v>
      </c>
      <c r="M167" s="2">
        <v>3527.9</v>
      </c>
    </row>
    <row r="168" spans="10:13" x14ac:dyDescent="0.2">
      <c r="J168" s="2" t="s">
        <v>21</v>
      </c>
      <c r="K168" s="2">
        <v>2641</v>
      </c>
      <c r="L168" s="2">
        <v>2650</v>
      </c>
      <c r="M168" s="2">
        <v>3535</v>
      </c>
    </row>
    <row r="169" spans="10:13" x14ac:dyDescent="0.2">
      <c r="J169" s="2" t="s">
        <v>21</v>
      </c>
      <c r="K169" s="2">
        <v>2651</v>
      </c>
      <c r="L169" s="2">
        <v>2660</v>
      </c>
      <c r="M169" s="2">
        <v>3542.3</v>
      </c>
    </row>
    <row r="170" spans="10:13" x14ac:dyDescent="0.2">
      <c r="J170" s="2" t="s">
        <v>21</v>
      </c>
      <c r="K170" s="2">
        <v>2661</v>
      </c>
      <c r="L170" s="2">
        <v>2670</v>
      </c>
      <c r="M170" s="2">
        <v>3549.5</v>
      </c>
    </row>
    <row r="171" spans="10:13" x14ac:dyDescent="0.2">
      <c r="J171" s="2" t="s">
        <v>21</v>
      </c>
      <c r="K171" s="2">
        <v>2671</v>
      </c>
      <c r="L171" s="2">
        <v>2680</v>
      </c>
      <c r="M171" s="2">
        <v>3556.8</v>
      </c>
    </row>
    <row r="172" spans="10:13" x14ac:dyDescent="0.2">
      <c r="J172" s="2" t="s">
        <v>21</v>
      </c>
      <c r="K172" s="2">
        <v>2681</v>
      </c>
      <c r="L172" s="2">
        <v>2690</v>
      </c>
      <c r="M172" s="2">
        <v>3564</v>
      </c>
    </row>
    <row r="173" spans="10:13" x14ac:dyDescent="0.2">
      <c r="J173" s="2" t="s">
        <v>21</v>
      </c>
      <c r="K173" s="2">
        <v>2691</v>
      </c>
      <c r="L173" s="2">
        <v>2700</v>
      </c>
      <c r="M173" s="2">
        <v>3571.1</v>
      </c>
    </row>
    <row r="174" spans="10:13" x14ac:dyDescent="0.2">
      <c r="J174" s="2" t="s">
        <v>21</v>
      </c>
      <c r="K174" s="2">
        <v>2701</v>
      </c>
      <c r="L174" s="2">
        <v>2710</v>
      </c>
      <c r="M174" s="2">
        <v>3578.4</v>
      </c>
    </row>
    <row r="175" spans="10:13" x14ac:dyDescent="0.2">
      <c r="J175" s="2" t="s">
        <v>21</v>
      </c>
      <c r="K175" s="2">
        <v>2711</v>
      </c>
      <c r="L175" s="2">
        <v>2720</v>
      </c>
      <c r="M175" s="2">
        <v>3585.6</v>
      </c>
    </row>
    <row r="176" spans="10:13" x14ac:dyDescent="0.2">
      <c r="J176" s="2" t="s">
        <v>21</v>
      </c>
      <c r="K176" s="2">
        <v>2721</v>
      </c>
      <c r="L176" s="2">
        <v>2730</v>
      </c>
      <c r="M176" s="2">
        <v>3592.9</v>
      </c>
    </row>
    <row r="177" spans="10:13" x14ac:dyDescent="0.2">
      <c r="J177" s="2" t="s">
        <v>21</v>
      </c>
      <c r="K177" s="2">
        <v>2731</v>
      </c>
      <c r="L177" s="2">
        <v>2740</v>
      </c>
      <c r="M177" s="2">
        <v>3600.1</v>
      </c>
    </row>
    <row r="178" spans="10:13" x14ac:dyDescent="0.2">
      <c r="J178" s="2" t="s">
        <v>21</v>
      </c>
      <c r="K178" s="2">
        <v>2741</v>
      </c>
      <c r="L178" s="2">
        <v>2750</v>
      </c>
      <c r="M178" s="2">
        <v>3607.3</v>
      </c>
    </row>
    <row r="179" spans="10:13" x14ac:dyDescent="0.2">
      <c r="J179" s="2" t="s">
        <v>21</v>
      </c>
      <c r="K179" s="2">
        <v>2751</v>
      </c>
      <c r="L179" s="2">
        <v>2760</v>
      </c>
      <c r="M179" s="2">
        <v>3614.5</v>
      </c>
    </row>
    <row r="180" spans="10:13" x14ac:dyDescent="0.2">
      <c r="J180" s="2" t="s">
        <v>21</v>
      </c>
      <c r="K180" s="2">
        <v>2761</v>
      </c>
      <c r="L180" s="2">
        <v>2770</v>
      </c>
      <c r="M180" s="2">
        <v>3621.7</v>
      </c>
    </row>
    <row r="181" spans="10:13" x14ac:dyDescent="0.2">
      <c r="J181" s="2" t="s">
        <v>21</v>
      </c>
      <c r="K181" s="2">
        <v>2771</v>
      </c>
      <c r="L181" s="2">
        <v>2780</v>
      </c>
      <c r="M181" s="2">
        <v>3629</v>
      </c>
    </row>
    <row r="182" spans="10:13" x14ac:dyDescent="0.2">
      <c r="J182" s="2" t="s">
        <v>21</v>
      </c>
      <c r="K182" s="2">
        <v>2781</v>
      </c>
      <c r="L182" s="2">
        <v>2790</v>
      </c>
      <c r="M182" s="2">
        <v>3636.2</v>
      </c>
    </row>
    <row r="183" spans="10:13" x14ac:dyDescent="0.2">
      <c r="J183" s="2" t="s">
        <v>21</v>
      </c>
      <c r="K183" s="2">
        <v>2791</v>
      </c>
      <c r="L183" s="2">
        <v>2800</v>
      </c>
      <c r="M183" s="2">
        <v>3643.5</v>
      </c>
    </row>
    <row r="184" spans="10:13" x14ac:dyDescent="0.2">
      <c r="J184" s="2" t="s">
        <v>21</v>
      </c>
      <c r="K184" s="2">
        <v>2801</v>
      </c>
      <c r="L184" s="2">
        <v>2810</v>
      </c>
      <c r="M184" s="2">
        <v>3650.6</v>
      </c>
    </row>
    <row r="185" spans="10:13" x14ac:dyDescent="0.2">
      <c r="J185" s="2" t="s">
        <v>21</v>
      </c>
      <c r="K185" s="2">
        <v>2811</v>
      </c>
      <c r="L185" s="2">
        <v>2820</v>
      </c>
      <c r="M185" s="2">
        <v>3657.8</v>
      </c>
    </row>
    <row r="186" spans="10:13" x14ac:dyDescent="0.2">
      <c r="J186" s="2" t="s">
        <v>21</v>
      </c>
      <c r="K186" s="2">
        <v>2821</v>
      </c>
      <c r="L186" s="2">
        <v>2830</v>
      </c>
      <c r="M186" s="2">
        <v>3665.1</v>
      </c>
    </row>
    <row r="187" spans="10:13" x14ac:dyDescent="0.2">
      <c r="J187" s="2" t="s">
        <v>21</v>
      </c>
      <c r="K187" s="2">
        <v>2831</v>
      </c>
      <c r="L187" s="2">
        <v>2840</v>
      </c>
      <c r="M187" s="2">
        <v>3672.3</v>
      </c>
    </row>
    <row r="188" spans="10:13" x14ac:dyDescent="0.2">
      <c r="J188" s="2" t="s">
        <v>21</v>
      </c>
      <c r="K188" s="2">
        <v>2841</v>
      </c>
      <c r="L188" s="2">
        <v>2850</v>
      </c>
      <c r="M188" s="2">
        <v>3679.6</v>
      </c>
    </row>
    <row r="189" spans="10:13" x14ac:dyDescent="0.2">
      <c r="J189" s="2" t="s">
        <v>21</v>
      </c>
      <c r="K189" s="2">
        <v>2851</v>
      </c>
      <c r="L189" s="2">
        <v>2860</v>
      </c>
      <c r="M189" s="2">
        <v>3686.7</v>
      </c>
    </row>
    <row r="190" spans="10:13" x14ac:dyDescent="0.2">
      <c r="J190" s="2" t="s">
        <v>21</v>
      </c>
      <c r="K190" s="2">
        <v>2861</v>
      </c>
      <c r="L190" s="2">
        <v>2870</v>
      </c>
      <c r="M190" s="2">
        <v>3693.9</v>
      </c>
    </row>
    <row r="191" spans="10:13" x14ac:dyDescent="0.2">
      <c r="J191" s="2" t="s">
        <v>21</v>
      </c>
      <c r="K191" s="2">
        <v>2871</v>
      </c>
      <c r="L191" s="2">
        <v>2880</v>
      </c>
      <c r="M191" s="2">
        <v>3701.2</v>
      </c>
    </row>
    <row r="192" spans="10:13" x14ac:dyDescent="0.2">
      <c r="J192" s="2" t="s">
        <v>21</v>
      </c>
      <c r="K192" s="2">
        <v>2881</v>
      </c>
      <c r="L192" s="2">
        <v>2890</v>
      </c>
      <c r="M192" s="2">
        <v>3708.4</v>
      </c>
    </row>
    <row r="193" spans="10:13" x14ac:dyDescent="0.2">
      <c r="J193" s="2" t="s">
        <v>21</v>
      </c>
      <c r="K193" s="2">
        <v>2891</v>
      </c>
      <c r="L193" s="2">
        <v>2900</v>
      </c>
      <c r="M193" s="2">
        <v>3715.7</v>
      </c>
    </row>
    <row r="194" spans="10:13" x14ac:dyDescent="0.2">
      <c r="J194" s="2" t="s">
        <v>21</v>
      </c>
      <c r="K194" s="2">
        <v>2901</v>
      </c>
      <c r="L194" s="2">
        <v>2910</v>
      </c>
      <c r="M194" s="2">
        <v>3722.8</v>
      </c>
    </row>
    <row r="195" spans="10:13" x14ac:dyDescent="0.2">
      <c r="J195" s="2" t="s">
        <v>21</v>
      </c>
      <c r="K195" s="2">
        <v>2911</v>
      </c>
      <c r="L195" s="2">
        <v>2920</v>
      </c>
      <c r="M195" s="2">
        <v>3730.1</v>
      </c>
    </row>
    <row r="196" spans="10:13" x14ac:dyDescent="0.2">
      <c r="J196" s="2" t="s">
        <v>21</v>
      </c>
      <c r="K196" s="2">
        <v>2921</v>
      </c>
      <c r="L196" s="2">
        <v>2930</v>
      </c>
      <c r="M196" s="2">
        <v>3737.3</v>
      </c>
    </row>
    <row r="197" spans="10:13" x14ac:dyDescent="0.2">
      <c r="J197" s="2" t="s">
        <v>21</v>
      </c>
      <c r="K197" s="2">
        <v>2931</v>
      </c>
      <c r="L197" s="2">
        <v>2940</v>
      </c>
      <c r="M197" s="2">
        <v>3744.5</v>
      </c>
    </row>
    <row r="198" spans="10:13" x14ac:dyDescent="0.2">
      <c r="J198" s="2" t="s">
        <v>21</v>
      </c>
      <c r="K198" s="2">
        <v>2941</v>
      </c>
      <c r="L198" s="2">
        <v>2950</v>
      </c>
      <c r="M198" s="2">
        <v>3751.8</v>
      </c>
    </row>
    <row r="199" spans="10:13" x14ac:dyDescent="0.2">
      <c r="J199" s="2" t="s">
        <v>21</v>
      </c>
      <c r="K199" s="2">
        <v>2951</v>
      </c>
      <c r="L199" s="2">
        <v>2960</v>
      </c>
      <c r="M199" s="2">
        <v>3758.9</v>
      </c>
    </row>
    <row r="200" spans="10:13" x14ac:dyDescent="0.2">
      <c r="J200" s="2" t="s">
        <v>21</v>
      </c>
      <c r="K200" s="2">
        <v>2961</v>
      </c>
      <c r="L200" s="2">
        <v>2970</v>
      </c>
      <c r="M200" s="2">
        <v>3766.2</v>
      </c>
    </row>
    <row r="201" spans="10:13" x14ac:dyDescent="0.2">
      <c r="J201" s="2" t="s">
        <v>21</v>
      </c>
      <c r="K201" s="2">
        <v>2971</v>
      </c>
      <c r="L201" s="2">
        <v>2980</v>
      </c>
      <c r="M201" s="2">
        <v>3773.4</v>
      </c>
    </row>
    <row r="202" spans="10:13" x14ac:dyDescent="0.2">
      <c r="J202" s="2" t="s">
        <v>21</v>
      </c>
      <c r="K202" s="2">
        <v>2981</v>
      </c>
      <c r="L202" s="2">
        <v>2990</v>
      </c>
      <c r="M202" s="2">
        <v>3780.6</v>
      </c>
    </row>
    <row r="203" spans="10:13" x14ac:dyDescent="0.2">
      <c r="J203" s="2" t="s">
        <v>21</v>
      </c>
      <c r="K203" s="2">
        <v>2991</v>
      </c>
      <c r="L203" s="2">
        <v>3000</v>
      </c>
      <c r="M203" s="2">
        <v>3787.9</v>
      </c>
    </row>
    <row r="204" spans="10:13" x14ac:dyDescent="0.2">
      <c r="J204" s="2" t="s">
        <v>21</v>
      </c>
      <c r="K204" s="2">
        <v>3001</v>
      </c>
      <c r="L204" s="2">
        <v>3010</v>
      </c>
      <c r="M204" s="2">
        <v>3795</v>
      </c>
    </row>
    <row r="205" spans="10:13" x14ac:dyDescent="0.2">
      <c r="J205" s="2" t="s">
        <v>21</v>
      </c>
      <c r="K205" s="2">
        <v>3011</v>
      </c>
      <c r="L205" s="2">
        <v>3020</v>
      </c>
      <c r="M205" s="2">
        <v>3802.3</v>
      </c>
    </row>
    <row r="206" spans="10:13" x14ac:dyDescent="0.2">
      <c r="J206" s="2" t="s">
        <v>21</v>
      </c>
      <c r="K206" s="2">
        <v>3021</v>
      </c>
      <c r="L206" s="2">
        <v>3030</v>
      </c>
      <c r="M206" s="2">
        <v>3809.5</v>
      </c>
    </row>
    <row r="207" spans="10:13" x14ac:dyDescent="0.2">
      <c r="J207" s="2" t="s">
        <v>21</v>
      </c>
      <c r="K207" s="2">
        <v>3031</v>
      </c>
      <c r="L207" s="2">
        <v>3040</v>
      </c>
      <c r="M207" s="2">
        <v>3816.7</v>
      </c>
    </row>
    <row r="208" spans="10:13" x14ac:dyDescent="0.2">
      <c r="J208" s="2" t="s">
        <v>21</v>
      </c>
      <c r="K208" s="2">
        <v>3041</v>
      </c>
      <c r="L208" s="2">
        <v>3050</v>
      </c>
      <c r="M208" s="2">
        <v>3824</v>
      </c>
    </row>
    <row r="209" spans="10:13" x14ac:dyDescent="0.2">
      <c r="J209" s="2" t="s">
        <v>21</v>
      </c>
      <c r="K209" s="2">
        <v>3051</v>
      </c>
      <c r="L209" s="2">
        <v>3060</v>
      </c>
      <c r="M209" s="2">
        <v>3831.2</v>
      </c>
    </row>
    <row r="210" spans="10:13" x14ac:dyDescent="0.2">
      <c r="J210" s="2" t="s">
        <v>21</v>
      </c>
      <c r="K210" s="2">
        <v>3061</v>
      </c>
      <c r="L210" s="2">
        <v>3070</v>
      </c>
      <c r="M210" s="2">
        <v>3838.4</v>
      </c>
    </row>
    <row r="211" spans="10:13" x14ac:dyDescent="0.2">
      <c r="J211" s="2" t="s">
        <v>21</v>
      </c>
      <c r="K211" s="2">
        <v>3071</v>
      </c>
      <c r="L211" s="2">
        <v>3080</v>
      </c>
      <c r="M211" s="2">
        <v>3845.6</v>
      </c>
    </row>
    <row r="212" spans="10:13" x14ac:dyDescent="0.2">
      <c r="J212" s="2" t="s">
        <v>21</v>
      </c>
      <c r="K212" s="2">
        <v>3081</v>
      </c>
      <c r="L212" s="2">
        <v>3090</v>
      </c>
      <c r="M212" s="2">
        <v>3852.9</v>
      </c>
    </row>
    <row r="213" spans="10:13" x14ac:dyDescent="0.2">
      <c r="J213" s="2" t="s">
        <v>21</v>
      </c>
      <c r="K213" s="2">
        <v>3091</v>
      </c>
      <c r="L213" s="2">
        <v>3100</v>
      </c>
      <c r="M213" s="2">
        <v>3860.1</v>
      </c>
    </row>
    <row r="214" spans="10:13" x14ac:dyDescent="0.2">
      <c r="J214" s="2" t="s">
        <v>21</v>
      </c>
      <c r="K214" s="2">
        <v>3101</v>
      </c>
      <c r="L214" s="2">
        <v>3110</v>
      </c>
      <c r="M214" s="2">
        <v>3867.3</v>
      </c>
    </row>
    <row r="215" spans="10:13" x14ac:dyDescent="0.2">
      <c r="J215" s="2" t="s">
        <v>21</v>
      </c>
      <c r="K215" s="2">
        <v>3111</v>
      </c>
      <c r="L215" s="2">
        <v>3120</v>
      </c>
      <c r="M215" s="2">
        <v>3874.5</v>
      </c>
    </row>
    <row r="216" spans="10:13" x14ac:dyDescent="0.2">
      <c r="J216" s="2" t="s">
        <v>21</v>
      </c>
      <c r="K216" s="2">
        <v>3121</v>
      </c>
      <c r="L216" s="2">
        <v>3130</v>
      </c>
      <c r="M216" s="2">
        <v>3881.7</v>
      </c>
    </row>
    <row r="217" spans="10:13" x14ac:dyDescent="0.2">
      <c r="J217" s="2" t="s">
        <v>21</v>
      </c>
      <c r="K217" s="2">
        <v>3131</v>
      </c>
      <c r="L217" s="2">
        <v>3140</v>
      </c>
      <c r="M217" s="2">
        <v>3889</v>
      </c>
    </row>
    <row r="218" spans="10:13" x14ac:dyDescent="0.2">
      <c r="J218" s="2" t="s">
        <v>21</v>
      </c>
      <c r="K218" s="2">
        <v>3141</v>
      </c>
      <c r="L218" s="2">
        <v>3150</v>
      </c>
      <c r="M218" s="2">
        <v>3896.2</v>
      </c>
    </row>
    <row r="219" spans="10:13" x14ac:dyDescent="0.2">
      <c r="J219" s="2" t="s">
        <v>21</v>
      </c>
      <c r="K219" s="2">
        <v>3151</v>
      </c>
      <c r="L219" s="2">
        <v>3160</v>
      </c>
      <c r="M219" s="2">
        <v>3903.4</v>
      </c>
    </row>
    <row r="220" spans="10:13" x14ac:dyDescent="0.2">
      <c r="J220" s="2" t="s">
        <v>21</v>
      </c>
      <c r="K220" s="2">
        <v>3161</v>
      </c>
      <c r="L220" s="2">
        <v>3170</v>
      </c>
      <c r="M220" s="2">
        <v>3910.7</v>
      </c>
    </row>
    <row r="221" spans="10:13" x14ac:dyDescent="0.2">
      <c r="J221" s="2" t="s">
        <v>21</v>
      </c>
      <c r="K221" s="2">
        <v>3171</v>
      </c>
      <c r="L221" s="2">
        <v>3180</v>
      </c>
      <c r="M221" s="2">
        <v>3917.8</v>
      </c>
    </row>
    <row r="222" spans="10:13" x14ac:dyDescent="0.2">
      <c r="J222" s="2" t="s">
        <v>21</v>
      </c>
      <c r="K222" s="2">
        <v>3181</v>
      </c>
      <c r="L222" s="2">
        <v>3190</v>
      </c>
      <c r="M222" s="2">
        <v>3925.1</v>
      </c>
    </row>
    <row r="223" spans="10:13" x14ac:dyDescent="0.2">
      <c r="J223" s="2" t="s">
        <v>21</v>
      </c>
      <c r="K223" s="2">
        <v>3191</v>
      </c>
      <c r="L223" s="2">
        <v>3200</v>
      </c>
      <c r="M223" s="2">
        <v>3932.3</v>
      </c>
    </row>
    <row r="224" spans="10:13" x14ac:dyDescent="0.2">
      <c r="J224" s="2" t="s">
        <v>21</v>
      </c>
      <c r="K224" s="2">
        <v>3201</v>
      </c>
      <c r="L224" s="2">
        <v>3210</v>
      </c>
      <c r="M224" s="2">
        <v>3939.5</v>
      </c>
    </row>
    <row r="225" spans="10:13" x14ac:dyDescent="0.2">
      <c r="J225" s="2" t="s">
        <v>21</v>
      </c>
      <c r="K225" s="2">
        <v>3211</v>
      </c>
      <c r="L225" s="2">
        <v>3220</v>
      </c>
      <c r="M225" s="2">
        <v>3946.8</v>
      </c>
    </row>
    <row r="226" spans="10:13" x14ac:dyDescent="0.2">
      <c r="J226" s="2" t="s">
        <v>21</v>
      </c>
      <c r="K226" s="2">
        <v>3221</v>
      </c>
      <c r="L226" s="2">
        <v>3230</v>
      </c>
      <c r="M226" s="2">
        <v>3953.9</v>
      </c>
    </row>
    <row r="227" spans="10:13" x14ac:dyDescent="0.2">
      <c r="J227" s="2" t="s">
        <v>21</v>
      </c>
      <c r="K227" s="2">
        <v>3231</v>
      </c>
      <c r="L227" s="2">
        <v>3240</v>
      </c>
      <c r="M227" s="2">
        <v>3961.2</v>
      </c>
    </row>
    <row r="228" spans="10:13" x14ac:dyDescent="0.2">
      <c r="J228" s="2" t="s">
        <v>21</v>
      </c>
      <c r="K228" s="2">
        <v>3241</v>
      </c>
      <c r="L228" s="2">
        <v>3250</v>
      </c>
      <c r="M228" s="2">
        <v>3968.4</v>
      </c>
    </row>
    <row r="229" spans="10:13" x14ac:dyDescent="0.2">
      <c r="J229" s="2" t="s">
        <v>21</v>
      </c>
      <c r="K229" s="2">
        <v>3251</v>
      </c>
      <c r="L229" s="2">
        <v>3260</v>
      </c>
      <c r="M229" s="2">
        <v>3975.7</v>
      </c>
    </row>
    <row r="230" spans="10:13" x14ac:dyDescent="0.2">
      <c r="J230" s="2" t="s">
        <v>21</v>
      </c>
      <c r="K230" s="2">
        <v>3261</v>
      </c>
      <c r="L230" s="2">
        <v>3270</v>
      </c>
      <c r="M230" s="2">
        <v>3982.9</v>
      </c>
    </row>
    <row r="231" spans="10:13" x14ac:dyDescent="0.2">
      <c r="J231" s="2" t="s">
        <v>21</v>
      </c>
      <c r="K231" s="2">
        <v>3271</v>
      </c>
      <c r="L231" s="2">
        <v>3280</v>
      </c>
      <c r="M231" s="2">
        <v>3990</v>
      </c>
    </row>
    <row r="232" spans="10:13" x14ac:dyDescent="0.2">
      <c r="J232" s="2" t="s">
        <v>21</v>
      </c>
      <c r="K232" s="2">
        <v>3281</v>
      </c>
      <c r="L232" s="2">
        <v>3290</v>
      </c>
      <c r="M232" s="2">
        <v>3997.3</v>
      </c>
    </row>
    <row r="233" spans="10:13" x14ac:dyDescent="0.2">
      <c r="J233" s="2" t="s">
        <v>21</v>
      </c>
      <c r="K233" s="2">
        <v>3291</v>
      </c>
      <c r="L233" s="2">
        <v>3300</v>
      </c>
      <c r="M233" s="2">
        <v>4004.5</v>
      </c>
    </row>
    <row r="234" spans="10:13" x14ac:dyDescent="0.2">
      <c r="J234" s="2" t="s">
        <v>21</v>
      </c>
      <c r="K234" s="2">
        <v>3301</v>
      </c>
      <c r="L234" s="2">
        <v>3310</v>
      </c>
      <c r="M234" s="2">
        <v>4011.8</v>
      </c>
    </row>
    <row r="235" spans="10:13" x14ac:dyDescent="0.2">
      <c r="J235" s="2" t="s">
        <v>21</v>
      </c>
      <c r="K235" s="2">
        <v>3311</v>
      </c>
      <c r="L235" s="2">
        <v>3320</v>
      </c>
      <c r="M235" s="2">
        <v>4019</v>
      </c>
    </row>
    <row r="236" spans="10:13" x14ac:dyDescent="0.2">
      <c r="J236" s="2" t="s">
        <v>21</v>
      </c>
      <c r="K236" s="2">
        <v>3321</v>
      </c>
      <c r="L236" s="2">
        <v>3330</v>
      </c>
      <c r="M236" s="2">
        <v>4026.1</v>
      </c>
    </row>
    <row r="237" spans="10:13" x14ac:dyDescent="0.2">
      <c r="J237" s="2" t="s">
        <v>21</v>
      </c>
      <c r="K237" s="2">
        <v>3331</v>
      </c>
      <c r="L237" s="2">
        <v>3340</v>
      </c>
      <c r="M237" s="2">
        <v>4033.4</v>
      </c>
    </row>
    <row r="238" spans="10:13" x14ac:dyDescent="0.2">
      <c r="J238" s="2" t="s">
        <v>21</v>
      </c>
      <c r="K238" s="2">
        <v>3341</v>
      </c>
      <c r="L238" s="2">
        <v>3350</v>
      </c>
      <c r="M238" s="2">
        <v>4040.6</v>
      </c>
    </row>
    <row r="239" spans="10:13" x14ac:dyDescent="0.2">
      <c r="J239" s="2" t="s">
        <v>21</v>
      </c>
      <c r="K239" s="2">
        <v>3351</v>
      </c>
      <c r="L239" s="2">
        <v>3360</v>
      </c>
      <c r="M239" s="2">
        <v>4047.9</v>
      </c>
    </row>
    <row r="240" spans="10:13" x14ac:dyDescent="0.2">
      <c r="J240" s="2" t="s">
        <v>21</v>
      </c>
      <c r="K240" s="2">
        <v>3361</v>
      </c>
      <c r="L240" s="2">
        <v>3370</v>
      </c>
      <c r="M240" s="2">
        <v>4055.1</v>
      </c>
    </row>
    <row r="241" spans="10:13" x14ac:dyDescent="0.2">
      <c r="J241" s="2" t="s">
        <v>21</v>
      </c>
      <c r="K241" s="2">
        <v>3371</v>
      </c>
      <c r="L241" s="2">
        <v>3380</v>
      </c>
      <c r="M241" s="2">
        <v>4062.4</v>
      </c>
    </row>
    <row r="242" spans="10:13" x14ac:dyDescent="0.2">
      <c r="J242" s="2" t="s">
        <v>21</v>
      </c>
      <c r="K242" s="2">
        <v>3381</v>
      </c>
      <c r="L242" s="2">
        <v>3390</v>
      </c>
      <c r="M242" s="2">
        <v>4069.5</v>
      </c>
    </row>
    <row r="243" spans="10:13" x14ac:dyDescent="0.2">
      <c r="J243" s="2" t="s">
        <v>21</v>
      </c>
      <c r="K243" s="2">
        <v>3391</v>
      </c>
      <c r="L243" s="2">
        <v>3400</v>
      </c>
      <c r="M243" s="2">
        <v>4076.7</v>
      </c>
    </row>
    <row r="244" spans="10:13" x14ac:dyDescent="0.2">
      <c r="J244" s="2" t="s">
        <v>21</v>
      </c>
      <c r="K244" s="2">
        <v>3401</v>
      </c>
      <c r="L244" s="2">
        <v>3410</v>
      </c>
      <c r="M244" s="2">
        <v>4084</v>
      </c>
    </row>
    <row r="245" spans="10:13" x14ac:dyDescent="0.2">
      <c r="J245" s="2" t="s">
        <v>21</v>
      </c>
      <c r="K245" s="2">
        <v>3411</v>
      </c>
      <c r="L245" s="2">
        <v>3420</v>
      </c>
      <c r="M245" s="2">
        <v>4091.2</v>
      </c>
    </row>
    <row r="246" spans="10:13" x14ac:dyDescent="0.2">
      <c r="J246" s="2" t="s">
        <v>21</v>
      </c>
      <c r="K246" s="2">
        <v>3421</v>
      </c>
      <c r="L246" s="2">
        <v>3430</v>
      </c>
      <c r="M246" s="2">
        <v>4098.5</v>
      </c>
    </row>
    <row r="247" spans="10:13" x14ac:dyDescent="0.2">
      <c r="J247" s="2" t="s">
        <v>21</v>
      </c>
      <c r="K247" s="2">
        <v>3431</v>
      </c>
      <c r="L247" s="2">
        <v>3440</v>
      </c>
      <c r="M247" s="2">
        <v>4105.6000000000004</v>
      </c>
    </row>
    <row r="248" spans="10:13" x14ac:dyDescent="0.2">
      <c r="J248" s="2" t="s">
        <v>21</v>
      </c>
      <c r="K248" s="2">
        <v>3441</v>
      </c>
      <c r="L248" s="2">
        <v>3450</v>
      </c>
      <c r="M248" s="2">
        <v>4112.8</v>
      </c>
    </row>
    <row r="249" spans="10:13" x14ac:dyDescent="0.2">
      <c r="J249" s="2" t="s">
        <v>21</v>
      </c>
      <c r="K249" s="2">
        <v>3451</v>
      </c>
      <c r="L249" s="2">
        <v>3460</v>
      </c>
      <c r="M249" s="2">
        <v>4120.1000000000004</v>
      </c>
    </row>
    <row r="250" spans="10:13" x14ac:dyDescent="0.2">
      <c r="J250" s="2" t="s">
        <v>21</v>
      </c>
      <c r="K250" s="2">
        <v>3461</v>
      </c>
      <c r="L250" s="2">
        <v>3470</v>
      </c>
      <c r="M250" s="2">
        <v>4127.3</v>
      </c>
    </row>
    <row r="251" spans="10:13" x14ac:dyDescent="0.2">
      <c r="J251" s="2" t="s">
        <v>21</v>
      </c>
      <c r="K251" s="2">
        <v>3471</v>
      </c>
      <c r="L251" s="2">
        <v>3480</v>
      </c>
      <c r="M251" s="2">
        <v>4134.6000000000004</v>
      </c>
    </row>
    <row r="252" spans="10:13" x14ac:dyDescent="0.2">
      <c r="J252" s="2" t="s">
        <v>21</v>
      </c>
      <c r="K252" s="2">
        <v>3481</v>
      </c>
      <c r="L252" s="2">
        <v>3490</v>
      </c>
      <c r="M252" s="2">
        <v>4141.7</v>
      </c>
    </row>
    <row r="253" spans="10:13" x14ac:dyDescent="0.2">
      <c r="J253" s="2" t="s">
        <v>21</v>
      </c>
      <c r="K253" s="2">
        <v>3491</v>
      </c>
      <c r="L253" s="2">
        <v>3500</v>
      </c>
      <c r="M253" s="2">
        <v>4148.8999999999996</v>
      </c>
    </row>
  </sheetData>
  <mergeCells count="1">
    <mergeCell ref="K6:L6"/>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P88"/>
  <sheetViews>
    <sheetView zoomScaleNormal="100" workbookViewId="0"/>
  </sheetViews>
  <sheetFormatPr defaultColWidth="11.5703125" defaultRowHeight="12.75" x14ac:dyDescent="0.2"/>
  <cols>
    <col min="1" max="1" width="27.85546875" customWidth="1"/>
    <col min="2" max="2" width="13" customWidth="1"/>
    <col min="3" max="3" width="19.42578125" customWidth="1"/>
    <col min="4" max="4" width="16.28515625" customWidth="1"/>
    <col min="5" max="5" width="31.5703125" customWidth="1"/>
  </cols>
  <sheetData>
    <row r="2" spans="1:14" x14ac:dyDescent="0.2">
      <c r="A2" t="s">
        <v>39</v>
      </c>
    </row>
    <row r="4" spans="1:14" x14ac:dyDescent="0.2">
      <c r="A4" s="57" t="s">
        <v>40</v>
      </c>
      <c r="B4" s="57"/>
      <c r="C4" s="57"/>
      <c r="D4" s="57"/>
      <c r="E4" s="57"/>
      <c r="F4" s="57"/>
      <c r="G4" s="57"/>
      <c r="H4" s="57"/>
    </row>
    <row r="5" spans="1:14" x14ac:dyDescent="0.2">
      <c r="A5" s="3" t="s">
        <v>41</v>
      </c>
      <c r="E5" s="7">
        <v>1.4999999999999999E-4</v>
      </c>
      <c r="F5" t="s">
        <v>42</v>
      </c>
      <c r="H5" s="62"/>
    </row>
    <row r="6" spans="1:14" x14ac:dyDescent="0.2">
      <c r="E6" s="5">
        <v>8.9999999999999993E-3</v>
      </c>
      <c r="F6" s="57" t="s">
        <v>348</v>
      </c>
      <c r="G6" s="57"/>
      <c r="H6" s="57"/>
      <c r="I6" s="57"/>
      <c r="J6" s="57"/>
      <c r="K6" s="57"/>
    </row>
    <row r="7" spans="1:14" x14ac:dyDescent="0.2">
      <c r="A7" t="s">
        <v>349</v>
      </c>
    </row>
    <row r="9" spans="1:14" x14ac:dyDescent="0.2">
      <c r="A9" s="3" t="s">
        <v>43</v>
      </c>
    </row>
    <row r="10" spans="1:14" x14ac:dyDescent="0.2">
      <c r="A10" s="3"/>
      <c r="B10" t="s">
        <v>54</v>
      </c>
      <c r="C10" t="s">
        <v>351</v>
      </c>
      <c r="D10" t="s">
        <v>350</v>
      </c>
    </row>
    <row r="11" spans="1:14" x14ac:dyDescent="0.2">
      <c r="A11" t="s">
        <v>44</v>
      </c>
      <c r="B11" s="7">
        <f>E5</f>
        <v>1.4999999999999999E-4</v>
      </c>
      <c r="C11" s="7">
        <f>E5</f>
        <v>1.4999999999999999E-4</v>
      </c>
      <c r="D11" s="5">
        <f>E6</f>
        <v>8.9999999999999993E-3</v>
      </c>
    </row>
    <row r="13" spans="1:14" x14ac:dyDescent="0.2">
      <c r="A13" s="3" t="s">
        <v>45</v>
      </c>
    </row>
    <row r="14" spans="1:14" x14ac:dyDescent="0.2">
      <c r="A14" t="s">
        <v>46</v>
      </c>
    </row>
    <row r="15" spans="1:14" x14ac:dyDescent="0.2">
      <c r="A15" s="57" t="s">
        <v>47</v>
      </c>
      <c r="B15" s="57"/>
      <c r="C15" s="57"/>
      <c r="D15" s="57"/>
      <c r="E15" s="57"/>
      <c r="F15" s="57"/>
      <c r="G15" s="57"/>
      <c r="H15" s="57"/>
      <c r="I15" s="57"/>
    </row>
    <row r="16" spans="1:14" x14ac:dyDescent="0.2">
      <c r="A16" s="57" t="s">
        <v>322</v>
      </c>
      <c r="B16" s="57"/>
      <c r="C16" s="57"/>
      <c r="D16" s="57"/>
      <c r="E16" s="57"/>
      <c r="G16">
        <v>45</v>
      </c>
      <c r="H16" t="s">
        <v>319</v>
      </c>
      <c r="J16">
        <v>9500</v>
      </c>
      <c r="K16" t="s">
        <v>320</v>
      </c>
      <c r="M16">
        <v>252164</v>
      </c>
      <c r="N16" t="s">
        <v>321</v>
      </c>
    </row>
    <row r="17" spans="1:16" x14ac:dyDescent="0.2">
      <c r="A17" t="s">
        <v>323</v>
      </c>
      <c r="C17">
        <f>G16/M16*J16</f>
        <v>1.695325264510398</v>
      </c>
      <c r="D17" t="s">
        <v>48</v>
      </c>
    </row>
    <row r="18" spans="1:16" x14ac:dyDescent="0.2">
      <c r="A18" s="57" t="s">
        <v>318</v>
      </c>
      <c r="B18" s="57"/>
      <c r="C18" s="57"/>
      <c r="D18" s="57"/>
      <c r="E18" s="57"/>
      <c r="F18" s="57"/>
      <c r="G18" s="57"/>
      <c r="H18" s="57"/>
      <c r="I18" s="57"/>
      <c r="J18" s="57"/>
      <c r="K18" s="57"/>
      <c r="L18" s="57"/>
      <c r="M18" s="57"/>
      <c r="N18" s="57"/>
      <c r="O18" s="57"/>
      <c r="P18" s="57"/>
    </row>
    <row r="19" spans="1:16" x14ac:dyDescent="0.2">
      <c r="A19" t="s">
        <v>324</v>
      </c>
    </row>
    <row r="20" spans="1:16" x14ac:dyDescent="0.2">
      <c r="A20" t="s">
        <v>45</v>
      </c>
      <c r="C20">
        <v>9</v>
      </c>
      <c r="D20" t="s">
        <v>49</v>
      </c>
    </row>
    <row r="22" spans="1:16" x14ac:dyDescent="0.2">
      <c r="A22" s="3" t="s">
        <v>50</v>
      </c>
    </row>
    <row r="23" spans="1:16" x14ac:dyDescent="0.2">
      <c r="E23" t="s">
        <v>326</v>
      </c>
      <c r="F23" t="s">
        <v>327</v>
      </c>
      <c r="G23" t="s">
        <v>328</v>
      </c>
      <c r="H23" t="s">
        <v>329</v>
      </c>
    </row>
    <row r="24" spans="1:16" x14ac:dyDescent="0.2">
      <c r="A24" s="107" t="s">
        <v>325</v>
      </c>
      <c r="B24" s="57"/>
      <c r="C24" s="57"/>
      <c r="D24" s="57"/>
      <c r="E24" s="57"/>
      <c r="F24">
        <v>0.4</v>
      </c>
      <c r="G24">
        <v>0.31</v>
      </c>
      <c r="H24">
        <v>5.19</v>
      </c>
    </row>
    <row r="25" spans="1:16" x14ac:dyDescent="0.2">
      <c r="A25" s="107" t="s">
        <v>330</v>
      </c>
      <c r="B25" s="57"/>
      <c r="C25" s="57"/>
      <c r="D25" s="57"/>
      <c r="E25" s="57"/>
      <c r="F25" s="41">
        <v>0.14000000000000001</v>
      </c>
      <c r="G25" s="5">
        <v>0.38600000000000001</v>
      </c>
      <c r="H25" s="5">
        <v>3.6999999999999998E-2</v>
      </c>
    </row>
    <row r="26" spans="1:16" x14ac:dyDescent="0.2">
      <c r="A26" s="55" t="s">
        <v>331</v>
      </c>
      <c r="F26" s="59">
        <f>SUMPRODUCT(F24:H24,F25:H25)/SUM(F25:H25)</f>
        <v>0.6530905861456483</v>
      </c>
      <c r="G26" s="5"/>
      <c r="H26" s="5"/>
    </row>
    <row r="27" spans="1:16" x14ac:dyDescent="0.2">
      <c r="A27" s="3"/>
    </row>
    <row r="28" spans="1:16" ht="25.5" x14ac:dyDescent="0.2">
      <c r="A28" s="3" t="s">
        <v>352</v>
      </c>
      <c r="C28" s="61" t="s">
        <v>354</v>
      </c>
      <c r="D28" s="61" t="s">
        <v>355</v>
      </c>
      <c r="E28" s="61" t="s">
        <v>356</v>
      </c>
    </row>
    <row r="29" spans="1:16" x14ac:dyDescent="0.2">
      <c r="A29" s="3"/>
      <c r="C29" s="59">
        <f>F26</f>
        <v>0.6530905861456483</v>
      </c>
      <c r="D29" s="59">
        <f>F26</f>
        <v>0.6530905861456483</v>
      </c>
      <c r="E29">
        <f>C20</f>
        <v>9</v>
      </c>
    </row>
    <row r="31" spans="1:16" x14ac:dyDescent="0.2">
      <c r="A31" s="3" t="s">
        <v>51</v>
      </c>
    </row>
    <row r="32" spans="1:16" x14ac:dyDescent="0.2">
      <c r="A32" t="s">
        <v>52</v>
      </c>
    </row>
    <row r="33" spans="1:7" x14ac:dyDescent="0.2">
      <c r="A33" s="57" t="s">
        <v>357</v>
      </c>
      <c r="B33" s="57"/>
      <c r="C33" s="57"/>
      <c r="D33" s="57"/>
      <c r="E33" s="57"/>
      <c r="F33">
        <v>342</v>
      </c>
    </row>
    <row r="34" spans="1:7" x14ac:dyDescent="0.2">
      <c r="A34" s="57"/>
      <c r="B34" s="57"/>
      <c r="C34" s="57"/>
      <c r="D34" s="57"/>
      <c r="E34" s="57"/>
    </row>
    <row r="35" spans="1:7" x14ac:dyDescent="0.2">
      <c r="A35" s="57" t="s">
        <v>489</v>
      </c>
      <c r="B35" s="57"/>
      <c r="C35" s="57"/>
      <c r="D35" s="57"/>
      <c r="E35" s="57"/>
      <c r="F35" s="57"/>
      <c r="G35" s="57"/>
    </row>
    <row r="36" spans="1:7" x14ac:dyDescent="0.2">
      <c r="A36" t="s">
        <v>488</v>
      </c>
    </row>
    <row r="37" spans="1:7" x14ac:dyDescent="0.2">
      <c r="A37" t="s">
        <v>345</v>
      </c>
    </row>
    <row r="38" spans="1:7" x14ac:dyDescent="0.2">
      <c r="A38" s="104" t="s">
        <v>490</v>
      </c>
    </row>
    <row r="39" spans="1:7" ht="25.5" x14ac:dyDescent="0.2">
      <c r="A39" s="60" t="s">
        <v>332</v>
      </c>
      <c r="B39" s="61" t="s">
        <v>337</v>
      </c>
      <c r="C39" t="s">
        <v>333</v>
      </c>
      <c r="D39" t="s">
        <v>334</v>
      </c>
    </row>
    <row r="40" spans="1:7" x14ac:dyDescent="0.2">
      <c r="A40" s="135" t="s">
        <v>339</v>
      </c>
      <c r="B40" s="57">
        <v>21.25</v>
      </c>
      <c r="C40" s="57">
        <v>2017</v>
      </c>
      <c r="D40" s="57">
        <f>C40+4+1</f>
        <v>2022</v>
      </c>
      <c r="E40" t="s">
        <v>359</v>
      </c>
    </row>
    <row r="41" spans="1:7" x14ac:dyDescent="0.2">
      <c r="A41" s="135" t="s">
        <v>341</v>
      </c>
      <c r="B41" s="57">
        <f>20+5</f>
        <v>25</v>
      </c>
      <c r="C41" s="57">
        <v>2015</v>
      </c>
      <c r="D41" s="57">
        <f>C41+4+3</f>
        <v>2022</v>
      </c>
      <c r="E41" t="s">
        <v>344</v>
      </c>
    </row>
    <row r="42" spans="1:7" x14ac:dyDescent="0.2">
      <c r="A42" s="135" t="s">
        <v>338</v>
      </c>
      <c r="B42" s="57">
        <v>22.5</v>
      </c>
      <c r="C42" s="57">
        <v>2018</v>
      </c>
      <c r="D42" s="57">
        <f t="shared" ref="D42" si="0">C42+4</f>
        <v>2022</v>
      </c>
    </row>
    <row r="43" spans="1:7" x14ac:dyDescent="0.2">
      <c r="A43" s="135" t="s">
        <v>342</v>
      </c>
      <c r="B43" s="57">
        <v>45</v>
      </c>
      <c r="C43" s="57">
        <v>2015</v>
      </c>
      <c r="D43" s="57">
        <f>C43+4+3</f>
        <v>2022</v>
      </c>
      <c r="E43" t="s">
        <v>343</v>
      </c>
    </row>
    <row r="44" spans="1:7" x14ac:dyDescent="0.2">
      <c r="A44" s="135" t="s">
        <v>335</v>
      </c>
      <c r="B44" s="57">
        <f>6.65+1.66</f>
        <v>8.31</v>
      </c>
      <c r="C44" s="57">
        <v>2019</v>
      </c>
      <c r="D44" s="57">
        <f>C44+4</f>
        <v>2023</v>
      </c>
    </row>
    <row r="45" spans="1:7" ht="25.5" x14ac:dyDescent="0.2">
      <c r="A45" s="135" t="s">
        <v>336</v>
      </c>
      <c r="B45" s="57">
        <f>19.2+4.8</f>
        <v>24</v>
      </c>
      <c r="C45" s="57">
        <v>2020</v>
      </c>
      <c r="D45" s="57">
        <f>C45+4</f>
        <v>2024</v>
      </c>
    </row>
    <row r="46" spans="1:7" x14ac:dyDescent="0.2">
      <c r="A46" s="135" t="s">
        <v>340</v>
      </c>
      <c r="B46" s="57">
        <f>16.5+4.12</f>
        <v>20.62</v>
      </c>
      <c r="C46" s="57">
        <v>2021</v>
      </c>
      <c r="D46" s="57">
        <f>C46+4</f>
        <v>2025</v>
      </c>
    </row>
    <row r="47" spans="1:7" x14ac:dyDescent="0.2">
      <c r="A47" s="57"/>
      <c r="B47" s="57"/>
      <c r="C47" s="57"/>
      <c r="D47" s="57"/>
    </row>
    <row r="48" spans="1:7" x14ac:dyDescent="0.2">
      <c r="A48" s="57" t="s">
        <v>358</v>
      </c>
      <c r="B48" s="57"/>
      <c r="C48" s="57"/>
      <c r="D48" s="57"/>
    </row>
    <row r="49" spans="1:4" x14ac:dyDescent="0.2">
      <c r="B49">
        <v>2022</v>
      </c>
      <c r="C49">
        <f>SUMIF($D$40:$D$46,B49,$B$40:$B$46)</f>
        <v>113.75</v>
      </c>
    </row>
    <row r="50" spans="1:4" x14ac:dyDescent="0.2">
      <c r="B50">
        <v>2023</v>
      </c>
      <c r="C50">
        <f t="shared" ref="C50:C51" si="1">SUMIF($D$40:$D$46,B50,$B$40:$B$46)</f>
        <v>8.31</v>
      </c>
    </row>
    <row r="51" spans="1:4" x14ac:dyDescent="0.2">
      <c r="B51">
        <v>2024</v>
      </c>
      <c r="C51">
        <f t="shared" si="1"/>
        <v>24</v>
      </c>
    </row>
    <row r="52" spans="1:4" x14ac:dyDescent="0.2">
      <c r="B52">
        <v>2025</v>
      </c>
      <c r="C52">
        <f>SUMIF($D$40:$D$46,B52,$B$40:$B$46)+5</f>
        <v>25.62</v>
      </c>
      <c r="D52" t="s">
        <v>346</v>
      </c>
    </row>
    <row r="53" spans="1:4" x14ac:dyDescent="0.2">
      <c r="B53">
        <v>2026</v>
      </c>
      <c r="C53">
        <f>SUMIF($D$40:$D$46,B53,$B$40:$B$46)+10</f>
        <v>10</v>
      </c>
      <c r="D53" t="s">
        <v>347</v>
      </c>
    </row>
    <row r="54" spans="1:4" x14ac:dyDescent="0.2">
      <c r="B54">
        <v>2027</v>
      </c>
      <c r="C54">
        <f t="shared" ref="C54:C58" si="2">SUMIF($D$40:$D$46,B54,$B$40:$B$46)+10</f>
        <v>10</v>
      </c>
    </row>
    <row r="55" spans="1:4" x14ac:dyDescent="0.2">
      <c r="B55">
        <v>2028</v>
      </c>
      <c r="C55">
        <f t="shared" si="2"/>
        <v>10</v>
      </c>
    </row>
    <row r="56" spans="1:4" x14ac:dyDescent="0.2">
      <c r="B56">
        <v>2029</v>
      </c>
      <c r="C56">
        <f t="shared" si="2"/>
        <v>10</v>
      </c>
    </row>
    <row r="57" spans="1:4" x14ac:dyDescent="0.2">
      <c r="B57">
        <v>2030</v>
      </c>
      <c r="C57">
        <f t="shared" si="2"/>
        <v>10</v>
      </c>
    </row>
    <row r="58" spans="1:4" x14ac:dyDescent="0.2">
      <c r="B58">
        <v>2031</v>
      </c>
      <c r="C58">
        <f t="shared" si="2"/>
        <v>10</v>
      </c>
    </row>
    <row r="59" spans="1:4" x14ac:dyDescent="0.2">
      <c r="A59" t="s">
        <v>360</v>
      </c>
    </row>
    <row r="61" spans="1:4" x14ac:dyDescent="0.2">
      <c r="A61" s="3" t="s">
        <v>53</v>
      </c>
    </row>
    <row r="63" spans="1:4" x14ac:dyDescent="0.2">
      <c r="A63" s="60" t="s">
        <v>34</v>
      </c>
    </row>
    <row r="64" spans="1:4" x14ac:dyDescent="0.2">
      <c r="B64" t="s">
        <v>54</v>
      </c>
      <c r="C64" t="s">
        <v>353</v>
      </c>
      <c r="D64" t="s">
        <v>350</v>
      </c>
    </row>
    <row r="65" spans="1:6" x14ac:dyDescent="0.2">
      <c r="A65" t="s">
        <v>271</v>
      </c>
      <c r="B65" s="7">
        <f>B11</f>
        <v>1.4999999999999999E-4</v>
      </c>
      <c r="C65" s="7">
        <f>C11</f>
        <v>1.4999999999999999E-4</v>
      </c>
      <c r="D65" s="7">
        <f>D11</f>
        <v>8.9999999999999993E-3</v>
      </c>
    </row>
    <row r="67" spans="1:6" x14ac:dyDescent="0.2">
      <c r="A67" s="60" t="s">
        <v>266</v>
      </c>
    </row>
    <row r="68" spans="1:6" x14ac:dyDescent="0.2">
      <c r="B68" t="s">
        <v>54</v>
      </c>
      <c r="C68" t="s">
        <v>353</v>
      </c>
      <c r="D68" t="s">
        <v>350</v>
      </c>
    </row>
    <row r="69" spans="1:6" x14ac:dyDescent="0.2">
      <c r="A69" t="s">
        <v>271</v>
      </c>
      <c r="B69" s="105">
        <f>C29</f>
        <v>0.6530905861456483</v>
      </c>
      <c r="C69" s="105">
        <f>D29</f>
        <v>0.6530905861456483</v>
      </c>
      <c r="D69" s="59">
        <f>E29</f>
        <v>9</v>
      </c>
    </row>
    <row r="70" spans="1:6" x14ac:dyDescent="0.2">
      <c r="B70" t="s">
        <v>326</v>
      </c>
      <c r="C70" t="s">
        <v>326</v>
      </c>
      <c r="D70" t="s">
        <v>48</v>
      </c>
    </row>
    <row r="72" spans="1:6" x14ac:dyDescent="0.2">
      <c r="A72" s="60" t="s">
        <v>51</v>
      </c>
    </row>
    <row r="73" spans="1:6" x14ac:dyDescent="0.2">
      <c r="B73" t="s">
        <v>54</v>
      </c>
      <c r="C73" t="s">
        <v>353</v>
      </c>
    </row>
    <row r="74" spans="1:6" x14ac:dyDescent="0.2">
      <c r="A74" t="s">
        <v>271</v>
      </c>
      <c r="B74">
        <v>-1</v>
      </c>
      <c r="C74">
        <v>-1</v>
      </c>
    </row>
    <row r="76" spans="1:6" x14ac:dyDescent="0.2">
      <c r="B76" t="s">
        <v>350</v>
      </c>
      <c r="D76" t="s">
        <v>442</v>
      </c>
      <c r="E76">
        <v>0.36046081315680056</v>
      </c>
      <c r="F76" s="58" t="s">
        <v>443</v>
      </c>
    </row>
    <row r="77" spans="1:6" ht="25.5" x14ac:dyDescent="0.2">
      <c r="B77" t="s">
        <v>440</v>
      </c>
      <c r="C77" s="61" t="s">
        <v>441</v>
      </c>
      <c r="D77" s="61" t="s">
        <v>444</v>
      </c>
    </row>
    <row r="78" spans="1:6" x14ac:dyDescent="0.2">
      <c r="A78">
        <v>2021</v>
      </c>
      <c r="B78">
        <f>F33</f>
        <v>342</v>
      </c>
      <c r="C78" s="106">
        <f>B78*365/1000</f>
        <v>124.83</v>
      </c>
      <c r="D78">
        <f>C78*(1-$E$76)</f>
        <v>79.83367669363659</v>
      </c>
    </row>
    <row r="79" spans="1:6" x14ac:dyDescent="0.2">
      <c r="A79">
        <v>2022</v>
      </c>
      <c r="B79">
        <f t="shared" ref="B79:B88" si="3">B78+C49</f>
        <v>455.75</v>
      </c>
      <c r="C79" s="106">
        <f t="shared" ref="C79:C88" si="4">B79*365/1000</f>
        <v>166.34875</v>
      </c>
      <c r="D79">
        <f t="shared" ref="D79:D88" si="5">C79*(1-$E$76)</f>
        <v>106.38654430738266</v>
      </c>
    </row>
    <row r="80" spans="1:6" x14ac:dyDescent="0.2">
      <c r="A80">
        <v>2023</v>
      </c>
      <c r="B80">
        <f t="shared" si="3"/>
        <v>464.06</v>
      </c>
      <c r="C80" s="106">
        <f t="shared" si="4"/>
        <v>169.3819</v>
      </c>
      <c r="D80">
        <f t="shared" si="5"/>
        <v>108.32636259195613</v>
      </c>
    </row>
    <row r="81" spans="1:4" x14ac:dyDescent="0.2">
      <c r="A81">
        <v>2024</v>
      </c>
      <c r="B81">
        <f t="shared" si="3"/>
        <v>488.06</v>
      </c>
      <c r="C81" s="106">
        <f t="shared" si="4"/>
        <v>178.14189999999999</v>
      </c>
      <c r="D81">
        <f t="shared" si="5"/>
        <v>113.92872586870254</v>
      </c>
    </row>
    <row r="82" spans="1:4" x14ac:dyDescent="0.2">
      <c r="A82">
        <v>2025</v>
      </c>
      <c r="B82">
        <f t="shared" si="3"/>
        <v>513.67999999999995</v>
      </c>
      <c r="C82" s="106">
        <f t="shared" si="4"/>
        <v>187.49319999999997</v>
      </c>
      <c r="D82">
        <f t="shared" si="5"/>
        <v>119.90924866662934</v>
      </c>
    </row>
    <row r="83" spans="1:4" x14ac:dyDescent="0.2">
      <c r="A83">
        <v>2026</v>
      </c>
      <c r="B83">
        <f t="shared" si="3"/>
        <v>523.67999999999995</v>
      </c>
      <c r="C83" s="106">
        <f t="shared" si="4"/>
        <v>191.14319999999998</v>
      </c>
      <c r="D83">
        <f t="shared" si="5"/>
        <v>122.24356669860703</v>
      </c>
    </row>
    <row r="84" spans="1:4" x14ac:dyDescent="0.2">
      <c r="A84">
        <v>2027</v>
      </c>
      <c r="B84">
        <f t="shared" si="3"/>
        <v>533.67999999999995</v>
      </c>
      <c r="C84" s="106">
        <f t="shared" si="4"/>
        <v>194.79319999999998</v>
      </c>
      <c r="D84">
        <f t="shared" si="5"/>
        <v>124.57788473058471</v>
      </c>
    </row>
    <row r="85" spans="1:4" x14ac:dyDescent="0.2">
      <c r="A85">
        <v>2028</v>
      </c>
      <c r="B85">
        <f t="shared" si="3"/>
        <v>543.67999999999995</v>
      </c>
      <c r="C85" s="106">
        <f t="shared" si="4"/>
        <v>198.44319999999999</v>
      </c>
      <c r="D85">
        <f t="shared" si="5"/>
        <v>126.91220276256239</v>
      </c>
    </row>
    <row r="86" spans="1:4" x14ac:dyDescent="0.2">
      <c r="A86">
        <v>2029</v>
      </c>
      <c r="B86">
        <f t="shared" si="3"/>
        <v>553.67999999999995</v>
      </c>
      <c r="C86" s="106">
        <f t="shared" si="4"/>
        <v>202.0932</v>
      </c>
      <c r="D86">
        <f t="shared" si="5"/>
        <v>129.24652079454006</v>
      </c>
    </row>
    <row r="87" spans="1:4" x14ac:dyDescent="0.2">
      <c r="A87">
        <v>2030</v>
      </c>
      <c r="B87">
        <f t="shared" si="3"/>
        <v>563.67999999999995</v>
      </c>
      <c r="C87" s="106">
        <f t="shared" si="4"/>
        <v>205.74319999999997</v>
      </c>
      <c r="D87">
        <f t="shared" si="5"/>
        <v>131.58083882651772</v>
      </c>
    </row>
    <row r="88" spans="1:4" x14ac:dyDescent="0.2">
      <c r="A88">
        <v>2031</v>
      </c>
      <c r="B88">
        <f t="shared" si="3"/>
        <v>573.67999999999995</v>
      </c>
      <c r="C88" s="106">
        <f t="shared" si="4"/>
        <v>209.39319999999998</v>
      </c>
      <c r="D88">
        <f t="shared" si="5"/>
        <v>133.91515685849541</v>
      </c>
    </row>
  </sheetData>
  <hyperlinks>
    <hyperlink ref="A38" r:id="rId1"/>
  </hyperlinks>
  <pageMargins left="0.78749999999999998" right="0.78749999999999998" top="1.05277777777778" bottom="1.05277777777778" header="0.78749999999999998" footer="0.78749999999999998"/>
  <pageSetup paperSize="9" firstPageNumber="0" orientation="portrait" horizontalDpi="300" verticalDpi="300" r:id="rId2"/>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61"/>
  <sheetViews>
    <sheetView zoomScaleNormal="100" workbookViewId="0"/>
  </sheetViews>
  <sheetFormatPr defaultColWidth="9.140625" defaultRowHeight="15" x14ac:dyDescent="0.25"/>
  <cols>
    <col min="1" max="1" width="6.42578125" style="8" customWidth="1"/>
    <col min="2" max="2" width="19.85546875" style="8" customWidth="1"/>
    <col min="3" max="3" width="28.140625" style="8" customWidth="1"/>
    <col min="4" max="4" width="9.85546875" style="8" customWidth="1"/>
    <col min="5" max="7" width="8.85546875" style="8" customWidth="1"/>
    <col min="8" max="9" width="9.85546875" style="8" customWidth="1"/>
    <col min="10" max="10" width="11.85546875" style="8" customWidth="1"/>
    <col min="11" max="15" width="9.85546875" style="8" customWidth="1"/>
    <col min="16" max="16" width="5.42578125" style="8" customWidth="1"/>
    <col min="17" max="17" width="9.28515625" style="8" customWidth="1"/>
    <col min="18" max="18" width="7.28515625" style="8" customWidth="1"/>
    <col min="19" max="20" width="9.140625" style="8"/>
    <col min="21" max="21" width="7.28515625" style="8" customWidth="1"/>
    <col min="22" max="1024" width="9.140625" style="8"/>
  </cols>
  <sheetData>
    <row r="1" spans="1:23" x14ac:dyDescent="0.25">
      <c r="A1" s="88" t="s">
        <v>5</v>
      </c>
      <c r="B1" s="88" t="s">
        <v>55</v>
      </c>
      <c r="C1" s="88" t="s">
        <v>56</v>
      </c>
      <c r="D1" s="9">
        <v>2006</v>
      </c>
      <c r="E1" s="9">
        <v>2007</v>
      </c>
      <c r="F1" s="9">
        <v>2008</v>
      </c>
      <c r="G1" s="9">
        <v>2009</v>
      </c>
      <c r="H1" s="9">
        <v>2010</v>
      </c>
      <c r="I1" s="9">
        <v>2011</v>
      </c>
      <c r="J1" s="9">
        <v>2012</v>
      </c>
      <c r="K1" s="9">
        <v>2013</v>
      </c>
      <c r="L1" s="9">
        <v>2014</v>
      </c>
      <c r="M1" s="9">
        <v>2015</v>
      </c>
      <c r="N1" s="9">
        <v>2016</v>
      </c>
      <c r="O1" s="10">
        <v>2017</v>
      </c>
      <c r="P1" s="9"/>
      <c r="Q1" s="9" t="s">
        <v>57</v>
      </c>
      <c r="S1" s="8" t="s">
        <v>58</v>
      </c>
      <c r="T1" s="8" t="s">
        <v>59</v>
      </c>
      <c r="W1" s="10" t="s">
        <v>60</v>
      </c>
    </row>
    <row r="2" spans="1:23" x14ac:dyDescent="0.25">
      <c r="A2" s="8" t="s">
        <v>22</v>
      </c>
      <c r="B2" s="11" t="s">
        <v>61</v>
      </c>
      <c r="C2" s="8" t="s">
        <v>62</v>
      </c>
      <c r="D2" s="8">
        <v>0</v>
      </c>
      <c r="E2" s="8">
        <v>0</v>
      </c>
      <c r="F2" s="8">
        <v>0</v>
      </c>
      <c r="G2" s="8">
        <v>0</v>
      </c>
      <c r="H2" s="8">
        <v>0</v>
      </c>
      <c r="I2" s="12">
        <v>0</v>
      </c>
      <c r="J2" s="12">
        <v>0</v>
      </c>
      <c r="K2" s="12">
        <v>0</v>
      </c>
      <c r="L2" s="12">
        <v>3.5</v>
      </c>
      <c r="M2" s="12">
        <v>7.88</v>
      </c>
      <c r="N2" s="12">
        <v>3.4</v>
      </c>
      <c r="O2" s="13">
        <v>13.16</v>
      </c>
      <c r="P2" s="12"/>
      <c r="Q2" s="12" t="str">
        <f t="shared" ref="Q2:Q65" si="0">IF(ISNUMBER(MATCH(B2,$T$2:$T$5,0)),"UT",IF(ISNUMBER(MATCH(B2,$S$2:$S$8,0)),"NE",""))</f>
        <v>UT</v>
      </c>
      <c r="R2" s="8">
        <f t="shared" ref="R2:R8" si="1">MATCH(S2,$B$2:$B$253,0)</f>
        <v>190</v>
      </c>
      <c r="S2" s="8" t="s">
        <v>63</v>
      </c>
      <c r="T2" s="8" t="s">
        <v>61</v>
      </c>
      <c r="U2" s="8">
        <f>MATCH(T2,$B$2:$B$253,0)</f>
        <v>1</v>
      </c>
      <c r="W2" s="8" t="str">
        <f t="shared" ref="W2:W65" si="2">B2&amp;C2</f>
        <v>ChandigarhOwn ex-bus generation (GWh)</v>
      </c>
    </row>
    <row r="3" spans="1:23" x14ac:dyDescent="0.25">
      <c r="A3" s="8" t="s">
        <v>22</v>
      </c>
      <c r="B3" s="8" t="s">
        <v>61</v>
      </c>
      <c r="C3" s="8" t="s">
        <v>64</v>
      </c>
      <c r="D3" s="8">
        <v>1438.49</v>
      </c>
      <c r="E3" s="8">
        <v>1421.49</v>
      </c>
      <c r="F3" s="8">
        <v>1518.06</v>
      </c>
      <c r="G3" s="8">
        <v>1472.62</v>
      </c>
      <c r="H3" s="8">
        <v>1611.19</v>
      </c>
      <c r="I3" s="12">
        <v>1679.76</v>
      </c>
      <c r="J3" s="12">
        <v>1705.15182113895</v>
      </c>
      <c r="K3" s="12">
        <v>1692.03</v>
      </c>
      <c r="L3" s="12">
        <v>1751.37</v>
      </c>
      <c r="M3" s="12">
        <v>1811.22</v>
      </c>
      <c r="N3" s="12">
        <v>1838.89</v>
      </c>
      <c r="O3" s="13">
        <v>1925.20363167201</v>
      </c>
      <c r="P3" s="12"/>
      <c r="Q3" s="12" t="str">
        <f t="shared" si="0"/>
        <v>UT</v>
      </c>
      <c r="R3" s="8">
        <f t="shared" si="1"/>
        <v>204</v>
      </c>
      <c r="S3" s="11" t="s">
        <v>65</v>
      </c>
      <c r="T3" s="8" t="s">
        <v>66</v>
      </c>
      <c r="U3" s="8">
        <f>MATCH(T3,$B$2:$B$253,0)</f>
        <v>92</v>
      </c>
      <c r="W3" s="8" t="str">
        <f t="shared" si="2"/>
        <v>Chandigarhex-bus import from grid (GWh)</v>
      </c>
    </row>
    <row r="4" spans="1:23" x14ac:dyDescent="0.25">
      <c r="A4" s="8" t="s">
        <v>22</v>
      </c>
      <c r="B4" s="8" t="s">
        <v>61</v>
      </c>
      <c r="C4" s="8" t="s">
        <v>67</v>
      </c>
      <c r="D4" s="8">
        <v>0</v>
      </c>
      <c r="E4" s="8">
        <v>0</v>
      </c>
      <c r="F4" s="8">
        <v>0</v>
      </c>
      <c r="G4" s="8">
        <v>0</v>
      </c>
      <c r="H4" s="8">
        <v>0</v>
      </c>
      <c r="I4" s="12">
        <v>0</v>
      </c>
      <c r="J4" s="12">
        <v>0</v>
      </c>
      <c r="K4" s="12">
        <v>0</v>
      </c>
      <c r="L4" s="12">
        <v>0</v>
      </c>
      <c r="M4" s="12">
        <v>0</v>
      </c>
      <c r="N4" s="12">
        <v>0</v>
      </c>
      <c r="O4" s="13">
        <v>0</v>
      </c>
      <c r="P4" s="12"/>
      <c r="Q4" s="12" t="str">
        <f t="shared" si="0"/>
        <v>UT</v>
      </c>
      <c r="R4" s="8">
        <f t="shared" si="1"/>
        <v>218</v>
      </c>
      <c r="S4" s="8" t="s">
        <v>68</v>
      </c>
      <c r="T4" s="14" t="s">
        <v>69</v>
      </c>
      <c r="U4" s="8">
        <f>MATCH(T4,$B$2:$B$253,0)</f>
        <v>99</v>
      </c>
      <c r="W4" s="8" t="str">
        <f t="shared" si="2"/>
        <v>Chandigarhex-bus import from CPP (GWh)</v>
      </c>
    </row>
    <row r="5" spans="1:23" x14ac:dyDescent="0.25">
      <c r="A5" s="8" t="s">
        <v>22</v>
      </c>
      <c r="B5" s="8" t="s">
        <v>61</v>
      </c>
      <c r="C5" s="8" t="s">
        <v>70</v>
      </c>
      <c r="D5" s="8">
        <v>1438.49</v>
      </c>
      <c r="E5" s="8">
        <v>1421.49</v>
      </c>
      <c r="F5" s="8">
        <v>1518.06</v>
      </c>
      <c r="G5" s="8">
        <v>1472.62</v>
      </c>
      <c r="H5" s="8">
        <v>1611.19</v>
      </c>
      <c r="I5" s="8">
        <v>1679.76</v>
      </c>
      <c r="J5" s="8">
        <v>1705.15182113895</v>
      </c>
      <c r="K5" s="8">
        <v>1692.03</v>
      </c>
      <c r="L5" s="8">
        <v>1754.87</v>
      </c>
      <c r="M5" s="8">
        <v>1819.1</v>
      </c>
      <c r="N5" s="12">
        <v>1842.29</v>
      </c>
      <c r="O5" s="13">
        <v>1938.3636316720099</v>
      </c>
      <c r="P5" s="12"/>
      <c r="Q5" s="12" t="str">
        <f t="shared" si="0"/>
        <v>UT</v>
      </c>
      <c r="R5" s="8">
        <f t="shared" si="1"/>
        <v>225</v>
      </c>
      <c r="S5" s="8" t="s">
        <v>71</v>
      </c>
      <c r="T5" s="8" t="s">
        <v>72</v>
      </c>
      <c r="U5" s="8">
        <f>MATCH(T5,$B$2:$B$253,0)</f>
        <v>148</v>
      </c>
      <c r="W5" s="8" t="str">
        <f t="shared" si="2"/>
        <v>Chandigarhavailability ex-bus (GWh)</v>
      </c>
    </row>
    <row r="6" spans="1:23" x14ac:dyDescent="0.25">
      <c r="A6" s="8" t="s">
        <v>22</v>
      </c>
      <c r="B6" s="8" t="s">
        <v>61</v>
      </c>
      <c r="C6" s="8" t="s">
        <v>73</v>
      </c>
      <c r="D6" s="8">
        <v>983.37</v>
      </c>
      <c r="E6" s="8">
        <v>1064.3399999999999</v>
      </c>
      <c r="F6" s="8">
        <v>1157.18</v>
      </c>
      <c r="G6" s="8">
        <v>1143.31</v>
      </c>
      <c r="H6" s="8">
        <v>1237.58</v>
      </c>
      <c r="I6" s="12">
        <v>1339.62</v>
      </c>
      <c r="J6" s="12">
        <v>1301.48</v>
      </c>
      <c r="K6" s="12">
        <v>1365.05</v>
      </c>
      <c r="L6" s="12">
        <v>1419.27</v>
      </c>
      <c r="M6" s="12">
        <v>1471.66</v>
      </c>
      <c r="N6" s="12">
        <v>1496.98</v>
      </c>
      <c r="O6" s="13">
        <v>1589.0160000000001</v>
      </c>
      <c r="P6" s="12"/>
      <c r="Q6" s="12" t="str">
        <f t="shared" si="0"/>
        <v>UT</v>
      </c>
      <c r="R6" s="8">
        <f t="shared" si="1"/>
        <v>232</v>
      </c>
      <c r="S6" s="8" t="s">
        <v>74</v>
      </c>
      <c r="W6" s="8" t="str">
        <f t="shared" si="2"/>
        <v>Chandigarhtotal consumption (GWh)</v>
      </c>
    </row>
    <row r="7" spans="1:23" x14ac:dyDescent="0.25">
      <c r="A7" s="8" t="s">
        <v>22</v>
      </c>
      <c r="B7" s="8" t="s">
        <v>61</v>
      </c>
      <c r="C7" s="8" t="s">
        <v>75</v>
      </c>
      <c r="D7" s="8">
        <v>455.12</v>
      </c>
      <c r="E7" s="8">
        <v>357.15</v>
      </c>
      <c r="F7" s="8">
        <v>360.88</v>
      </c>
      <c r="G7" s="8">
        <v>329.31</v>
      </c>
      <c r="H7" s="8">
        <v>373.61</v>
      </c>
      <c r="I7" s="8">
        <v>340.14</v>
      </c>
      <c r="J7" s="8">
        <v>403.67182113895501</v>
      </c>
      <c r="K7" s="8">
        <v>326.98</v>
      </c>
      <c r="L7" s="8">
        <v>335.6</v>
      </c>
      <c r="M7" s="8">
        <v>347.44</v>
      </c>
      <c r="N7" s="12">
        <v>345.31</v>
      </c>
      <c r="O7" s="13">
        <v>349.347631672011</v>
      </c>
      <c r="P7" s="12"/>
      <c r="Q7" s="12" t="str">
        <f t="shared" si="0"/>
        <v>UT</v>
      </c>
      <c r="R7" s="8">
        <f t="shared" si="1"/>
        <v>239</v>
      </c>
      <c r="S7" s="8" t="s">
        <v>76</v>
      </c>
      <c r="W7" s="8" t="str">
        <f t="shared" si="2"/>
        <v>ChandigarhT&amp;D losses (GWh)</v>
      </c>
    </row>
    <row r="8" spans="1:23" x14ac:dyDescent="0.25">
      <c r="A8" s="8" t="s">
        <v>22</v>
      </c>
      <c r="B8" s="8" t="s">
        <v>61</v>
      </c>
      <c r="C8" s="8" t="s">
        <v>77</v>
      </c>
      <c r="D8" s="15">
        <v>0.31638732281767701</v>
      </c>
      <c r="E8" s="15">
        <v>0.25125044847308098</v>
      </c>
      <c r="F8" s="15">
        <v>0.23772446411867801</v>
      </c>
      <c r="G8" s="15">
        <v>0.22362184406024599</v>
      </c>
      <c r="H8" s="15">
        <v>0.23188450772410499</v>
      </c>
      <c r="I8" s="15">
        <v>0.202493213316188</v>
      </c>
      <c r="J8" s="15">
        <v>0.23673658622920901</v>
      </c>
      <c r="K8" s="15">
        <v>0.19324716464838099</v>
      </c>
      <c r="L8" s="15">
        <v>0.19123923709448601</v>
      </c>
      <c r="M8" s="15">
        <v>0.19099554724863901</v>
      </c>
      <c r="N8" s="16">
        <v>0.18740000000000001</v>
      </c>
      <c r="O8" s="15">
        <v>0.18022811920520199</v>
      </c>
      <c r="P8" s="16"/>
      <c r="Q8" s="12" t="str">
        <f t="shared" si="0"/>
        <v>UT</v>
      </c>
      <c r="R8" s="8">
        <f t="shared" si="1"/>
        <v>246</v>
      </c>
      <c r="S8" s="8" t="s">
        <v>78</v>
      </c>
      <c r="W8" s="8" t="str">
        <f t="shared" si="2"/>
        <v>ChandigarhT&amp;D losses (%)</v>
      </c>
    </row>
    <row r="9" spans="1:23" x14ac:dyDescent="0.25">
      <c r="A9" s="8" t="s">
        <v>22</v>
      </c>
      <c r="B9" s="8" t="s">
        <v>79</v>
      </c>
      <c r="C9" s="8" t="s">
        <v>62</v>
      </c>
      <c r="D9" s="8">
        <v>5256.72</v>
      </c>
      <c r="E9" s="8">
        <v>9001.2099999999991</v>
      </c>
      <c r="F9" s="8">
        <v>9847.89</v>
      </c>
      <c r="G9" s="8">
        <v>9862.5</v>
      </c>
      <c r="H9" s="8">
        <v>9304.99</v>
      </c>
      <c r="I9" s="12">
        <v>8562.9699999999993</v>
      </c>
      <c r="J9" s="12">
        <v>10440.549999999999</v>
      </c>
      <c r="K9" s="12">
        <v>12459.21</v>
      </c>
      <c r="L9" s="12">
        <v>9181.75</v>
      </c>
      <c r="M9" s="12">
        <v>9945.6</v>
      </c>
      <c r="N9" s="8">
        <v>7357.04</v>
      </c>
      <c r="O9" s="13">
        <v>7124.7222741599999</v>
      </c>
      <c r="Q9" s="12" t="str">
        <f t="shared" si="0"/>
        <v/>
      </c>
      <c r="W9" s="8" t="str">
        <f t="shared" si="2"/>
        <v>DelhiOwn ex-bus generation (GWh)</v>
      </c>
    </row>
    <row r="10" spans="1:23" x14ac:dyDescent="0.25">
      <c r="A10" s="8" t="s">
        <v>22</v>
      </c>
      <c r="B10" s="8" t="s">
        <v>79</v>
      </c>
      <c r="C10" s="8" t="s">
        <v>64</v>
      </c>
      <c r="D10" s="8">
        <v>20863.169999999998</v>
      </c>
      <c r="E10" s="8">
        <v>12905.52</v>
      </c>
      <c r="F10" s="8">
        <v>13036</v>
      </c>
      <c r="G10" s="8">
        <v>12593.37</v>
      </c>
      <c r="H10" s="8">
        <v>15461.44</v>
      </c>
      <c r="I10" s="12">
        <v>17797.78</v>
      </c>
      <c r="J10" s="12">
        <v>18084.637517949501</v>
      </c>
      <c r="K10" s="12">
        <v>17253.52</v>
      </c>
      <c r="L10" s="12">
        <v>20741.29</v>
      </c>
      <c r="M10" s="12">
        <v>21610.43</v>
      </c>
      <c r="N10" s="8">
        <v>24549.31</v>
      </c>
      <c r="O10" s="13">
        <v>25872.502948580699</v>
      </c>
      <c r="Q10" s="12" t="str">
        <f t="shared" si="0"/>
        <v/>
      </c>
      <c r="W10" s="8" t="str">
        <f t="shared" si="2"/>
        <v>Delhiex-bus import from grid (GWh)</v>
      </c>
    </row>
    <row r="11" spans="1:23" x14ac:dyDescent="0.25">
      <c r="A11" s="8" t="s">
        <v>22</v>
      </c>
      <c r="B11" s="8" t="s">
        <v>79</v>
      </c>
      <c r="C11" s="8" t="s">
        <v>67</v>
      </c>
      <c r="D11" s="8">
        <v>0</v>
      </c>
      <c r="E11" s="8">
        <v>0</v>
      </c>
      <c r="F11" s="8">
        <v>0</v>
      </c>
      <c r="G11" s="8">
        <v>0</v>
      </c>
      <c r="H11" s="8">
        <v>0</v>
      </c>
      <c r="I11" s="17">
        <v>0</v>
      </c>
      <c r="J11" s="17">
        <v>0</v>
      </c>
      <c r="K11" s="17">
        <v>0</v>
      </c>
      <c r="L11" s="17">
        <v>0</v>
      </c>
      <c r="M11" s="17">
        <v>0</v>
      </c>
      <c r="N11" s="8">
        <v>0</v>
      </c>
      <c r="O11" s="13">
        <v>0</v>
      </c>
      <c r="Q11" s="12" t="str">
        <f t="shared" si="0"/>
        <v/>
      </c>
      <c r="W11" s="8" t="str">
        <f t="shared" si="2"/>
        <v>Delhiex-bus import from CPP (GWh)</v>
      </c>
    </row>
    <row r="12" spans="1:23" x14ac:dyDescent="0.25">
      <c r="A12" s="8" t="s">
        <v>22</v>
      </c>
      <c r="B12" s="8" t="s">
        <v>79</v>
      </c>
      <c r="C12" s="8" t="s">
        <v>70</v>
      </c>
      <c r="D12" s="8">
        <v>26119.89</v>
      </c>
      <c r="E12" s="8">
        <v>21906.73</v>
      </c>
      <c r="F12" s="8">
        <v>22883.89</v>
      </c>
      <c r="G12" s="8">
        <v>22455.87</v>
      </c>
      <c r="H12" s="8">
        <v>24766.43</v>
      </c>
      <c r="I12" s="8">
        <v>26360.75</v>
      </c>
      <c r="J12" s="8">
        <v>28525.1875179495</v>
      </c>
      <c r="K12" s="8">
        <v>29712.73</v>
      </c>
      <c r="L12" s="8">
        <v>29923.040000000001</v>
      </c>
      <c r="M12" s="8">
        <v>31556.03</v>
      </c>
      <c r="N12" s="8">
        <v>31906.35</v>
      </c>
      <c r="O12" s="13">
        <v>32997.225222740701</v>
      </c>
      <c r="Q12" s="12" t="str">
        <f t="shared" si="0"/>
        <v/>
      </c>
      <c r="W12" s="8" t="str">
        <f t="shared" si="2"/>
        <v>Delhiavailability ex-bus (GWh)</v>
      </c>
    </row>
    <row r="13" spans="1:23" x14ac:dyDescent="0.25">
      <c r="A13" s="8" t="s">
        <v>22</v>
      </c>
      <c r="B13" s="8" t="s">
        <v>79</v>
      </c>
      <c r="C13" s="8" t="s">
        <v>73</v>
      </c>
      <c r="D13" s="8">
        <v>13423.03</v>
      </c>
      <c r="E13" s="8">
        <v>14677.14</v>
      </c>
      <c r="F13" s="8">
        <v>16327.51</v>
      </c>
      <c r="G13" s="8">
        <v>17465.43</v>
      </c>
      <c r="H13" s="8">
        <v>19295.84</v>
      </c>
      <c r="I13" s="12">
        <v>21076.799999999999</v>
      </c>
      <c r="J13" s="12">
        <v>23015.49</v>
      </c>
      <c r="K13" s="12">
        <v>23144.22</v>
      </c>
      <c r="L13" s="12">
        <v>23980.79</v>
      </c>
      <c r="M13" s="12">
        <v>24775.02</v>
      </c>
      <c r="N13" s="8">
        <v>25658.17</v>
      </c>
      <c r="O13" s="13">
        <v>26604.489963452099</v>
      </c>
      <c r="Q13" s="12" t="str">
        <f t="shared" si="0"/>
        <v/>
      </c>
      <c r="W13" s="8" t="str">
        <f t="shared" si="2"/>
        <v>Delhitotal consumption (GWh)</v>
      </c>
    </row>
    <row r="14" spans="1:23" x14ac:dyDescent="0.25">
      <c r="A14" s="8" t="s">
        <v>22</v>
      </c>
      <c r="B14" s="8" t="s">
        <v>79</v>
      </c>
      <c r="C14" s="8" t="s">
        <v>75</v>
      </c>
      <c r="D14" s="8">
        <v>12696.86</v>
      </c>
      <c r="E14" s="8">
        <v>7229.59</v>
      </c>
      <c r="F14" s="8">
        <v>6556.38</v>
      </c>
      <c r="G14" s="8">
        <v>4990.4399999999996</v>
      </c>
      <c r="H14" s="8">
        <v>5470.59</v>
      </c>
      <c r="I14" s="8">
        <v>5283.95</v>
      </c>
      <c r="J14" s="8">
        <v>5509.6975179494602</v>
      </c>
      <c r="K14" s="8">
        <v>6568.51</v>
      </c>
      <c r="L14" s="8">
        <v>5942.25</v>
      </c>
      <c r="M14" s="8">
        <v>6781.01</v>
      </c>
      <c r="N14" s="8">
        <v>6248.18</v>
      </c>
      <c r="O14" s="13">
        <v>6392.73525928858</v>
      </c>
      <c r="Q14" s="12" t="str">
        <f t="shared" si="0"/>
        <v/>
      </c>
      <c r="W14" s="8" t="str">
        <f t="shared" si="2"/>
        <v>DelhiT&amp;D losses (GWh)</v>
      </c>
    </row>
    <row r="15" spans="1:23" x14ac:dyDescent="0.25">
      <c r="A15" s="8" t="s">
        <v>22</v>
      </c>
      <c r="B15" s="8" t="s">
        <v>79</v>
      </c>
      <c r="C15" s="8" t="s">
        <v>77</v>
      </c>
      <c r="D15" s="18">
        <v>0.48609929061722701</v>
      </c>
      <c r="E15" s="15">
        <v>0.33001684870357201</v>
      </c>
      <c r="F15" s="15">
        <v>0.28650635884021503</v>
      </c>
      <c r="G15" s="15">
        <v>0.222233206729465</v>
      </c>
      <c r="H15" s="15">
        <v>0.220887305921766</v>
      </c>
      <c r="I15" s="15">
        <v>0.20044763521523501</v>
      </c>
      <c r="J15" s="15">
        <v>0.19315201747517</v>
      </c>
      <c r="K15" s="15">
        <v>0.221067199143263</v>
      </c>
      <c r="L15" s="15">
        <v>0.198584435271283</v>
      </c>
      <c r="M15" s="15">
        <v>0.21488793108638801</v>
      </c>
      <c r="N15" s="16">
        <v>0.1958</v>
      </c>
      <c r="O15" s="15">
        <v>0.19373554037152499</v>
      </c>
      <c r="P15" s="16"/>
      <c r="Q15" s="12" t="str">
        <f t="shared" si="0"/>
        <v/>
      </c>
      <c r="W15" s="8" t="str">
        <f t="shared" si="2"/>
        <v>DelhiT&amp;D losses (%)</v>
      </c>
    </row>
    <row r="16" spans="1:23" x14ac:dyDescent="0.25">
      <c r="A16" s="8" t="s">
        <v>22</v>
      </c>
      <c r="B16" s="11" t="s">
        <v>80</v>
      </c>
      <c r="C16" s="8" t="s">
        <v>62</v>
      </c>
      <c r="D16" s="8">
        <v>11202.47</v>
      </c>
      <c r="E16" s="8">
        <v>12445.41</v>
      </c>
      <c r="F16" s="8">
        <v>12658.39</v>
      </c>
      <c r="G16" s="8">
        <v>15039.97</v>
      </c>
      <c r="H16" s="8">
        <v>16995.66</v>
      </c>
      <c r="I16" s="12">
        <v>18046.45</v>
      </c>
      <c r="J16" s="12">
        <v>21867.537112000002</v>
      </c>
      <c r="K16" s="12">
        <v>21297.39</v>
      </c>
      <c r="L16" s="12">
        <v>21031.17</v>
      </c>
      <c r="M16" s="12">
        <v>21662.73</v>
      </c>
      <c r="N16" s="8">
        <v>17636.599999999999</v>
      </c>
      <c r="O16" s="13">
        <v>13868.89440284</v>
      </c>
      <c r="Q16" s="12" t="str">
        <f t="shared" si="0"/>
        <v/>
      </c>
      <c r="W16" s="8" t="str">
        <f t="shared" si="2"/>
        <v>HaryanaOwn ex-bus generation (GWh)</v>
      </c>
    </row>
    <row r="17" spans="1:23" x14ac:dyDescent="0.25">
      <c r="A17" s="8" t="s">
        <v>22</v>
      </c>
      <c r="B17" s="8" t="s">
        <v>80</v>
      </c>
      <c r="C17" s="8" t="s">
        <v>64</v>
      </c>
      <c r="D17" s="8">
        <v>10903.56</v>
      </c>
      <c r="E17" s="8">
        <v>12431.34</v>
      </c>
      <c r="F17" s="8">
        <v>14522.06</v>
      </c>
      <c r="G17" s="8">
        <v>12752.6</v>
      </c>
      <c r="H17" s="8">
        <v>16008.57</v>
      </c>
      <c r="I17" s="12">
        <v>16046.65</v>
      </c>
      <c r="J17" s="12">
        <v>16748.580841407598</v>
      </c>
      <c r="K17" s="12">
        <v>19657.98</v>
      </c>
      <c r="L17" s="12">
        <v>24249.439999999999</v>
      </c>
      <c r="M17" s="12">
        <v>27112.9</v>
      </c>
      <c r="N17" s="8">
        <v>33632.949999999997</v>
      </c>
      <c r="O17" s="13">
        <v>38102.854407266197</v>
      </c>
      <c r="Q17" s="12" t="str">
        <f t="shared" si="0"/>
        <v/>
      </c>
      <c r="W17" s="8" t="str">
        <f t="shared" si="2"/>
        <v>Haryanaex-bus import from grid (GWh)</v>
      </c>
    </row>
    <row r="18" spans="1:23" x14ac:dyDescent="0.25">
      <c r="A18" s="8" t="s">
        <v>22</v>
      </c>
      <c r="B18" s="8" t="s">
        <v>80</v>
      </c>
      <c r="C18" s="8" t="s">
        <v>67</v>
      </c>
      <c r="D18" s="8">
        <v>92.71</v>
      </c>
      <c r="E18" s="8">
        <v>92.71</v>
      </c>
      <c r="F18" s="8">
        <v>4.66</v>
      </c>
      <c r="G18" s="8">
        <v>60.95</v>
      </c>
      <c r="H18" s="8">
        <v>54.1</v>
      </c>
      <c r="I18" s="12">
        <v>50.7</v>
      </c>
      <c r="J18" s="12">
        <v>50.7</v>
      </c>
      <c r="K18" s="12">
        <v>42.67</v>
      </c>
      <c r="L18" s="12">
        <v>42.69</v>
      </c>
      <c r="M18" s="12">
        <v>42.55</v>
      </c>
      <c r="N18" s="8">
        <v>42.71</v>
      </c>
      <c r="O18" s="13">
        <v>38.180549999999997</v>
      </c>
      <c r="Q18" s="12" t="str">
        <f t="shared" si="0"/>
        <v/>
      </c>
      <c r="W18" s="8" t="str">
        <f t="shared" si="2"/>
        <v>Haryanaex-bus import from CPP (GWh)</v>
      </c>
    </row>
    <row r="19" spans="1:23" x14ac:dyDescent="0.25">
      <c r="A19" s="8" t="s">
        <v>22</v>
      </c>
      <c r="B19" s="8" t="s">
        <v>80</v>
      </c>
      <c r="C19" s="8" t="s">
        <v>70</v>
      </c>
      <c r="D19" s="8">
        <v>22198.74</v>
      </c>
      <c r="E19" s="8">
        <v>24969.46</v>
      </c>
      <c r="F19" s="8">
        <v>27185.11</v>
      </c>
      <c r="G19" s="8">
        <v>27853.52</v>
      </c>
      <c r="H19" s="8">
        <v>33058.33</v>
      </c>
      <c r="I19" s="8">
        <v>34143.800000000003</v>
      </c>
      <c r="J19" s="8">
        <v>38666.817953407597</v>
      </c>
      <c r="K19" s="8">
        <v>40998.04</v>
      </c>
      <c r="L19" s="8">
        <v>45323.3</v>
      </c>
      <c r="M19" s="8">
        <v>48818.18</v>
      </c>
      <c r="N19" s="8">
        <v>59132.26</v>
      </c>
      <c r="O19" s="13">
        <v>52009.929360106202</v>
      </c>
      <c r="Q19" s="12" t="str">
        <f t="shared" si="0"/>
        <v/>
      </c>
      <c r="W19" s="8" t="str">
        <f t="shared" si="2"/>
        <v>Haryanaavailability ex-bus (GWh)</v>
      </c>
    </row>
    <row r="20" spans="1:23" x14ac:dyDescent="0.25">
      <c r="A20" s="8" t="s">
        <v>22</v>
      </c>
      <c r="B20" s="8" t="s">
        <v>80</v>
      </c>
      <c r="C20" s="8" t="s">
        <v>73</v>
      </c>
      <c r="D20" s="8">
        <v>15426.11</v>
      </c>
      <c r="E20" s="8">
        <v>16642.97</v>
      </c>
      <c r="F20" s="8">
        <v>18260.5</v>
      </c>
      <c r="G20" s="8">
        <v>19291.41</v>
      </c>
      <c r="H20" s="8">
        <v>22809.23</v>
      </c>
      <c r="I20" s="12">
        <v>24015.06</v>
      </c>
      <c r="J20" s="12">
        <v>27614</v>
      </c>
      <c r="K20" s="12">
        <v>26257.62</v>
      </c>
      <c r="L20" s="12">
        <v>29082.52</v>
      </c>
      <c r="M20" s="12">
        <v>32197.33</v>
      </c>
      <c r="N20" s="8">
        <v>35092.26</v>
      </c>
      <c r="O20" s="13">
        <v>34500.606736000002</v>
      </c>
      <c r="Q20" s="12" t="str">
        <f t="shared" si="0"/>
        <v/>
      </c>
      <c r="W20" s="8" t="str">
        <f t="shared" si="2"/>
        <v>Haryanatotal consumption (GWh)</v>
      </c>
    </row>
    <row r="21" spans="1:23" x14ac:dyDescent="0.25">
      <c r="A21" s="8" t="s">
        <v>22</v>
      </c>
      <c r="B21" s="8" t="s">
        <v>80</v>
      </c>
      <c r="C21" s="8" t="s">
        <v>75</v>
      </c>
      <c r="D21" s="8">
        <v>6772.63</v>
      </c>
      <c r="E21" s="8">
        <v>8326.49</v>
      </c>
      <c r="F21" s="8">
        <v>8924.61</v>
      </c>
      <c r="G21" s="8">
        <v>8562.11</v>
      </c>
      <c r="H21" s="8">
        <v>10249.1</v>
      </c>
      <c r="I21" s="8">
        <v>10128.74</v>
      </c>
      <c r="J21" s="8">
        <v>11052.817953407601</v>
      </c>
      <c r="K21" s="8">
        <v>14740.42</v>
      </c>
      <c r="L21" s="8">
        <v>16240.78</v>
      </c>
      <c r="M21" s="8">
        <v>16620.849999999999</v>
      </c>
      <c r="N21" s="8">
        <v>16220</v>
      </c>
      <c r="O21" s="13">
        <v>17509.3226241062</v>
      </c>
      <c r="Q21" s="12" t="str">
        <f t="shared" si="0"/>
        <v/>
      </c>
      <c r="W21" s="8" t="str">
        <f t="shared" si="2"/>
        <v>HaryanaT&amp;D losses (GWh)</v>
      </c>
    </row>
    <row r="22" spans="1:23" x14ac:dyDescent="0.25">
      <c r="A22" s="8" t="s">
        <v>22</v>
      </c>
      <c r="B22" s="8" t="s">
        <v>80</v>
      </c>
      <c r="C22" s="8" t="s">
        <v>77</v>
      </c>
      <c r="D22" s="15">
        <v>0.30509073938430697</v>
      </c>
      <c r="E22" s="15">
        <v>0.33346696324229702</v>
      </c>
      <c r="F22" s="15">
        <v>0.32829037660690003</v>
      </c>
      <c r="G22" s="15">
        <v>0.30739777234618798</v>
      </c>
      <c r="H22" s="15">
        <v>0.31003078497915598</v>
      </c>
      <c r="I22" s="15">
        <v>0.29664946491017402</v>
      </c>
      <c r="J22" s="15">
        <v>0.28584762177032302</v>
      </c>
      <c r="K22" s="15">
        <v>0.35953962677240198</v>
      </c>
      <c r="L22" s="15">
        <v>0.35833180726028302</v>
      </c>
      <c r="M22" s="15">
        <v>0.34046435160016197</v>
      </c>
      <c r="N22" s="16">
        <v>0.31609999999999999</v>
      </c>
      <c r="O22" s="15">
        <v>0.33665345905154398</v>
      </c>
      <c r="P22" s="16"/>
      <c r="Q22" s="12" t="str">
        <f t="shared" si="0"/>
        <v/>
      </c>
      <c r="W22" s="8" t="str">
        <f t="shared" si="2"/>
        <v>HaryanaT&amp;D losses (%)</v>
      </c>
    </row>
    <row r="23" spans="1:23" x14ac:dyDescent="0.25">
      <c r="A23" s="8" t="s">
        <v>22</v>
      </c>
      <c r="B23" s="11" t="s">
        <v>81</v>
      </c>
      <c r="C23" s="8" t="s">
        <v>62</v>
      </c>
      <c r="D23" s="8">
        <v>2799.36</v>
      </c>
      <c r="E23" s="8">
        <v>2971.42</v>
      </c>
      <c r="F23" s="8">
        <v>3631.97</v>
      </c>
      <c r="G23" s="8">
        <v>4057.08</v>
      </c>
      <c r="H23" s="8">
        <v>4129.5</v>
      </c>
      <c r="I23" s="12">
        <v>4808.6400000000003</v>
      </c>
      <c r="J23" s="12">
        <v>4848.2877200000003</v>
      </c>
      <c r="K23" s="12">
        <v>5134.9799999999996</v>
      </c>
      <c r="L23" s="12">
        <v>5612.9</v>
      </c>
      <c r="M23" s="12">
        <v>5827</v>
      </c>
      <c r="N23" s="8">
        <v>5148.87</v>
      </c>
      <c r="O23" s="13">
        <v>5617.1685565999996</v>
      </c>
      <c r="Q23" s="12" t="str">
        <f t="shared" si="0"/>
        <v/>
      </c>
      <c r="W23" s="8" t="str">
        <f t="shared" si="2"/>
        <v>Himachal PradeshOwn ex-bus generation (GWh)</v>
      </c>
    </row>
    <row r="24" spans="1:23" x14ac:dyDescent="0.25">
      <c r="A24" s="8" t="s">
        <v>22</v>
      </c>
      <c r="B24" s="8" t="s">
        <v>81</v>
      </c>
      <c r="C24" s="8" t="s">
        <v>64</v>
      </c>
      <c r="D24" s="8">
        <v>1868.64</v>
      </c>
      <c r="E24" s="8">
        <v>2389.0300000000002</v>
      </c>
      <c r="F24" s="8">
        <v>2409.31</v>
      </c>
      <c r="G24" s="8">
        <v>2405.81</v>
      </c>
      <c r="H24" s="8">
        <v>3185.85</v>
      </c>
      <c r="I24" s="12">
        <v>3285.89</v>
      </c>
      <c r="J24" s="12">
        <v>3561.16595070006</v>
      </c>
      <c r="K24" s="12">
        <v>3964.7</v>
      </c>
      <c r="L24" s="12">
        <v>4073.79</v>
      </c>
      <c r="M24" s="12">
        <v>4075.49</v>
      </c>
      <c r="N24" s="8">
        <v>4645.57</v>
      </c>
      <c r="O24" s="13">
        <v>4656.7201508923499</v>
      </c>
      <c r="Q24" s="12" t="str">
        <f t="shared" si="0"/>
        <v/>
      </c>
      <c r="W24" s="8" t="str">
        <f t="shared" si="2"/>
        <v>Himachal Pradeshex-bus import from grid (GWh)</v>
      </c>
    </row>
    <row r="25" spans="1:23" x14ac:dyDescent="0.25">
      <c r="A25" s="8" t="s">
        <v>22</v>
      </c>
      <c r="B25" s="8" t="s">
        <v>81</v>
      </c>
      <c r="C25" s="8" t="s">
        <v>67</v>
      </c>
      <c r="D25" s="8">
        <v>0</v>
      </c>
      <c r="E25" s="8">
        <v>0</v>
      </c>
      <c r="F25" s="8">
        <v>4.79</v>
      </c>
      <c r="G25" s="8">
        <v>0</v>
      </c>
      <c r="H25" s="8">
        <v>0</v>
      </c>
      <c r="I25" s="12">
        <v>0.79</v>
      </c>
      <c r="J25" s="12">
        <v>0</v>
      </c>
      <c r="K25" s="12">
        <v>0</v>
      </c>
      <c r="L25" s="12">
        <v>0</v>
      </c>
      <c r="M25" s="12">
        <v>0</v>
      </c>
      <c r="N25" s="8">
        <v>0</v>
      </c>
      <c r="O25" s="13">
        <v>0</v>
      </c>
      <c r="Q25" s="12" t="str">
        <f t="shared" si="0"/>
        <v/>
      </c>
      <c r="W25" s="8" t="str">
        <f t="shared" si="2"/>
        <v>Himachal Pradeshex-bus import from CPP (GWh)</v>
      </c>
    </row>
    <row r="26" spans="1:23" x14ac:dyDescent="0.25">
      <c r="A26" s="8" t="s">
        <v>22</v>
      </c>
      <c r="B26" s="8" t="s">
        <v>81</v>
      </c>
      <c r="C26" s="8" t="s">
        <v>70</v>
      </c>
      <c r="D26" s="8">
        <v>4668</v>
      </c>
      <c r="E26" s="8">
        <v>5360.45</v>
      </c>
      <c r="F26" s="8">
        <v>6046.07</v>
      </c>
      <c r="G26" s="8">
        <v>6462.89</v>
      </c>
      <c r="H26" s="8">
        <v>7315.35</v>
      </c>
      <c r="I26" s="8">
        <v>8095.32</v>
      </c>
      <c r="J26" s="8">
        <v>8409.4536707000607</v>
      </c>
      <c r="K26" s="8">
        <v>9099.68</v>
      </c>
      <c r="L26" s="8">
        <v>9686.69</v>
      </c>
      <c r="M26" s="8">
        <v>9902.49</v>
      </c>
      <c r="N26" s="8">
        <v>9794.43</v>
      </c>
      <c r="O26" s="13">
        <v>10273.8887074924</v>
      </c>
      <c r="Q26" s="12" t="str">
        <f t="shared" si="0"/>
        <v/>
      </c>
      <c r="W26" s="8" t="str">
        <f t="shared" si="2"/>
        <v>Himachal Pradeshavailability ex-bus (GWh)</v>
      </c>
    </row>
    <row r="27" spans="1:23" x14ac:dyDescent="0.25">
      <c r="A27" s="8" t="s">
        <v>22</v>
      </c>
      <c r="B27" s="8" t="s">
        <v>81</v>
      </c>
      <c r="C27" s="8" t="s">
        <v>73</v>
      </c>
      <c r="D27" s="8">
        <v>3568.67</v>
      </c>
      <c r="E27" s="8">
        <v>4300.46</v>
      </c>
      <c r="F27" s="8">
        <v>5019.45</v>
      </c>
      <c r="G27" s="8">
        <v>5460.51</v>
      </c>
      <c r="H27" s="8">
        <v>5814.51</v>
      </c>
      <c r="I27" s="12">
        <v>6296.21</v>
      </c>
      <c r="J27" s="12">
        <v>6843.82</v>
      </c>
      <c r="K27" s="12">
        <v>7357.8</v>
      </c>
      <c r="L27" s="12">
        <v>7649.49</v>
      </c>
      <c r="M27" s="12">
        <v>7841.52</v>
      </c>
      <c r="N27" s="8">
        <v>7957.79</v>
      </c>
      <c r="O27" s="13">
        <v>7973.7910000000002</v>
      </c>
      <c r="Q27" s="12" t="str">
        <f t="shared" si="0"/>
        <v/>
      </c>
      <c r="W27" s="8" t="str">
        <f t="shared" si="2"/>
        <v>Himachal Pradeshtotal consumption (GWh)</v>
      </c>
    </row>
    <row r="28" spans="1:23" x14ac:dyDescent="0.25">
      <c r="A28" s="8" t="s">
        <v>22</v>
      </c>
      <c r="B28" s="8" t="s">
        <v>81</v>
      </c>
      <c r="C28" s="8" t="s">
        <v>75</v>
      </c>
      <c r="D28" s="8">
        <v>1099.33</v>
      </c>
      <c r="E28" s="8">
        <v>1059.99</v>
      </c>
      <c r="F28" s="8">
        <v>1026.6199999999999</v>
      </c>
      <c r="G28" s="8">
        <v>1002.38</v>
      </c>
      <c r="H28" s="8">
        <v>1500.84</v>
      </c>
      <c r="I28" s="8">
        <v>1799.11</v>
      </c>
      <c r="J28" s="8">
        <v>1565.6336707000601</v>
      </c>
      <c r="K28" s="8">
        <v>1741.88</v>
      </c>
      <c r="L28" s="8">
        <v>2037.2</v>
      </c>
      <c r="M28" s="8">
        <v>2060.9699999999998</v>
      </c>
      <c r="N28" s="8">
        <v>1836.64</v>
      </c>
      <c r="O28" s="13">
        <v>2300.0977074923499</v>
      </c>
      <c r="Q28" s="12" t="str">
        <f t="shared" si="0"/>
        <v/>
      </c>
      <c r="W28" s="8" t="str">
        <f t="shared" si="2"/>
        <v>Himachal PradeshT&amp;D losses (GWh)</v>
      </c>
    </row>
    <row r="29" spans="1:23" x14ac:dyDescent="0.25">
      <c r="A29" s="8" t="s">
        <v>22</v>
      </c>
      <c r="B29" s="8" t="s">
        <v>81</v>
      </c>
      <c r="C29" s="8" t="s">
        <v>77</v>
      </c>
      <c r="D29" s="15">
        <v>0.23550342759211601</v>
      </c>
      <c r="E29" s="15">
        <v>0.19774272682330801</v>
      </c>
      <c r="F29" s="15">
        <v>0.169799555744475</v>
      </c>
      <c r="G29" s="15">
        <v>0.155097796806073</v>
      </c>
      <c r="H29" s="15">
        <v>0.20516311591379799</v>
      </c>
      <c r="I29" s="15">
        <v>0.22224075144651501</v>
      </c>
      <c r="J29" s="15">
        <v>0.18617543208008699</v>
      </c>
      <c r="K29" s="15">
        <v>0.191422115942539</v>
      </c>
      <c r="L29" s="15">
        <v>0.21030919746580101</v>
      </c>
      <c r="M29" s="15">
        <v>0.20812644092546401</v>
      </c>
      <c r="N29" s="16">
        <v>0.1875</v>
      </c>
      <c r="O29" s="15">
        <v>0.223878005006515</v>
      </c>
      <c r="P29" s="16"/>
      <c r="Q29" s="12" t="str">
        <f t="shared" si="0"/>
        <v/>
      </c>
      <c r="W29" s="8" t="str">
        <f t="shared" si="2"/>
        <v>Himachal PradeshT&amp;D losses (%)</v>
      </c>
    </row>
    <row r="30" spans="1:23" x14ac:dyDescent="0.25">
      <c r="A30" s="8" t="s">
        <v>22</v>
      </c>
      <c r="B30" s="11" t="s">
        <v>82</v>
      </c>
      <c r="C30" s="8" t="s">
        <v>62</v>
      </c>
      <c r="D30" s="8">
        <v>798.46</v>
      </c>
      <c r="E30" s="8">
        <v>986.42</v>
      </c>
      <c r="F30" s="8">
        <v>1231.1500000000001</v>
      </c>
      <c r="G30" s="8">
        <v>2212.2199999999998</v>
      </c>
      <c r="H30" s="8">
        <v>3966.25</v>
      </c>
      <c r="I30" s="12">
        <v>4253.42</v>
      </c>
      <c r="J30" s="12">
        <v>3944.8739999999998</v>
      </c>
      <c r="K30" s="12">
        <v>4045.13</v>
      </c>
      <c r="L30" s="12">
        <v>3924.85</v>
      </c>
      <c r="M30" s="12">
        <v>4262.96</v>
      </c>
      <c r="N30" s="8">
        <v>4265.0600000000004</v>
      </c>
      <c r="O30" s="13">
        <v>5012.7475999999997</v>
      </c>
      <c r="Q30" s="12" t="str">
        <f t="shared" si="0"/>
        <v/>
      </c>
      <c r="W30" s="8" t="str">
        <f t="shared" si="2"/>
        <v>Jammu &amp; KashmirOwn ex-bus generation (GWh)</v>
      </c>
    </row>
    <row r="31" spans="1:23" x14ac:dyDescent="0.25">
      <c r="A31" s="8" t="s">
        <v>22</v>
      </c>
      <c r="B31" s="8" t="s">
        <v>82</v>
      </c>
      <c r="C31" s="8" t="s">
        <v>64</v>
      </c>
      <c r="D31" s="8">
        <v>6807.09</v>
      </c>
      <c r="E31" s="8">
        <v>7407.19</v>
      </c>
      <c r="F31" s="8">
        <v>7870.08</v>
      </c>
      <c r="G31" s="8">
        <v>7390.66</v>
      </c>
      <c r="H31" s="8">
        <v>6872.23</v>
      </c>
      <c r="I31" s="12">
        <v>6749.04</v>
      </c>
      <c r="J31" s="12">
        <v>7220.6485437009997</v>
      </c>
      <c r="K31" s="12">
        <v>7858.58</v>
      </c>
      <c r="L31" s="12">
        <v>8771.24</v>
      </c>
      <c r="M31" s="12">
        <v>9311.33</v>
      </c>
      <c r="N31" s="8">
        <v>10039.719999999999</v>
      </c>
      <c r="O31" s="13">
        <v>9896.0588987317296</v>
      </c>
      <c r="Q31" s="12" t="str">
        <f t="shared" si="0"/>
        <v/>
      </c>
      <c r="W31" s="8" t="str">
        <f t="shared" si="2"/>
        <v>Jammu &amp; Kashmirex-bus import from grid (GWh)</v>
      </c>
    </row>
    <row r="32" spans="1:23" x14ac:dyDescent="0.25">
      <c r="A32" s="8" t="s">
        <v>22</v>
      </c>
      <c r="B32" s="8" t="s">
        <v>82</v>
      </c>
      <c r="C32" s="8" t="s">
        <v>67</v>
      </c>
      <c r="D32" s="8">
        <v>0</v>
      </c>
      <c r="E32" s="8">
        <v>0</v>
      </c>
      <c r="F32" s="8">
        <v>0</v>
      </c>
      <c r="G32" s="8">
        <v>0</v>
      </c>
      <c r="H32" s="8">
        <v>0</v>
      </c>
      <c r="I32" s="12">
        <v>0</v>
      </c>
      <c r="J32" s="12">
        <v>0</v>
      </c>
      <c r="K32" s="12">
        <v>0</v>
      </c>
      <c r="L32" s="12">
        <v>0</v>
      </c>
      <c r="M32" s="12">
        <v>0</v>
      </c>
      <c r="N32" s="8">
        <v>0</v>
      </c>
      <c r="O32" s="13">
        <v>0</v>
      </c>
      <c r="Q32" s="12" t="str">
        <f t="shared" si="0"/>
        <v/>
      </c>
      <c r="W32" s="8" t="str">
        <f t="shared" si="2"/>
        <v>Jammu &amp; Kashmirex-bus import from CPP (GWh)</v>
      </c>
    </row>
    <row r="33" spans="1:23" x14ac:dyDescent="0.25">
      <c r="A33" s="8" t="s">
        <v>22</v>
      </c>
      <c r="B33" s="8" t="s">
        <v>82</v>
      </c>
      <c r="C33" s="8" t="s">
        <v>70</v>
      </c>
      <c r="D33" s="8">
        <v>7605.55</v>
      </c>
      <c r="E33" s="8">
        <v>8393.61</v>
      </c>
      <c r="F33" s="8">
        <v>9101.23</v>
      </c>
      <c r="G33" s="8">
        <v>9602.8799999999992</v>
      </c>
      <c r="H33" s="8">
        <v>10838.48</v>
      </c>
      <c r="I33" s="8">
        <v>11002.46</v>
      </c>
      <c r="J33" s="8">
        <v>11165.522543700999</v>
      </c>
      <c r="K33" s="8">
        <v>11903.71</v>
      </c>
      <c r="L33" s="8">
        <v>12696.09</v>
      </c>
      <c r="M33" s="8">
        <v>13574.29</v>
      </c>
      <c r="N33" s="8">
        <v>14304.78</v>
      </c>
      <c r="O33" s="13">
        <v>14908.806498731699</v>
      </c>
      <c r="Q33" s="12" t="str">
        <f t="shared" si="0"/>
        <v/>
      </c>
      <c r="W33" s="8" t="str">
        <f t="shared" si="2"/>
        <v>Jammu &amp; Kashmiravailability ex-bus (GWh)</v>
      </c>
    </row>
    <row r="34" spans="1:23" x14ac:dyDescent="0.25">
      <c r="A34" s="8" t="s">
        <v>22</v>
      </c>
      <c r="B34" s="8" t="s">
        <v>82</v>
      </c>
      <c r="C34" s="8" t="s">
        <v>73</v>
      </c>
      <c r="D34" s="8">
        <v>4188.54</v>
      </c>
      <c r="E34" s="8">
        <v>4030.85</v>
      </c>
      <c r="F34" s="8">
        <v>4030.85</v>
      </c>
      <c r="G34" s="8">
        <v>4030.85</v>
      </c>
      <c r="H34" s="8">
        <v>3538.71</v>
      </c>
      <c r="I34" s="12">
        <v>4041.08</v>
      </c>
      <c r="J34" s="12">
        <v>4267</v>
      </c>
      <c r="K34" s="12">
        <v>5163.0200000000004</v>
      </c>
      <c r="L34" s="12">
        <v>5754.36</v>
      </c>
      <c r="M34" s="12">
        <v>6372</v>
      </c>
      <c r="N34" s="8">
        <v>7143.92</v>
      </c>
      <c r="O34" s="13">
        <v>7902.4499729500003</v>
      </c>
      <c r="Q34" s="12" t="str">
        <f t="shared" si="0"/>
        <v/>
      </c>
      <c r="W34" s="8" t="str">
        <f t="shared" si="2"/>
        <v>Jammu &amp; Kashmirtotal consumption (GWh)</v>
      </c>
    </row>
    <row r="35" spans="1:23" x14ac:dyDescent="0.25">
      <c r="A35" s="8" t="s">
        <v>22</v>
      </c>
      <c r="B35" s="8" t="s">
        <v>82</v>
      </c>
      <c r="C35" s="8" t="s">
        <v>75</v>
      </c>
      <c r="D35" s="8">
        <v>3417.01</v>
      </c>
      <c r="E35" s="8">
        <v>4362.76</v>
      </c>
      <c r="F35" s="8">
        <v>5070.38</v>
      </c>
      <c r="G35" s="8">
        <v>5572.03</v>
      </c>
      <c r="H35" s="8">
        <v>7299.77</v>
      </c>
      <c r="I35" s="8">
        <v>6961.38</v>
      </c>
      <c r="J35" s="8">
        <v>6898.5225437010004</v>
      </c>
      <c r="K35" s="8">
        <v>6740.69</v>
      </c>
      <c r="L35" s="8">
        <v>6941.73</v>
      </c>
      <c r="M35" s="8">
        <v>7202.29</v>
      </c>
      <c r="N35" s="8">
        <v>7160.86</v>
      </c>
      <c r="O35" s="13">
        <v>7006.3565257817299</v>
      </c>
      <c r="Q35" s="12" t="str">
        <f t="shared" si="0"/>
        <v/>
      </c>
      <c r="W35" s="8" t="str">
        <f t="shared" si="2"/>
        <v>Jammu &amp; KashmirT&amp;D losses (GWh)</v>
      </c>
    </row>
    <row r="36" spans="1:23" x14ac:dyDescent="0.25">
      <c r="A36" s="8" t="s">
        <v>22</v>
      </c>
      <c r="B36" s="8" t="s">
        <v>82</v>
      </c>
      <c r="C36" s="8" t="s">
        <v>77</v>
      </c>
      <c r="D36" s="15">
        <v>0.44927848742037102</v>
      </c>
      <c r="E36" s="15">
        <v>0.51977158814860303</v>
      </c>
      <c r="F36" s="15">
        <v>0.557109313796047</v>
      </c>
      <c r="G36" s="15">
        <v>0.58024571795128099</v>
      </c>
      <c r="H36" s="15">
        <v>0.67350495641455299</v>
      </c>
      <c r="I36" s="15">
        <v>0.63271123003401097</v>
      </c>
      <c r="J36" s="15">
        <v>0.61784144151791498</v>
      </c>
      <c r="K36" s="15">
        <v>0.566267995440077</v>
      </c>
      <c r="L36" s="15">
        <v>0.54676124696658601</v>
      </c>
      <c r="M36" s="15">
        <v>0.53058318335618304</v>
      </c>
      <c r="N36" s="16">
        <v>0.50060000000000004</v>
      </c>
      <c r="O36" s="15">
        <v>0.46994751232285098</v>
      </c>
      <c r="P36" s="16"/>
      <c r="Q36" s="12" t="str">
        <f t="shared" si="0"/>
        <v/>
      </c>
      <c r="W36" s="8" t="str">
        <f t="shared" si="2"/>
        <v>Jammu &amp; KashmirT&amp;D losses (%)</v>
      </c>
    </row>
    <row r="37" spans="1:23" x14ac:dyDescent="0.25">
      <c r="A37" s="8" t="s">
        <v>22</v>
      </c>
      <c r="B37" s="11" t="s">
        <v>83</v>
      </c>
      <c r="C37" s="8" t="s">
        <v>62</v>
      </c>
      <c r="D37" s="8">
        <v>18401.23</v>
      </c>
      <c r="E37" s="8">
        <v>18424.439999999999</v>
      </c>
      <c r="F37" s="8">
        <v>18552.32</v>
      </c>
      <c r="G37" s="8">
        <v>20846.669999999998</v>
      </c>
      <c r="H37" s="8">
        <v>22434.15</v>
      </c>
      <c r="I37" s="12">
        <v>21442.26</v>
      </c>
      <c r="J37" s="12">
        <v>21108.719993999999</v>
      </c>
      <c r="K37" s="12">
        <v>20062.64</v>
      </c>
      <c r="L37" s="12">
        <v>18890.25</v>
      </c>
      <c r="M37" s="12">
        <v>21298.36</v>
      </c>
      <c r="N37" s="8">
        <v>21872.63</v>
      </c>
      <c r="O37" s="13">
        <v>25822.394952999999</v>
      </c>
      <c r="Q37" s="12" t="str">
        <f t="shared" si="0"/>
        <v/>
      </c>
      <c r="W37" s="8" t="str">
        <f t="shared" si="2"/>
        <v>PunjabOwn ex-bus generation (GWh)</v>
      </c>
    </row>
    <row r="38" spans="1:23" x14ac:dyDescent="0.25">
      <c r="A38" s="8" t="s">
        <v>22</v>
      </c>
      <c r="B38" s="8" t="s">
        <v>83</v>
      </c>
      <c r="C38" s="8" t="s">
        <v>64</v>
      </c>
      <c r="D38" s="8">
        <v>14865.56</v>
      </c>
      <c r="E38" s="8">
        <v>17298.759999999998</v>
      </c>
      <c r="F38" s="8">
        <v>20168.57</v>
      </c>
      <c r="G38" s="8">
        <v>17138.48</v>
      </c>
      <c r="H38" s="8">
        <v>18393.03</v>
      </c>
      <c r="I38" s="12">
        <v>21443.11</v>
      </c>
      <c r="J38" s="12">
        <v>22899.549753354499</v>
      </c>
      <c r="K38" s="12">
        <v>24827.46</v>
      </c>
      <c r="L38" s="12">
        <v>28428.34</v>
      </c>
      <c r="M38" s="12">
        <v>26979.88</v>
      </c>
      <c r="N38" s="8">
        <v>28255.41</v>
      </c>
      <c r="O38" s="13">
        <v>27639.576434009399</v>
      </c>
      <c r="Q38" s="12" t="str">
        <f t="shared" si="0"/>
        <v/>
      </c>
      <c r="W38" s="8" t="str">
        <f t="shared" si="2"/>
        <v>Punjabex-bus import from grid (GWh)</v>
      </c>
    </row>
    <row r="39" spans="1:23" x14ac:dyDescent="0.25">
      <c r="A39" s="8" t="s">
        <v>22</v>
      </c>
      <c r="B39" s="8" t="s">
        <v>83</v>
      </c>
      <c r="C39" s="8" t="s">
        <v>67</v>
      </c>
      <c r="D39" s="8">
        <v>226.3</v>
      </c>
      <c r="E39" s="8">
        <v>233.02</v>
      </c>
      <c r="F39" s="8">
        <v>0.26</v>
      </c>
      <c r="G39" s="8">
        <v>10.23</v>
      </c>
      <c r="H39" s="8">
        <v>20.12</v>
      </c>
      <c r="I39" s="12">
        <v>46.55</v>
      </c>
      <c r="J39" s="12">
        <v>48.43</v>
      </c>
      <c r="K39" s="12">
        <v>62.61</v>
      </c>
      <c r="L39" s="12">
        <v>25.04</v>
      </c>
      <c r="M39" s="12">
        <v>17.23</v>
      </c>
      <c r="N39" s="8">
        <v>13.97</v>
      </c>
      <c r="O39" s="13">
        <v>9.5562100000000001</v>
      </c>
      <c r="Q39" s="12" t="str">
        <f t="shared" si="0"/>
        <v/>
      </c>
      <c r="W39" s="8" t="str">
        <f t="shared" si="2"/>
        <v>Punjabex-bus import from CPP (GWh)</v>
      </c>
    </row>
    <row r="40" spans="1:23" x14ac:dyDescent="0.25">
      <c r="A40" s="8" t="s">
        <v>22</v>
      </c>
      <c r="B40" s="8" t="s">
        <v>83</v>
      </c>
      <c r="C40" s="8" t="s">
        <v>70</v>
      </c>
      <c r="D40" s="8">
        <v>33493.089999999997</v>
      </c>
      <c r="E40" s="8">
        <v>35956.22</v>
      </c>
      <c r="F40" s="8">
        <v>38721.15</v>
      </c>
      <c r="G40" s="8">
        <v>37995.379999999997</v>
      </c>
      <c r="H40" s="8">
        <v>40847.300000000003</v>
      </c>
      <c r="I40" s="8">
        <v>42931.92</v>
      </c>
      <c r="J40" s="8">
        <v>44056.699747354498</v>
      </c>
      <c r="K40" s="8">
        <v>44952.71</v>
      </c>
      <c r="L40" s="8">
        <v>47343.63</v>
      </c>
      <c r="M40" s="8">
        <v>48295.47</v>
      </c>
      <c r="N40" s="8">
        <v>50142.01</v>
      </c>
      <c r="O40" s="13">
        <v>53471.527597009401</v>
      </c>
      <c r="Q40" s="12" t="str">
        <f t="shared" si="0"/>
        <v/>
      </c>
      <c r="W40" s="8" t="str">
        <f t="shared" si="2"/>
        <v>Punjabavailability ex-bus (GWh)</v>
      </c>
    </row>
    <row r="41" spans="1:23" x14ac:dyDescent="0.25">
      <c r="A41" s="8" t="s">
        <v>22</v>
      </c>
      <c r="B41" s="8" t="s">
        <v>83</v>
      </c>
      <c r="C41" s="8" t="s">
        <v>73</v>
      </c>
      <c r="D41" s="8">
        <v>24261.27</v>
      </c>
      <c r="E41" s="8">
        <v>26386.91</v>
      </c>
      <c r="F41" s="8">
        <v>29886.86</v>
      </c>
      <c r="G41" s="8">
        <v>29224.63</v>
      </c>
      <c r="H41" s="8">
        <v>31291.49</v>
      </c>
      <c r="I41" s="12">
        <v>32155.38</v>
      </c>
      <c r="J41" s="12">
        <v>33888.379999999997</v>
      </c>
      <c r="K41" s="12">
        <v>35825.19</v>
      </c>
      <c r="L41" s="12">
        <v>37556.79</v>
      </c>
      <c r="M41" s="12">
        <v>39383.82</v>
      </c>
      <c r="N41" s="8">
        <v>40843</v>
      </c>
      <c r="O41" s="13">
        <v>44050.22</v>
      </c>
      <c r="Q41" s="12" t="str">
        <f t="shared" si="0"/>
        <v/>
      </c>
      <c r="W41" s="8" t="str">
        <f t="shared" si="2"/>
        <v>Punjabtotal consumption (GWh)</v>
      </c>
    </row>
    <row r="42" spans="1:23" x14ac:dyDescent="0.25">
      <c r="A42" s="8" t="s">
        <v>22</v>
      </c>
      <c r="B42" s="8" t="s">
        <v>83</v>
      </c>
      <c r="C42" s="8" t="s">
        <v>75</v>
      </c>
      <c r="D42" s="8">
        <v>9231.82</v>
      </c>
      <c r="E42" s="8">
        <v>9569.3099999999904</v>
      </c>
      <c r="F42" s="8">
        <v>8834.2900000000009</v>
      </c>
      <c r="G42" s="8">
        <v>8770.75</v>
      </c>
      <c r="H42" s="8">
        <v>9555.81</v>
      </c>
      <c r="I42" s="8">
        <v>10776.54</v>
      </c>
      <c r="J42" s="8">
        <v>10168.319747354501</v>
      </c>
      <c r="K42" s="8">
        <v>9127.52</v>
      </c>
      <c r="L42" s="8">
        <v>9786.84</v>
      </c>
      <c r="M42" s="8">
        <v>8911.6500000000106</v>
      </c>
      <c r="N42" s="8">
        <v>9299.01</v>
      </c>
      <c r="O42" s="13">
        <v>9421.3075970094196</v>
      </c>
      <c r="Q42" s="12" t="str">
        <f t="shared" si="0"/>
        <v/>
      </c>
      <c r="W42" s="8" t="str">
        <f t="shared" si="2"/>
        <v>PunjabT&amp;D losses (GWh)</v>
      </c>
    </row>
    <row r="43" spans="1:23" x14ac:dyDescent="0.25">
      <c r="A43" s="8" t="s">
        <v>22</v>
      </c>
      <c r="B43" s="8" t="s">
        <v>83</v>
      </c>
      <c r="C43" s="8" t="s">
        <v>77</v>
      </c>
      <c r="D43" s="15">
        <v>0.27563357098434299</v>
      </c>
      <c r="E43" s="15">
        <v>0.26613781982644402</v>
      </c>
      <c r="F43" s="15">
        <v>0.22815153992068901</v>
      </c>
      <c r="G43" s="15">
        <v>0.23083727547928201</v>
      </c>
      <c r="H43" s="15">
        <v>0.23393981976776901</v>
      </c>
      <c r="I43" s="15">
        <v>0.25101462967414401</v>
      </c>
      <c r="J43" s="15">
        <v>0.23080075915048601</v>
      </c>
      <c r="K43" s="15">
        <v>0.203047157779809</v>
      </c>
      <c r="L43" s="15">
        <v>0.206719256634947</v>
      </c>
      <c r="M43" s="15">
        <v>0.184523517423063</v>
      </c>
      <c r="N43" s="16">
        <v>0.1855</v>
      </c>
      <c r="O43" s="15">
        <v>0.17619297634459799</v>
      </c>
      <c r="P43" s="16"/>
      <c r="Q43" s="12" t="str">
        <f t="shared" si="0"/>
        <v/>
      </c>
      <c r="W43" s="8" t="str">
        <f t="shared" si="2"/>
        <v>PunjabT&amp;D losses (%)</v>
      </c>
    </row>
    <row r="44" spans="1:23" x14ac:dyDescent="0.25">
      <c r="A44" s="8" t="s">
        <v>22</v>
      </c>
      <c r="B44" s="11" t="s">
        <v>84</v>
      </c>
      <c r="C44" s="8" t="s">
        <v>62</v>
      </c>
      <c r="D44" s="8">
        <v>17917.95</v>
      </c>
      <c r="E44" s="8">
        <v>18180.18</v>
      </c>
      <c r="F44" s="8">
        <v>20097.09</v>
      </c>
      <c r="G44" s="8">
        <v>21847.29</v>
      </c>
      <c r="H44" s="8">
        <v>23309.05</v>
      </c>
      <c r="I44" s="12">
        <v>26146.400000000001</v>
      </c>
      <c r="J44" s="12">
        <v>33315.881174000002</v>
      </c>
      <c r="K44" s="12">
        <v>34662.339999999997</v>
      </c>
      <c r="L44" s="12">
        <v>34820.33</v>
      </c>
      <c r="M44" s="12">
        <v>46349.43</v>
      </c>
      <c r="N44" s="8">
        <v>45167.13</v>
      </c>
      <c r="O44" s="13">
        <v>47184.746450999999</v>
      </c>
      <c r="Q44" s="12" t="str">
        <f t="shared" si="0"/>
        <v/>
      </c>
      <c r="W44" s="8" t="str">
        <f t="shared" si="2"/>
        <v>RajasthanOwn ex-bus generation (GWh)</v>
      </c>
    </row>
    <row r="45" spans="1:23" x14ac:dyDescent="0.25">
      <c r="A45" s="8" t="s">
        <v>22</v>
      </c>
      <c r="B45" s="8" t="s">
        <v>84</v>
      </c>
      <c r="C45" s="8" t="s">
        <v>64</v>
      </c>
      <c r="D45" s="8">
        <v>11998.22</v>
      </c>
      <c r="E45" s="8">
        <v>12863.21</v>
      </c>
      <c r="F45" s="8">
        <v>16101.14</v>
      </c>
      <c r="G45" s="8">
        <v>16960.759999999998</v>
      </c>
      <c r="H45" s="8">
        <v>20068.18</v>
      </c>
      <c r="I45" s="12">
        <v>20138.37</v>
      </c>
      <c r="J45" s="12">
        <v>18909.738297088999</v>
      </c>
      <c r="K45" s="12">
        <v>21048.43</v>
      </c>
      <c r="L45" s="12">
        <v>23873.439999999999</v>
      </c>
      <c r="M45" s="12">
        <v>22158.639999999999</v>
      </c>
      <c r="N45" s="8">
        <v>25554.94</v>
      </c>
      <c r="O45" s="13">
        <v>24515.571620756102</v>
      </c>
      <c r="Q45" s="12" t="str">
        <f t="shared" si="0"/>
        <v/>
      </c>
      <c r="W45" s="8" t="str">
        <f t="shared" si="2"/>
        <v>Rajasthanex-bus import from grid (GWh)</v>
      </c>
    </row>
    <row r="46" spans="1:23" x14ac:dyDescent="0.25">
      <c r="A46" s="8" t="s">
        <v>22</v>
      </c>
      <c r="B46" s="8" t="s">
        <v>84</v>
      </c>
      <c r="C46" s="8" t="s">
        <v>67</v>
      </c>
      <c r="D46" s="8">
        <v>66.180000000000007</v>
      </c>
      <c r="E46" s="8">
        <v>66.180000000000007</v>
      </c>
      <c r="F46" s="8">
        <v>35.159999999999997</v>
      </c>
      <c r="G46" s="8">
        <v>67.290000000000006</v>
      </c>
      <c r="H46" s="8">
        <v>363.15</v>
      </c>
      <c r="I46" s="12">
        <v>750.28</v>
      </c>
      <c r="J46" s="12">
        <v>371.35</v>
      </c>
      <c r="K46" s="12">
        <v>452.13</v>
      </c>
      <c r="L46" s="12">
        <v>350.53</v>
      </c>
      <c r="M46" s="12">
        <v>356.98</v>
      </c>
      <c r="N46" s="8">
        <v>337.75</v>
      </c>
      <c r="O46" s="13">
        <v>849.67259999999999</v>
      </c>
      <c r="Q46" s="12" t="str">
        <f t="shared" si="0"/>
        <v/>
      </c>
      <c r="W46" s="8" t="str">
        <f t="shared" si="2"/>
        <v>Rajasthanex-bus import from CPP (GWh)</v>
      </c>
    </row>
    <row r="47" spans="1:23" x14ac:dyDescent="0.25">
      <c r="A47" s="8" t="s">
        <v>22</v>
      </c>
      <c r="B47" s="8" t="s">
        <v>84</v>
      </c>
      <c r="C47" s="8" t="s">
        <v>70</v>
      </c>
      <c r="D47" s="8">
        <v>29982.35</v>
      </c>
      <c r="E47" s="8">
        <v>31109.57</v>
      </c>
      <c r="F47" s="8">
        <v>36233.39</v>
      </c>
      <c r="G47" s="8">
        <v>38875.339999999997</v>
      </c>
      <c r="H47" s="8">
        <v>43740.38</v>
      </c>
      <c r="I47" s="8">
        <v>47035.05</v>
      </c>
      <c r="J47" s="8">
        <v>52596.969471089003</v>
      </c>
      <c r="K47" s="8">
        <v>56162.9</v>
      </c>
      <c r="L47" s="8">
        <v>59044.3</v>
      </c>
      <c r="M47" s="8">
        <v>68865.05</v>
      </c>
      <c r="N47" s="8">
        <v>71059.820000000007</v>
      </c>
      <c r="O47" s="13">
        <v>72549.990671756095</v>
      </c>
      <c r="Q47" s="12" t="str">
        <f t="shared" si="0"/>
        <v/>
      </c>
      <c r="W47" s="8" t="str">
        <f t="shared" si="2"/>
        <v>Rajasthanavailability ex-bus (GWh)</v>
      </c>
    </row>
    <row r="48" spans="1:23" x14ac:dyDescent="0.25">
      <c r="A48" s="8" t="s">
        <v>22</v>
      </c>
      <c r="B48" s="8" t="s">
        <v>84</v>
      </c>
      <c r="C48" s="8" t="s">
        <v>73</v>
      </c>
      <c r="D48" s="8">
        <v>18013.810000000001</v>
      </c>
      <c r="E48" s="8">
        <v>20033.939999999999</v>
      </c>
      <c r="F48" s="8">
        <v>23657.79</v>
      </c>
      <c r="G48" s="8">
        <v>26641.57</v>
      </c>
      <c r="H48" s="8">
        <v>30622.78</v>
      </c>
      <c r="I48" s="12">
        <v>33926.550000000003</v>
      </c>
      <c r="J48" s="12">
        <v>37903.81</v>
      </c>
      <c r="K48" s="12">
        <v>42160.22</v>
      </c>
      <c r="L48" s="12">
        <v>43151</v>
      </c>
      <c r="M48" s="12">
        <v>49920.12</v>
      </c>
      <c r="N48" s="8">
        <v>50358.78</v>
      </c>
      <c r="O48" s="13">
        <v>51027.2638690003</v>
      </c>
      <c r="Q48" s="12" t="str">
        <f t="shared" si="0"/>
        <v/>
      </c>
      <c r="W48" s="8" t="str">
        <f t="shared" si="2"/>
        <v>Rajasthantotal consumption (GWh)</v>
      </c>
    </row>
    <row r="49" spans="1:23" x14ac:dyDescent="0.25">
      <c r="A49" s="8" t="s">
        <v>22</v>
      </c>
      <c r="B49" s="8" t="s">
        <v>84</v>
      </c>
      <c r="C49" s="8" t="s">
        <v>75</v>
      </c>
      <c r="D49" s="8">
        <v>11968.54</v>
      </c>
      <c r="E49" s="8">
        <v>11075.63</v>
      </c>
      <c r="F49" s="8">
        <v>12575.6</v>
      </c>
      <c r="G49" s="8">
        <v>12233.77</v>
      </c>
      <c r="H49" s="8">
        <v>13117.6</v>
      </c>
      <c r="I49" s="8">
        <v>13108.5</v>
      </c>
      <c r="J49" s="8">
        <v>14693.159471089</v>
      </c>
      <c r="K49" s="8">
        <v>14002.68</v>
      </c>
      <c r="L49" s="8">
        <v>15893.3</v>
      </c>
      <c r="M49" s="8">
        <v>18944.93</v>
      </c>
      <c r="N49" s="8">
        <v>20701.04</v>
      </c>
      <c r="O49" s="13">
        <v>21522.726802755798</v>
      </c>
      <c r="Q49" s="12" t="str">
        <f t="shared" si="0"/>
        <v/>
      </c>
      <c r="W49" s="8" t="str">
        <f t="shared" si="2"/>
        <v>RajasthanT&amp;D losses (GWh)</v>
      </c>
    </row>
    <row r="50" spans="1:23" x14ac:dyDescent="0.25">
      <c r="A50" s="8" t="s">
        <v>22</v>
      </c>
      <c r="B50" s="8" t="s">
        <v>84</v>
      </c>
      <c r="C50" s="8" t="s">
        <v>77</v>
      </c>
      <c r="D50" s="15">
        <v>0.39918618787386601</v>
      </c>
      <c r="E50" s="15">
        <v>0.35602002856355802</v>
      </c>
      <c r="F50" s="15">
        <v>0.34707213429381001</v>
      </c>
      <c r="G50" s="15">
        <v>0.31469229593876202</v>
      </c>
      <c r="H50" s="15">
        <v>0.299896800164973</v>
      </c>
      <c r="I50" s="15">
        <v>0.27869641894714697</v>
      </c>
      <c r="J50" s="15">
        <v>0.27935372738852199</v>
      </c>
      <c r="K50" s="15">
        <v>0.249322595521243</v>
      </c>
      <c r="L50" s="15">
        <v>0.26917585609449202</v>
      </c>
      <c r="M50" s="15">
        <v>0.27510224707598402</v>
      </c>
      <c r="N50" s="16">
        <v>0.2913</v>
      </c>
      <c r="O50" s="15">
        <v>0.29666064190322</v>
      </c>
      <c r="P50" s="16"/>
      <c r="Q50" s="12" t="str">
        <f t="shared" si="0"/>
        <v/>
      </c>
      <c r="W50" s="8" t="str">
        <f t="shared" si="2"/>
        <v>RajasthanT&amp;D losses (%)</v>
      </c>
    </row>
    <row r="51" spans="1:23" x14ac:dyDescent="0.25">
      <c r="A51" s="8" t="s">
        <v>22</v>
      </c>
      <c r="B51" s="11" t="s">
        <v>85</v>
      </c>
      <c r="C51" s="8" t="s">
        <v>62</v>
      </c>
      <c r="D51" s="8">
        <v>21522.47</v>
      </c>
      <c r="E51" s="8">
        <v>24766.07</v>
      </c>
      <c r="F51" s="8">
        <v>23588.799999999999</v>
      </c>
      <c r="G51" s="8">
        <v>27750.73</v>
      </c>
      <c r="H51" s="8">
        <v>28156.14</v>
      </c>
      <c r="I51" s="12">
        <v>29258.12</v>
      </c>
      <c r="J51" s="12">
        <v>32134.148000000001</v>
      </c>
      <c r="K51" s="12">
        <v>40524.730000000003</v>
      </c>
      <c r="L51" s="12">
        <v>46135</v>
      </c>
      <c r="M51" s="12">
        <v>48369.18</v>
      </c>
      <c r="N51" s="8">
        <v>48278.1</v>
      </c>
      <c r="O51" s="13">
        <v>59757.577682199997</v>
      </c>
      <c r="Q51" s="12" t="str">
        <f t="shared" si="0"/>
        <v/>
      </c>
      <c r="W51" s="8" t="str">
        <f t="shared" si="2"/>
        <v>Uttar PradeshOwn ex-bus generation (GWh)</v>
      </c>
    </row>
    <row r="52" spans="1:23" x14ac:dyDescent="0.25">
      <c r="A52" s="8" t="s">
        <v>22</v>
      </c>
      <c r="B52" s="8" t="s">
        <v>85</v>
      </c>
      <c r="C52" s="8" t="s">
        <v>64</v>
      </c>
      <c r="D52" s="8">
        <v>23066.67</v>
      </c>
      <c r="E52" s="8">
        <v>26830.9</v>
      </c>
      <c r="F52" s="8">
        <v>28825.88</v>
      </c>
      <c r="G52" s="8">
        <v>29514.99</v>
      </c>
      <c r="H52" s="8">
        <v>33767.31</v>
      </c>
      <c r="I52" s="12">
        <v>36832.19</v>
      </c>
      <c r="J52" s="12">
        <v>42520.755951534498</v>
      </c>
      <c r="K52" s="12">
        <v>35444.18</v>
      </c>
      <c r="L52" s="12">
        <v>37242.400000000001</v>
      </c>
      <c r="M52" s="12">
        <v>40436.53</v>
      </c>
      <c r="N52" s="8">
        <v>45589.74</v>
      </c>
      <c r="O52" s="13">
        <v>46218.232117915897</v>
      </c>
      <c r="Q52" s="12" t="str">
        <f t="shared" si="0"/>
        <v/>
      </c>
      <c r="W52" s="8" t="str">
        <f t="shared" si="2"/>
        <v>Uttar Pradeshex-bus import from grid (GWh)</v>
      </c>
    </row>
    <row r="53" spans="1:23" x14ac:dyDescent="0.25">
      <c r="A53" s="8" t="s">
        <v>22</v>
      </c>
      <c r="B53" s="8" t="s">
        <v>85</v>
      </c>
      <c r="C53" s="8" t="s">
        <v>67</v>
      </c>
      <c r="D53" s="8">
        <v>494</v>
      </c>
      <c r="E53" s="8">
        <v>340.16</v>
      </c>
      <c r="F53" s="8">
        <v>153.66</v>
      </c>
      <c r="G53" s="8">
        <v>125.58</v>
      </c>
      <c r="H53" s="8">
        <v>340.92</v>
      </c>
      <c r="I53" s="12">
        <v>199.06</v>
      </c>
      <c r="J53" s="12">
        <v>135.35</v>
      </c>
      <c r="K53" s="12">
        <v>1.96</v>
      </c>
      <c r="L53" s="12">
        <v>51.91</v>
      </c>
      <c r="M53" s="12">
        <v>67.099999999999994</v>
      </c>
      <c r="N53" s="8">
        <v>135.4</v>
      </c>
      <c r="O53" s="13">
        <v>80.655814000000007</v>
      </c>
      <c r="Q53" s="12" t="str">
        <f t="shared" si="0"/>
        <v/>
      </c>
      <c r="W53" s="8" t="str">
        <f t="shared" si="2"/>
        <v>Uttar Pradeshex-bus import from CPP (GWh)</v>
      </c>
    </row>
    <row r="54" spans="1:23" x14ac:dyDescent="0.25">
      <c r="A54" s="8" t="s">
        <v>22</v>
      </c>
      <c r="B54" s="8" t="s">
        <v>85</v>
      </c>
      <c r="C54" s="8" t="s">
        <v>70</v>
      </c>
      <c r="D54" s="8">
        <v>45083.14</v>
      </c>
      <c r="E54" s="8">
        <v>51937.13</v>
      </c>
      <c r="F54" s="8">
        <v>52568.34</v>
      </c>
      <c r="G54" s="8">
        <v>57391.3</v>
      </c>
      <c r="H54" s="8">
        <v>62264.37</v>
      </c>
      <c r="I54" s="8">
        <v>66289.37</v>
      </c>
      <c r="J54" s="8">
        <v>74790.253951534498</v>
      </c>
      <c r="K54" s="8">
        <v>75970.87</v>
      </c>
      <c r="L54" s="8">
        <v>83429.31</v>
      </c>
      <c r="M54" s="8">
        <v>88872.81</v>
      </c>
      <c r="N54" s="8">
        <v>94003.23</v>
      </c>
      <c r="O54" s="13">
        <v>106056.46561411599</v>
      </c>
      <c r="Q54" s="12" t="str">
        <f t="shared" si="0"/>
        <v/>
      </c>
      <c r="W54" s="8" t="str">
        <f t="shared" si="2"/>
        <v>Uttar Pradeshavailability ex-bus (GWh)</v>
      </c>
    </row>
    <row r="55" spans="1:23" x14ac:dyDescent="0.25">
      <c r="A55" s="8" t="s">
        <v>22</v>
      </c>
      <c r="B55" s="8" t="s">
        <v>85</v>
      </c>
      <c r="C55" s="8" t="s">
        <v>73</v>
      </c>
      <c r="D55" s="8">
        <v>30374.19</v>
      </c>
      <c r="E55" s="8">
        <v>34543.730000000003</v>
      </c>
      <c r="F55" s="8">
        <v>37531.879999999997</v>
      </c>
      <c r="G55" s="8">
        <v>39636.82</v>
      </c>
      <c r="H55" s="8">
        <v>41625.1</v>
      </c>
      <c r="I55" s="12">
        <v>43742.3</v>
      </c>
      <c r="J55" s="12">
        <v>50592</v>
      </c>
      <c r="K55" s="12">
        <v>55549.55</v>
      </c>
      <c r="L55" s="12">
        <v>59176.69</v>
      </c>
      <c r="M55" s="12">
        <v>64706.68</v>
      </c>
      <c r="N55" s="8">
        <v>70966.899999999994</v>
      </c>
      <c r="O55" s="13">
        <v>81068.214893733297</v>
      </c>
      <c r="Q55" s="12" t="str">
        <f t="shared" si="0"/>
        <v/>
      </c>
      <c r="W55" s="8" t="str">
        <f t="shared" si="2"/>
        <v>Uttar Pradeshtotal consumption (GWh)</v>
      </c>
    </row>
    <row r="56" spans="1:23" x14ac:dyDescent="0.25">
      <c r="A56" s="8" t="s">
        <v>22</v>
      </c>
      <c r="B56" s="8" t="s">
        <v>85</v>
      </c>
      <c r="C56" s="8" t="s">
        <v>75</v>
      </c>
      <c r="D56" s="8">
        <v>14708.95</v>
      </c>
      <c r="E56" s="8">
        <v>17393.400000000001</v>
      </c>
      <c r="F56" s="8">
        <v>15036.46</v>
      </c>
      <c r="G56" s="8">
        <v>17754.48</v>
      </c>
      <c r="H56" s="8">
        <v>20639.27</v>
      </c>
      <c r="I56" s="8">
        <v>22547.07</v>
      </c>
      <c r="J56" s="8">
        <v>24198.253951534502</v>
      </c>
      <c r="K56" s="8">
        <v>20421.32</v>
      </c>
      <c r="L56" s="8">
        <v>24252.62</v>
      </c>
      <c r="M56" s="8">
        <v>24166.13</v>
      </c>
      <c r="N56" s="8">
        <v>23036.33</v>
      </c>
      <c r="O56" s="13">
        <v>24988.250720382599</v>
      </c>
      <c r="Q56" s="12" t="str">
        <f t="shared" si="0"/>
        <v/>
      </c>
      <c r="W56" s="8" t="str">
        <f t="shared" si="2"/>
        <v>Uttar PradeshT&amp;D losses (GWh)</v>
      </c>
    </row>
    <row r="57" spans="1:23" x14ac:dyDescent="0.25">
      <c r="A57" s="8" t="s">
        <v>22</v>
      </c>
      <c r="B57" s="8" t="s">
        <v>85</v>
      </c>
      <c r="C57" s="8" t="s">
        <v>77</v>
      </c>
      <c r="D57" s="15">
        <v>0.32626276696787299</v>
      </c>
      <c r="E57" s="15">
        <v>0.33489336049181001</v>
      </c>
      <c r="F57" s="15">
        <v>0.28603642420514003</v>
      </c>
      <c r="G57" s="15">
        <v>0.30935838707260499</v>
      </c>
      <c r="H57" s="15">
        <v>0.33147801864854598</v>
      </c>
      <c r="I57" s="15">
        <v>0.34013100441292499</v>
      </c>
      <c r="J57" s="15">
        <v>0.32354822551098</v>
      </c>
      <c r="K57" s="15">
        <v>0.26880460892444702</v>
      </c>
      <c r="L57" s="15">
        <v>0.29069663886708402</v>
      </c>
      <c r="M57" s="15">
        <v>0.27191814909419398</v>
      </c>
      <c r="N57" s="16">
        <v>0.24510000000000001</v>
      </c>
      <c r="O57" s="15">
        <v>0.235612704757688</v>
      </c>
      <c r="P57" s="16"/>
      <c r="Q57" s="12" t="str">
        <f t="shared" si="0"/>
        <v/>
      </c>
      <c r="W57" s="8" t="str">
        <f t="shared" si="2"/>
        <v>Uttar PradeshT&amp;D losses (%)</v>
      </c>
    </row>
    <row r="58" spans="1:23" x14ac:dyDescent="0.25">
      <c r="A58" s="8" t="s">
        <v>22</v>
      </c>
      <c r="B58" s="11" t="s">
        <v>86</v>
      </c>
      <c r="C58" s="8" t="s">
        <v>62</v>
      </c>
      <c r="D58" s="8">
        <v>3538.18</v>
      </c>
      <c r="E58" s="8">
        <v>3348.01</v>
      </c>
      <c r="F58" s="8">
        <v>3908.66</v>
      </c>
      <c r="G58" s="8">
        <v>4798.1899999999996</v>
      </c>
      <c r="H58" s="8">
        <v>4993.88</v>
      </c>
      <c r="I58" s="12">
        <v>5749.16</v>
      </c>
      <c r="J58" s="12">
        <v>6285.5919999999996</v>
      </c>
      <c r="K58" s="12">
        <v>5762.37</v>
      </c>
      <c r="L58" s="12">
        <v>5040.9799999999996</v>
      </c>
      <c r="M58" s="12">
        <v>5409.28</v>
      </c>
      <c r="N58" s="8">
        <v>5938.37</v>
      </c>
      <c r="O58" s="13">
        <v>7395.7120068000004</v>
      </c>
      <c r="Q58" s="12" t="str">
        <f t="shared" si="0"/>
        <v/>
      </c>
      <c r="W58" s="8" t="str">
        <f t="shared" si="2"/>
        <v>UttarakhandOwn ex-bus generation (GWh)</v>
      </c>
    </row>
    <row r="59" spans="1:23" x14ac:dyDescent="0.25">
      <c r="A59" s="8" t="s">
        <v>22</v>
      </c>
      <c r="B59" s="8" t="s">
        <v>86</v>
      </c>
      <c r="C59" s="8" t="s">
        <v>64</v>
      </c>
      <c r="D59" s="8">
        <v>1885.88</v>
      </c>
      <c r="E59" s="8">
        <v>2572.69</v>
      </c>
      <c r="F59" s="8">
        <v>3445.55</v>
      </c>
      <c r="G59" s="8">
        <v>3338.31</v>
      </c>
      <c r="H59" s="8">
        <v>3368.58</v>
      </c>
      <c r="I59" s="12">
        <v>4602.6400000000003</v>
      </c>
      <c r="J59" s="12">
        <v>5283.6413231249098</v>
      </c>
      <c r="K59" s="12">
        <v>5971.65</v>
      </c>
      <c r="L59" s="12">
        <v>7234.3</v>
      </c>
      <c r="M59" s="12">
        <v>7814.47</v>
      </c>
      <c r="N59" s="8">
        <v>7903.37</v>
      </c>
      <c r="O59" s="13">
        <v>7566.4773153756396</v>
      </c>
      <c r="Q59" s="12" t="str">
        <f t="shared" si="0"/>
        <v/>
      </c>
      <c r="W59" s="8" t="str">
        <f t="shared" si="2"/>
        <v>Uttarakhandex-bus import from grid (GWh)</v>
      </c>
    </row>
    <row r="60" spans="1:23" x14ac:dyDescent="0.25">
      <c r="A60" s="8" t="s">
        <v>22</v>
      </c>
      <c r="B60" s="8" t="s">
        <v>86</v>
      </c>
      <c r="C60" s="8" t="s">
        <v>67</v>
      </c>
      <c r="D60" s="8">
        <v>36.619999999999997</v>
      </c>
      <c r="E60" s="8">
        <v>9.89</v>
      </c>
      <c r="F60" s="8">
        <v>6.48</v>
      </c>
      <c r="G60" s="8">
        <v>0</v>
      </c>
      <c r="H60" s="8">
        <v>0</v>
      </c>
      <c r="I60" s="12">
        <v>0.45</v>
      </c>
      <c r="J60" s="12">
        <v>0</v>
      </c>
      <c r="K60" s="12">
        <v>0</v>
      </c>
      <c r="L60" s="12">
        <v>0</v>
      </c>
      <c r="M60" s="12">
        <v>0</v>
      </c>
      <c r="N60" s="8">
        <v>0</v>
      </c>
      <c r="O60" s="13">
        <v>0</v>
      </c>
      <c r="Q60" s="12" t="str">
        <f t="shared" si="0"/>
        <v/>
      </c>
      <c r="W60" s="8" t="str">
        <f t="shared" si="2"/>
        <v>Uttarakhandex-bus import from CPP (GWh)</v>
      </c>
    </row>
    <row r="61" spans="1:23" x14ac:dyDescent="0.25">
      <c r="A61" s="8" t="s">
        <v>22</v>
      </c>
      <c r="B61" s="8" t="s">
        <v>86</v>
      </c>
      <c r="C61" s="8" t="s">
        <v>70</v>
      </c>
      <c r="D61" s="8">
        <v>5460.68</v>
      </c>
      <c r="E61" s="8">
        <v>5930.59</v>
      </c>
      <c r="F61" s="8">
        <v>7360.69</v>
      </c>
      <c r="G61" s="8">
        <v>8136.5</v>
      </c>
      <c r="H61" s="8">
        <v>8362.4599999999991</v>
      </c>
      <c r="I61" s="8">
        <v>10352.25</v>
      </c>
      <c r="J61" s="8">
        <v>11569.233323124899</v>
      </c>
      <c r="K61" s="8">
        <v>11734.02</v>
      </c>
      <c r="L61" s="8">
        <v>12275.28</v>
      </c>
      <c r="M61" s="8">
        <v>13223.75</v>
      </c>
      <c r="N61" s="8">
        <v>13841.74</v>
      </c>
      <c r="O61" s="13">
        <v>14962.1893221756</v>
      </c>
      <c r="Q61" s="12" t="str">
        <f t="shared" si="0"/>
        <v/>
      </c>
      <c r="W61" s="8" t="str">
        <f t="shared" si="2"/>
        <v>Uttarakhandavailability ex-bus (GWh)</v>
      </c>
    </row>
    <row r="62" spans="1:23" x14ac:dyDescent="0.25">
      <c r="A62" s="8" t="s">
        <v>22</v>
      </c>
      <c r="B62" s="8" t="s">
        <v>86</v>
      </c>
      <c r="C62" s="8" t="s">
        <v>73</v>
      </c>
      <c r="D62" s="8">
        <v>3497.2</v>
      </c>
      <c r="E62" s="8">
        <v>3885.92</v>
      </c>
      <c r="F62" s="8">
        <v>4736.1099999999997</v>
      </c>
      <c r="G62" s="8">
        <v>4736.1099999999997</v>
      </c>
      <c r="H62" s="8">
        <v>6249.21</v>
      </c>
      <c r="I62" s="12">
        <v>7249.95</v>
      </c>
      <c r="J62" s="12">
        <v>8252.7199999999993</v>
      </c>
      <c r="K62" s="12">
        <v>8574.11</v>
      </c>
      <c r="L62" s="12">
        <v>9596.89</v>
      </c>
      <c r="M62" s="12">
        <v>9980.11</v>
      </c>
      <c r="N62" s="8">
        <v>10298.14</v>
      </c>
      <c r="O62" s="13">
        <v>11161.878500000001</v>
      </c>
      <c r="Q62" s="12" t="str">
        <f t="shared" si="0"/>
        <v/>
      </c>
      <c r="W62" s="8" t="str">
        <f t="shared" si="2"/>
        <v>Uttarakhandtotal consumption (GWh)</v>
      </c>
    </row>
    <row r="63" spans="1:23" x14ac:dyDescent="0.25">
      <c r="A63" s="8" t="s">
        <v>22</v>
      </c>
      <c r="B63" s="8" t="s">
        <v>86</v>
      </c>
      <c r="C63" s="8" t="s">
        <v>75</v>
      </c>
      <c r="D63" s="8">
        <v>1963.48</v>
      </c>
      <c r="E63" s="8">
        <v>2044.67</v>
      </c>
      <c r="F63" s="8">
        <v>2624.58</v>
      </c>
      <c r="G63" s="8">
        <v>3400.39</v>
      </c>
      <c r="H63" s="8">
        <v>2113.25</v>
      </c>
      <c r="I63" s="8">
        <v>3102.3</v>
      </c>
      <c r="J63" s="8">
        <v>3316.5133231249101</v>
      </c>
      <c r="K63" s="8">
        <v>3159.91</v>
      </c>
      <c r="L63" s="8">
        <v>2678.39</v>
      </c>
      <c r="M63" s="8">
        <v>3243.64</v>
      </c>
      <c r="N63" s="8">
        <v>3543.6</v>
      </c>
      <c r="O63" s="13">
        <v>3800.3108221756402</v>
      </c>
      <c r="Q63" s="12" t="str">
        <f t="shared" si="0"/>
        <v/>
      </c>
      <c r="W63" s="8" t="str">
        <f t="shared" si="2"/>
        <v>UttarakhandT&amp;D losses (GWh)</v>
      </c>
    </row>
    <row r="64" spans="1:23" x14ac:dyDescent="0.25">
      <c r="A64" s="8" t="s">
        <v>22</v>
      </c>
      <c r="B64" s="8" t="s">
        <v>86</v>
      </c>
      <c r="C64" s="8" t="s">
        <v>77</v>
      </c>
      <c r="D64" s="15">
        <v>0.35956694038105103</v>
      </c>
      <c r="E64" s="15">
        <v>0.344766709551664</v>
      </c>
      <c r="F64" s="15">
        <v>0.3565671153112</v>
      </c>
      <c r="G64" s="15">
        <v>0.41791802372027298</v>
      </c>
      <c r="H64" s="15">
        <v>0.252706739404434</v>
      </c>
      <c r="I64" s="15">
        <v>0.29967398391653999</v>
      </c>
      <c r="J64" s="15">
        <v>0.28666664682920401</v>
      </c>
      <c r="K64" s="15">
        <v>0.26929475150033799</v>
      </c>
      <c r="L64" s="15">
        <v>0.21819380087460299</v>
      </c>
      <c r="M64" s="15">
        <v>0.245288968711598</v>
      </c>
      <c r="N64" s="16">
        <v>0.25600000000000001</v>
      </c>
      <c r="O64" s="15">
        <v>0.253994301257982</v>
      </c>
      <c r="P64" s="16"/>
      <c r="Q64" s="12" t="str">
        <f t="shared" si="0"/>
        <v/>
      </c>
      <c r="W64" s="8" t="str">
        <f t="shared" si="2"/>
        <v>UttarakhandT&amp;D losses (%)</v>
      </c>
    </row>
    <row r="65" spans="1:23" x14ac:dyDescent="0.25">
      <c r="A65" s="8" t="s">
        <v>18</v>
      </c>
      <c r="B65" s="11" t="s">
        <v>87</v>
      </c>
      <c r="C65" s="8" t="s">
        <v>62</v>
      </c>
      <c r="D65" s="8">
        <v>8455.19</v>
      </c>
      <c r="E65" s="8">
        <v>8738.0300000000007</v>
      </c>
      <c r="F65" s="8">
        <v>10720.23</v>
      </c>
      <c r="G65" s="8">
        <v>15505.96</v>
      </c>
      <c r="H65" s="8">
        <v>16392.669999999998</v>
      </c>
      <c r="I65" s="12">
        <v>16201.52</v>
      </c>
      <c r="J65" s="12">
        <v>11740.89</v>
      </c>
      <c r="K65" s="12">
        <v>10869.83</v>
      </c>
      <c r="L65" s="12">
        <v>10970.01</v>
      </c>
      <c r="M65" s="12">
        <v>16291.17</v>
      </c>
      <c r="N65" s="8">
        <v>14848.24</v>
      </c>
      <c r="O65" s="13">
        <v>16488.458041000002</v>
      </c>
      <c r="Q65" s="12" t="str">
        <f t="shared" si="0"/>
        <v/>
      </c>
      <c r="W65" s="8" t="str">
        <f t="shared" si="2"/>
        <v>ChhattisgarhOwn ex-bus generation (GWh)</v>
      </c>
    </row>
    <row r="66" spans="1:23" x14ac:dyDescent="0.25">
      <c r="A66" s="8" t="s">
        <v>18</v>
      </c>
      <c r="B66" s="8" t="s">
        <v>87</v>
      </c>
      <c r="C66" s="8" t="s">
        <v>64</v>
      </c>
      <c r="D66" s="8">
        <v>3342.51</v>
      </c>
      <c r="E66" s="8">
        <v>3546.23</v>
      </c>
      <c r="F66" s="8">
        <v>3253.08</v>
      </c>
      <c r="G66" s="8">
        <v>-110.28</v>
      </c>
      <c r="H66" s="8">
        <v>-4121.2700000000004</v>
      </c>
      <c r="I66" s="12">
        <v>-4767.04</v>
      </c>
      <c r="J66" s="12">
        <v>1621.0548521682899</v>
      </c>
      <c r="K66" s="12">
        <v>5550.94</v>
      </c>
      <c r="L66" s="12">
        <v>6553.45</v>
      </c>
      <c r="M66" s="12">
        <v>7264.67</v>
      </c>
      <c r="N66" s="8">
        <v>10778.74</v>
      </c>
      <c r="O66" s="13">
        <v>7689.70835970186</v>
      </c>
      <c r="Q66" s="12" t="str">
        <f t="shared" ref="Q66:Q129" si="3">IF(ISNUMBER(MATCH(B66,$T$2:$T$5,0)),"UT",IF(ISNUMBER(MATCH(B66,$S$2:$S$8,0)),"NE",""))</f>
        <v/>
      </c>
      <c r="W66" s="8" t="str">
        <f t="shared" ref="W66:W129" si="4">B66&amp;C66</f>
        <v>Chhattisgarhex-bus import from grid (GWh)</v>
      </c>
    </row>
    <row r="67" spans="1:23" x14ac:dyDescent="0.25">
      <c r="A67" s="8" t="s">
        <v>18</v>
      </c>
      <c r="B67" s="8" t="s">
        <v>87</v>
      </c>
      <c r="C67" s="8" t="s">
        <v>67</v>
      </c>
      <c r="D67" s="8">
        <v>949.14</v>
      </c>
      <c r="E67" s="8">
        <v>1544.36</v>
      </c>
      <c r="F67" s="8">
        <v>1142.96</v>
      </c>
      <c r="G67" s="8">
        <v>934.26</v>
      </c>
      <c r="H67" s="8">
        <v>1627.38</v>
      </c>
      <c r="I67" s="12">
        <v>2934.03</v>
      </c>
      <c r="J67" s="12">
        <v>2411.15</v>
      </c>
      <c r="K67" s="12">
        <v>3411.7</v>
      </c>
      <c r="L67" s="12">
        <v>3128.2</v>
      </c>
      <c r="M67" s="12">
        <v>601.27</v>
      </c>
      <c r="N67" s="8">
        <v>1657.54</v>
      </c>
      <c r="O67" s="13">
        <v>1577.169545</v>
      </c>
      <c r="Q67" s="12" t="str">
        <f t="shared" si="3"/>
        <v/>
      </c>
      <c r="W67" s="8" t="str">
        <f t="shared" si="4"/>
        <v>Chhattisgarhex-bus import from CPP (GWh)</v>
      </c>
    </row>
    <row r="68" spans="1:23" x14ac:dyDescent="0.25">
      <c r="A68" s="8" t="s">
        <v>18</v>
      </c>
      <c r="B68" s="8" t="s">
        <v>87</v>
      </c>
      <c r="C68" s="8" t="s">
        <v>70</v>
      </c>
      <c r="D68" s="8">
        <v>12746.84</v>
      </c>
      <c r="E68" s="8">
        <v>13828.62</v>
      </c>
      <c r="F68" s="8">
        <v>15116.27</v>
      </c>
      <c r="G68" s="8">
        <v>16329.94</v>
      </c>
      <c r="H68" s="8">
        <v>13898.78</v>
      </c>
      <c r="I68" s="8">
        <v>14368.51</v>
      </c>
      <c r="J68" s="8">
        <v>15773.0948521683</v>
      </c>
      <c r="K68" s="8">
        <v>19832.47</v>
      </c>
      <c r="L68" s="8">
        <v>20651.66</v>
      </c>
      <c r="M68" s="8">
        <v>24157.11</v>
      </c>
      <c r="N68" s="8">
        <v>27284.53</v>
      </c>
      <c r="O68" s="13">
        <v>25755.3359457019</v>
      </c>
      <c r="Q68" s="12" t="str">
        <f t="shared" si="3"/>
        <v/>
      </c>
      <c r="W68" s="8" t="str">
        <f t="shared" si="4"/>
        <v>Chhattisgarhavailability ex-bus (GWh)</v>
      </c>
    </row>
    <row r="69" spans="1:23" x14ac:dyDescent="0.25">
      <c r="A69" s="8" t="s">
        <v>18</v>
      </c>
      <c r="B69" s="8" t="s">
        <v>87</v>
      </c>
      <c r="C69" s="8" t="s">
        <v>73</v>
      </c>
      <c r="D69" s="8">
        <v>8788.0400000000009</v>
      </c>
      <c r="E69" s="8">
        <v>9443.9</v>
      </c>
      <c r="F69" s="8">
        <v>10613.21</v>
      </c>
      <c r="G69" s="8">
        <v>12021.45</v>
      </c>
      <c r="H69" s="8">
        <v>11311.42</v>
      </c>
      <c r="I69" s="12">
        <v>12205</v>
      </c>
      <c r="J69" s="12">
        <v>13178.37</v>
      </c>
      <c r="K69" s="12">
        <v>14115.15</v>
      </c>
      <c r="L69" s="12">
        <v>14791.14</v>
      </c>
      <c r="M69" s="12">
        <v>17101.55</v>
      </c>
      <c r="N69" s="8">
        <v>18886.900000000001</v>
      </c>
      <c r="O69" s="13">
        <v>19159.470083</v>
      </c>
      <c r="Q69" s="12" t="str">
        <f t="shared" si="3"/>
        <v/>
      </c>
      <c r="W69" s="8" t="str">
        <f t="shared" si="4"/>
        <v>Chhattisgarhtotal consumption (GWh)</v>
      </c>
    </row>
    <row r="70" spans="1:23" x14ac:dyDescent="0.25">
      <c r="A70" s="8" t="s">
        <v>18</v>
      </c>
      <c r="B70" s="8" t="s">
        <v>87</v>
      </c>
      <c r="C70" s="8" t="s">
        <v>75</v>
      </c>
      <c r="D70" s="8">
        <v>3958.8</v>
      </c>
      <c r="E70" s="8">
        <v>4384.72</v>
      </c>
      <c r="F70" s="8">
        <v>4503.0600000000004</v>
      </c>
      <c r="G70" s="8">
        <v>4308.49</v>
      </c>
      <c r="H70" s="8">
        <v>2587.36</v>
      </c>
      <c r="I70" s="8">
        <v>2163.5100000000002</v>
      </c>
      <c r="J70" s="8">
        <v>2594.72485216828</v>
      </c>
      <c r="K70" s="8">
        <v>5717.32</v>
      </c>
      <c r="L70" s="8">
        <v>5860.52</v>
      </c>
      <c r="M70" s="8">
        <v>7055.56</v>
      </c>
      <c r="N70" s="8">
        <v>8397.6299999999992</v>
      </c>
      <c r="O70" s="13">
        <v>6595.8658627018604</v>
      </c>
      <c r="Q70" s="12" t="str">
        <f t="shared" si="3"/>
        <v/>
      </c>
      <c r="W70" s="8" t="str">
        <f t="shared" si="4"/>
        <v>ChhattisgarhT&amp;D losses (GWh)</v>
      </c>
    </row>
    <row r="71" spans="1:23" x14ac:dyDescent="0.25">
      <c r="A71" s="8" t="s">
        <v>18</v>
      </c>
      <c r="B71" s="8" t="s">
        <v>87</v>
      </c>
      <c r="C71" s="8" t="s">
        <v>77</v>
      </c>
      <c r="D71" s="15">
        <v>0.31057109056048399</v>
      </c>
      <c r="E71" s="15">
        <v>0.31707574580833098</v>
      </c>
      <c r="F71" s="15">
        <v>0.29789491719848898</v>
      </c>
      <c r="G71" s="15">
        <v>0.26383991612951402</v>
      </c>
      <c r="H71" s="15">
        <v>0.18615734618434099</v>
      </c>
      <c r="I71" s="15">
        <v>0.150573023925237</v>
      </c>
      <c r="J71" s="15">
        <v>0.164503217440019</v>
      </c>
      <c r="K71" s="15">
        <v>0.28828078398706802</v>
      </c>
      <c r="L71" s="15">
        <v>0.28377960899995502</v>
      </c>
      <c r="M71" s="15">
        <v>0.292069705357967</v>
      </c>
      <c r="N71" s="16">
        <v>0.30780000000000002</v>
      </c>
      <c r="O71" s="19">
        <v>0.25609706185186099</v>
      </c>
      <c r="P71" s="16"/>
      <c r="Q71" s="12" t="str">
        <f t="shared" si="3"/>
        <v/>
      </c>
      <c r="W71" s="8" t="str">
        <f t="shared" si="4"/>
        <v>ChhattisgarhT&amp;D losses (%)</v>
      </c>
    </row>
    <row r="72" spans="1:23" x14ac:dyDescent="0.25">
      <c r="A72" s="8" t="s">
        <v>18</v>
      </c>
      <c r="B72" s="11" t="s">
        <v>88</v>
      </c>
      <c r="C72" s="8" t="s">
        <v>62</v>
      </c>
      <c r="D72" s="8">
        <v>40058.79</v>
      </c>
      <c r="E72" s="8">
        <v>40737.96</v>
      </c>
      <c r="F72" s="8">
        <v>44710.99</v>
      </c>
      <c r="G72" s="8">
        <v>43541.32</v>
      </c>
      <c r="H72" s="8">
        <v>50751.57</v>
      </c>
      <c r="I72" s="12">
        <v>57597.83</v>
      </c>
      <c r="J72" s="12">
        <v>64457.51</v>
      </c>
      <c r="K72" s="12">
        <v>61724.639999999999</v>
      </c>
      <c r="L72" s="12">
        <v>63010.94</v>
      </c>
      <c r="M72" s="12">
        <v>70739.259999999995</v>
      </c>
      <c r="N72" s="8">
        <v>70903.429999999993</v>
      </c>
      <c r="O72" s="13">
        <v>73395.754302000001</v>
      </c>
      <c r="Q72" s="12" t="str">
        <f t="shared" si="3"/>
        <v/>
      </c>
      <c r="W72" s="8" t="str">
        <f t="shared" si="4"/>
        <v>GujaratOwn ex-bus generation (GWh)</v>
      </c>
    </row>
    <row r="73" spans="1:23" x14ac:dyDescent="0.25">
      <c r="A73" s="8" t="s">
        <v>18</v>
      </c>
      <c r="B73" s="8" t="s">
        <v>88</v>
      </c>
      <c r="C73" s="8" t="s">
        <v>64</v>
      </c>
      <c r="D73" s="8">
        <v>10351.58</v>
      </c>
      <c r="E73" s="8">
        <v>12846.24</v>
      </c>
      <c r="F73" s="8">
        <v>13495.48</v>
      </c>
      <c r="G73" s="8">
        <v>16365.65</v>
      </c>
      <c r="H73" s="8">
        <v>13322.68</v>
      </c>
      <c r="I73" s="12">
        <v>8859.5400000000009</v>
      </c>
      <c r="J73" s="12">
        <v>8783.1068011787102</v>
      </c>
      <c r="K73" s="12">
        <v>15466.77</v>
      </c>
      <c r="L73" s="12">
        <v>17969.93</v>
      </c>
      <c r="M73" s="12">
        <v>20003.57</v>
      </c>
      <c r="N73" s="8">
        <v>23149.35</v>
      </c>
      <c r="O73" s="13">
        <v>29897.5012286081</v>
      </c>
      <c r="Q73" s="12" t="str">
        <f t="shared" si="3"/>
        <v/>
      </c>
      <c r="W73" s="8" t="str">
        <f t="shared" si="4"/>
        <v>Gujaratex-bus import from grid (GWh)</v>
      </c>
    </row>
    <row r="74" spans="1:23" x14ac:dyDescent="0.25">
      <c r="A74" s="8" t="s">
        <v>18</v>
      </c>
      <c r="B74" s="8" t="s">
        <v>88</v>
      </c>
      <c r="C74" s="8" t="s">
        <v>67</v>
      </c>
      <c r="D74" s="8">
        <v>1041.3499999999999</v>
      </c>
      <c r="E74" s="8">
        <v>685.42</v>
      </c>
      <c r="F74" s="8">
        <v>1680.73</v>
      </c>
      <c r="G74" s="8">
        <v>632.95000000000005</v>
      </c>
      <c r="H74" s="8">
        <v>376.94</v>
      </c>
      <c r="I74" s="12">
        <v>421.33</v>
      </c>
      <c r="J74" s="12">
        <v>499.48</v>
      </c>
      <c r="K74" s="12">
        <v>612.67999999999995</v>
      </c>
      <c r="L74" s="12">
        <v>688.62</v>
      </c>
      <c r="M74" s="12">
        <v>800.22</v>
      </c>
      <c r="N74" s="8">
        <v>1161.6099999999999</v>
      </c>
      <c r="O74" s="13">
        <v>1277.0282460000001</v>
      </c>
      <c r="Q74" s="12" t="str">
        <f t="shared" si="3"/>
        <v/>
      </c>
      <c r="W74" s="8" t="str">
        <f t="shared" si="4"/>
        <v>Gujaratex-bus import from CPP (GWh)</v>
      </c>
    </row>
    <row r="75" spans="1:23" x14ac:dyDescent="0.25">
      <c r="A75" s="8" t="s">
        <v>18</v>
      </c>
      <c r="B75" s="8" t="s">
        <v>88</v>
      </c>
      <c r="C75" s="8" t="s">
        <v>70</v>
      </c>
      <c r="D75" s="8">
        <v>51451.72</v>
      </c>
      <c r="E75" s="8">
        <v>54269.62</v>
      </c>
      <c r="F75" s="8">
        <v>59887.199999999997</v>
      </c>
      <c r="G75" s="8">
        <v>60539.92</v>
      </c>
      <c r="H75" s="8">
        <v>64451.19</v>
      </c>
      <c r="I75" s="8">
        <v>66878.7</v>
      </c>
      <c r="J75" s="8">
        <v>73740.096801178704</v>
      </c>
      <c r="K75" s="8">
        <v>77804.09</v>
      </c>
      <c r="L75" s="8">
        <v>81669.490000000005</v>
      </c>
      <c r="M75" s="8">
        <v>91543.05</v>
      </c>
      <c r="N75" s="8">
        <v>95214.39</v>
      </c>
      <c r="O75" s="13">
        <v>104570.283776608</v>
      </c>
      <c r="Q75" s="12" t="str">
        <f t="shared" si="3"/>
        <v/>
      </c>
      <c r="W75" s="8" t="str">
        <f t="shared" si="4"/>
        <v>Gujaratavailability ex-bus (GWh)</v>
      </c>
    </row>
    <row r="76" spans="1:23" x14ac:dyDescent="0.25">
      <c r="A76" s="8" t="s">
        <v>18</v>
      </c>
      <c r="B76" s="8" t="s">
        <v>88</v>
      </c>
      <c r="C76" s="8" t="s">
        <v>73</v>
      </c>
      <c r="D76" s="8">
        <v>37092.15</v>
      </c>
      <c r="E76" s="8">
        <v>40772.65</v>
      </c>
      <c r="F76" s="8">
        <v>44236.33</v>
      </c>
      <c r="G76" s="8">
        <v>45967.89</v>
      </c>
      <c r="H76" s="8">
        <v>49777.84</v>
      </c>
      <c r="I76" s="12">
        <v>54013.15</v>
      </c>
      <c r="J76" s="12">
        <v>57654.44</v>
      </c>
      <c r="K76" s="12">
        <v>63426.81</v>
      </c>
      <c r="L76" s="12">
        <v>66877.5</v>
      </c>
      <c r="M76" s="12">
        <v>73889.759999999995</v>
      </c>
      <c r="N76" s="8">
        <v>77027.77</v>
      </c>
      <c r="O76" s="13">
        <v>85555.793153999999</v>
      </c>
      <c r="Q76" s="12" t="str">
        <f t="shared" si="3"/>
        <v/>
      </c>
      <c r="W76" s="8" t="str">
        <f t="shared" si="4"/>
        <v>Gujarattotal consumption (GWh)</v>
      </c>
    </row>
    <row r="77" spans="1:23" x14ac:dyDescent="0.25">
      <c r="A77" s="8" t="s">
        <v>18</v>
      </c>
      <c r="B77" s="8" t="s">
        <v>88</v>
      </c>
      <c r="C77" s="8" t="s">
        <v>75</v>
      </c>
      <c r="D77" s="8">
        <v>14359.57</v>
      </c>
      <c r="E77" s="8">
        <v>13496.97</v>
      </c>
      <c r="F77" s="8">
        <v>15650.87</v>
      </c>
      <c r="G77" s="8">
        <v>14572.03</v>
      </c>
      <c r="H77" s="8">
        <v>14673.35</v>
      </c>
      <c r="I77" s="8">
        <v>12865.55</v>
      </c>
      <c r="J77" s="8">
        <v>16085.6568011787</v>
      </c>
      <c r="K77" s="8">
        <v>14377.28</v>
      </c>
      <c r="L77" s="8">
        <v>14791.99</v>
      </c>
      <c r="M77" s="8">
        <v>17653.29</v>
      </c>
      <c r="N77" s="8">
        <v>18186.62</v>
      </c>
      <c r="O77" s="13">
        <v>19014.4906226081</v>
      </c>
      <c r="Q77" s="12" t="str">
        <f t="shared" si="3"/>
        <v/>
      </c>
      <c r="W77" s="8" t="str">
        <f t="shared" si="4"/>
        <v>GujaratT&amp;D losses (GWh)</v>
      </c>
    </row>
    <row r="78" spans="1:23" x14ac:dyDescent="0.25">
      <c r="A78" s="8" t="s">
        <v>18</v>
      </c>
      <c r="B78" s="8" t="s">
        <v>88</v>
      </c>
      <c r="C78" s="8" t="s">
        <v>77</v>
      </c>
      <c r="D78" s="15">
        <v>0.27908824039313002</v>
      </c>
      <c r="E78" s="15">
        <v>0.24870212837311201</v>
      </c>
      <c r="F78" s="15">
        <v>0.26133915093709498</v>
      </c>
      <c r="G78" s="15">
        <v>0.240701177008493</v>
      </c>
      <c r="H78" s="15">
        <v>0.227666083434612</v>
      </c>
      <c r="I78" s="15">
        <v>0.192371412721838</v>
      </c>
      <c r="J78" s="15">
        <v>0.21813989266313999</v>
      </c>
      <c r="K78" s="15">
        <v>0.184788228999272</v>
      </c>
      <c r="L78" s="15">
        <v>0.18112014658105499</v>
      </c>
      <c r="M78" s="15">
        <v>0.192841400849109</v>
      </c>
      <c r="N78" s="16">
        <v>0.191</v>
      </c>
      <c r="O78" s="15">
        <v>0.181834551230907</v>
      </c>
      <c r="P78" s="16"/>
      <c r="Q78" s="12" t="str">
        <f t="shared" si="3"/>
        <v/>
      </c>
      <c r="W78" s="8" t="str">
        <f t="shared" si="4"/>
        <v>GujaratT&amp;D losses (%)</v>
      </c>
    </row>
    <row r="79" spans="1:23" x14ac:dyDescent="0.25">
      <c r="A79" s="8" t="s">
        <v>18</v>
      </c>
      <c r="B79" s="11" t="s">
        <v>89</v>
      </c>
      <c r="C79" s="8" t="s">
        <v>62</v>
      </c>
      <c r="D79" s="8">
        <v>17259.04</v>
      </c>
      <c r="E79" s="8">
        <v>18433.919999999998</v>
      </c>
      <c r="F79" s="8">
        <v>20825.03</v>
      </c>
      <c r="G79" s="8">
        <v>20622.43</v>
      </c>
      <c r="H79" s="8">
        <v>20528.25</v>
      </c>
      <c r="I79" s="12">
        <v>21032.97</v>
      </c>
      <c r="J79" s="12">
        <v>22183.7</v>
      </c>
      <c r="K79" s="12">
        <v>22979.18</v>
      </c>
      <c r="L79" s="12">
        <v>27020.29</v>
      </c>
      <c r="M79" s="12">
        <v>28723.97</v>
      </c>
      <c r="N79" s="8">
        <v>25181.01</v>
      </c>
      <c r="O79" s="13">
        <v>25178.816744920001</v>
      </c>
      <c r="Q79" s="12" t="str">
        <f t="shared" si="3"/>
        <v/>
      </c>
      <c r="W79" s="8" t="str">
        <f t="shared" si="4"/>
        <v>Madhya PradeshOwn ex-bus generation (GWh)</v>
      </c>
    </row>
    <row r="80" spans="1:23" x14ac:dyDescent="0.25">
      <c r="A80" s="8" t="s">
        <v>18</v>
      </c>
      <c r="B80" s="8" t="s">
        <v>89</v>
      </c>
      <c r="C80" s="8" t="s">
        <v>64</v>
      </c>
      <c r="D80" s="8">
        <v>14968.02</v>
      </c>
      <c r="E80" s="8">
        <v>14492.73</v>
      </c>
      <c r="F80" s="8">
        <v>15592.89</v>
      </c>
      <c r="G80" s="8">
        <v>14411.51</v>
      </c>
      <c r="H80" s="8">
        <v>15597.62</v>
      </c>
      <c r="I80" s="12">
        <v>19318.32</v>
      </c>
      <c r="J80" s="12">
        <v>21275.573696011899</v>
      </c>
      <c r="K80" s="12">
        <v>24927.77</v>
      </c>
      <c r="L80" s="12">
        <v>26509.32</v>
      </c>
      <c r="M80" s="12">
        <v>32798.300000000003</v>
      </c>
      <c r="N80" s="8">
        <v>39534.050000000003</v>
      </c>
      <c r="O80" s="13">
        <v>37215.133263418102</v>
      </c>
      <c r="Q80" s="12" t="str">
        <f t="shared" si="3"/>
        <v/>
      </c>
      <c r="W80" s="8" t="str">
        <f t="shared" si="4"/>
        <v>Madhya Pradeshex-bus import from grid (GWh)</v>
      </c>
    </row>
    <row r="81" spans="1:23" x14ac:dyDescent="0.25">
      <c r="A81" s="8" t="s">
        <v>18</v>
      </c>
      <c r="B81" s="8" t="s">
        <v>89</v>
      </c>
      <c r="C81" s="8" t="s">
        <v>67</v>
      </c>
      <c r="D81" s="8">
        <v>95.29</v>
      </c>
      <c r="E81" s="8">
        <v>152</v>
      </c>
      <c r="F81" s="8">
        <v>239.01</v>
      </c>
      <c r="G81" s="8">
        <v>189.92</v>
      </c>
      <c r="H81" s="8">
        <v>66.87</v>
      </c>
      <c r="I81" s="12">
        <v>254.91</v>
      </c>
      <c r="J81" s="12">
        <v>96.89</v>
      </c>
      <c r="K81" s="12">
        <v>139.16999999999999</v>
      </c>
      <c r="L81" s="12">
        <v>125.09</v>
      </c>
      <c r="M81" s="12">
        <v>124.66</v>
      </c>
      <c r="N81" s="8">
        <v>258</v>
      </c>
      <c r="O81" s="13">
        <v>15.7</v>
      </c>
      <c r="Q81" s="12" t="str">
        <f t="shared" si="3"/>
        <v/>
      </c>
      <c r="W81" s="8" t="str">
        <f t="shared" si="4"/>
        <v>Madhya Pradeshex-bus import from CPP (GWh)</v>
      </c>
    </row>
    <row r="82" spans="1:23" x14ac:dyDescent="0.25">
      <c r="A82" s="8" t="s">
        <v>18</v>
      </c>
      <c r="B82" s="8" t="s">
        <v>89</v>
      </c>
      <c r="C82" s="8" t="s">
        <v>70</v>
      </c>
      <c r="D82" s="8">
        <v>32322.35</v>
      </c>
      <c r="E82" s="8">
        <v>33078.65</v>
      </c>
      <c r="F82" s="8">
        <v>36656.93</v>
      </c>
      <c r="G82" s="8">
        <v>35223.86</v>
      </c>
      <c r="H82" s="8">
        <v>36192.74</v>
      </c>
      <c r="I82" s="8">
        <v>40606.199999999997</v>
      </c>
      <c r="J82" s="8">
        <v>43556.163696011899</v>
      </c>
      <c r="K82" s="8">
        <v>48046.12</v>
      </c>
      <c r="L82" s="8">
        <v>53654.7</v>
      </c>
      <c r="M82" s="8">
        <v>61646.93</v>
      </c>
      <c r="N82" s="8">
        <v>64973.06</v>
      </c>
      <c r="O82" s="13">
        <v>62409.650008338103</v>
      </c>
      <c r="Q82" s="12" t="str">
        <f t="shared" si="3"/>
        <v/>
      </c>
      <c r="W82" s="8" t="str">
        <f t="shared" si="4"/>
        <v>Madhya Pradeshavailability ex-bus (GWh)</v>
      </c>
    </row>
    <row r="83" spans="1:23" x14ac:dyDescent="0.25">
      <c r="A83" s="8" t="s">
        <v>18</v>
      </c>
      <c r="B83" s="8" t="s">
        <v>89</v>
      </c>
      <c r="C83" s="8" t="s">
        <v>73</v>
      </c>
      <c r="D83" s="8">
        <v>19371.41</v>
      </c>
      <c r="E83" s="8">
        <v>20099.72</v>
      </c>
      <c r="F83" s="8">
        <v>23590.91</v>
      </c>
      <c r="G83" s="8">
        <v>21678.05</v>
      </c>
      <c r="H83" s="8">
        <v>22323.67</v>
      </c>
      <c r="I83" s="12">
        <v>25329.119999999999</v>
      </c>
      <c r="J83" s="12">
        <v>28540.78</v>
      </c>
      <c r="K83" s="12">
        <v>32935.620000000003</v>
      </c>
      <c r="L83" s="12">
        <v>36770.449999999997</v>
      </c>
      <c r="M83" s="12">
        <v>41757.01</v>
      </c>
      <c r="N83" s="8">
        <v>46384.45</v>
      </c>
      <c r="O83" s="13">
        <v>45681.3698539412</v>
      </c>
      <c r="Q83" s="12" t="str">
        <f t="shared" si="3"/>
        <v/>
      </c>
      <c r="W83" s="8" t="str">
        <f t="shared" si="4"/>
        <v>Madhya Pradeshtotal consumption (GWh)</v>
      </c>
    </row>
    <row r="84" spans="1:23" x14ac:dyDescent="0.25">
      <c r="A84" s="8" t="s">
        <v>18</v>
      </c>
      <c r="B84" s="8" t="s">
        <v>89</v>
      </c>
      <c r="C84" s="8" t="s">
        <v>75</v>
      </c>
      <c r="D84" s="8">
        <v>12950.94</v>
      </c>
      <c r="E84" s="8">
        <v>12978.93</v>
      </c>
      <c r="F84" s="8">
        <v>13066.02</v>
      </c>
      <c r="G84" s="8">
        <v>13545.81</v>
      </c>
      <c r="H84" s="8">
        <v>13869.07</v>
      </c>
      <c r="I84" s="8">
        <v>15277.08</v>
      </c>
      <c r="J84" s="8">
        <v>15015.383696011901</v>
      </c>
      <c r="K84" s="8">
        <v>15110.5</v>
      </c>
      <c r="L84" s="8">
        <v>16884.25</v>
      </c>
      <c r="M84" s="8">
        <v>19889.919999999998</v>
      </c>
      <c r="N84" s="8">
        <v>18588.61</v>
      </c>
      <c r="O84" s="13">
        <v>16728.280154397002</v>
      </c>
      <c r="Q84" s="12" t="str">
        <f t="shared" si="3"/>
        <v/>
      </c>
      <c r="W84" s="8" t="str">
        <f t="shared" si="4"/>
        <v>Madhya PradeshT&amp;D losses (GWh)</v>
      </c>
    </row>
    <row r="85" spans="1:23" x14ac:dyDescent="0.25">
      <c r="A85" s="8" t="s">
        <v>18</v>
      </c>
      <c r="B85" s="8" t="s">
        <v>89</v>
      </c>
      <c r="C85" s="8" t="s">
        <v>77</v>
      </c>
      <c r="D85" s="15">
        <v>0.400680643579443</v>
      </c>
      <c r="E85" s="15">
        <v>0.39236577067081002</v>
      </c>
      <c r="F85" s="15">
        <v>0.35644065119474</v>
      </c>
      <c r="G85" s="15">
        <v>0.38456347487186199</v>
      </c>
      <c r="H85" s="15">
        <v>0.38320033244236301</v>
      </c>
      <c r="I85" s="15">
        <v>0.37622530549521999</v>
      </c>
      <c r="J85" s="15">
        <v>0.34473613885758198</v>
      </c>
      <c r="K85" s="15">
        <v>0.314499901344791</v>
      </c>
      <c r="L85" s="15">
        <v>0.31468352259913901</v>
      </c>
      <c r="M85" s="15">
        <v>0.32264250628538998</v>
      </c>
      <c r="N85" s="16">
        <v>0.28610000000000002</v>
      </c>
      <c r="O85" s="15">
        <v>0.268039961002217</v>
      </c>
      <c r="P85" s="16"/>
      <c r="Q85" s="12" t="str">
        <f t="shared" si="3"/>
        <v/>
      </c>
      <c r="W85" s="8" t="str">
        <f t="shared" si="4"/>
        <v>Madhya PradeshT&amp;D losses (%)</v>
      </c>
    </row>
    <row r="86" spans="1:23" x14ac:dyDescent="0.25">
      <c r="A86" s="8" t="s">
        <v>18</v>
      </c>
      <c r="B86" s="11" t="s">
        <v>90</v>
      </c>
      <c r="C86" s="8" t="s">
        <v>62</v>
      </c>
      <c r="D86" s="8">
        <v>62024.72</v>
      </c>
      <c r="E86" s="8">
        <v>64832.24</v>
      </c>
      <c r="F86" s="8">
        <v>72178.600000000006</v>
      </c>
      <c r="G86" s="8">
        <v>70110.3</v>
      </c>
      <c r="H86" s="8">
        <v>75820.22</v>
      </c>
      <c r="I86" s="12">
        <v>79243.77</v>
      </c>
      <c r="J86" s="12">
        <v>85028.74</v>
      </c>
      <c r="K86" s="12">
        <v>84442.43</v>
      </c>
      <c r="L86" s="12">
        <v>87569.69</v>
      </c>
      <c r="M86" s="12">
        <v>93074.22</v>
      </c>
      <c r="N86" s="8">
        <v>102399.29</v>
      </c>
      <c r="O86" s="13">
        <v>98972.961186870001</v>
      </c>
      <c r="Q86" s="12" t="str">
        <f t="shared" si="3"/>
        <v/>
      </c>
      <c r="W86" s="8" t="str">
        <f t="shared" si="4"/>
        <v>MaharashtraOwn ex-bus generation (GWh)</v>
      </c>
    </row>
    <row r="87" spans="1:23" x14ac:dyDescent="0.25">
      <c r="A87" s="8" t="s">
        <v>18</v>
      </c>
      <c r="B87" s="8" t="s">
        <v>90</v>
      </c>
      <c r="C87" s="8" t="s">
        <v>64</v>
      </c>
      <c r="D87" s="8">
        <v>23799.63</v>
      </c>
      <c r="E87" s="8">
        <v>26213.87</v>
      </c>
      <c r="F87" s="8">
        <v>24370.82</v>
      </c>
      <c r="G87" s="8">
        <v>24878.39</v>
      </c>
      <c r="H87" s="8">
        <v>27752.77</v>
      </c>
      <c r="I87" s="12">
        <v>30402.95</v>
      </c>
      <c r="J87" s="12">
        <v>35321.163692850998</v>
      </c>
      <c r="K87" s="12">
        <v>43010.49</v>
      </c>
      <c r="L87" s="12">
        <v>40571.440000000002</v>
      </c>
      <c r="M87" s="12">
        <v>42477.57</v>
      </c>
      <c r="N87" s="8">
        <v>40776.92</v>
      </c>
      <c r="O87" s="13">
        <v>48431.085486399897</v>
      </c>
      <c r="Q87" s="12" t="str">
        <f t="shared" si="3"/>
        <v/>
      </c>
      <c r="W87" s="8" t="str">
        <f t="shared" si="4"/>
        <v>Maharashtraex-bus import from grid (GWh)</v>
      </c>
    </row>
    <row r="88" spans="1:23" x14ac:dyDescent="0.25">
      <c r="A88" s="8" t="s">
        <v>18</v>
      </c>
      <c r="B88" s="8" t="s">
        <v>90</v>
      </c>
      <c r="C88" s="8" t="s">
        <v>67</v>
      </c>
      <c r="D88" s="8">
        <v>46.04</v>
      </c>
      <c r="E88" s="8">
        <v>46.04</v>
      </c>
      <c r="F88" s="8">
        <v>209.3</v>
      </c>
      <c r="G88" s="8">
        <v>653.41</v>
      </c>
      <c r="H88" s="8">
        <v>462.9</v>
      </c>
      <c r="I88" s="12">
        <v>700.89</v>
      </c>
      <c r="J88" s="12">
        <v>430.91</v>
      </c>
      <c r="K88" s="12">
        <v>821.16</v>
      </c>
      <c r="L88" s="12">
        <v>821.39</v>
      </c>
      <c r="M88" s="12">
        <v>738.6</v>
      </c>
      <c r="N88" s="8">
        <v>827.96</v>
      </c>
      <c r="O88" s="13">
        <v>608.99649999999997</v>
      </c>
      <c r="Q88" s="12" t="str">
        <f t="shared" si="3"/>
        <v/>
      </c>
      <c r="W88" s="8" t="str">
        <f t="shared" si="4"/>
        <v>Maharashtraex-bus import from CPP (GWh)</v>
      </c>
    </row>
    <row r="89" spans="1:23" x14ac:dyDescent="0.25">
      <c r="A89" s="8" t="s">
        <v>18</v>
      </c>
      <c r="B89" s="8" t="s">
        <v>90</v>
      </c>
      <c r="C89" s="8" t="s">
        <v>70</v>
      </c>
      <c r="D89" s="8">
        <v>85870.39</v>
      </c>
      <c r="E89" s="8">
        <v>91092.15</v>
      </c>
      <c r="F89" s="8">
        <v>96758.720000000001</v>
      </c>
      <c r="G89" s="8">
        <v>95642.1</v>
      </c>
      <c r="H89" s="8">
        <v>104035.89</v>
      </c>
      <c r="I89" s="8">
        <v>110347.61</v>
      </c>
      <c r="J89" s="8">
        <v>120780.81369285101</v>
      </c>
      <c r="K89" s="8">
        <v>128274.08</v>
      </c>
      <c r="L89" s="8">
        <v>128962.52</v>
      </c>
      <c r="M89" s="8">
        <v>136290.39000000001</v>
      </c>
      <c r="N89" s="8">
        <v>144004.16</v>
      </c>
      <c r="O89" s="13">
        <v>148013.04317327001</v>
      </c>
      <c r="Q89" s="12" t="str">
        <f t="shared" si="3"/>
        <v/>
      </c>
      <c r="W89" s="8" t="str">
        <f t="shared" si="4"/>
        <v>Maharashtraavailability ex-bus (GWh)</v>
      </c>
    </row>
    <row r="90" spans="1:23" x14ac:dyDescent="0.25">
      <c r="A90" s="8" t="s">
        <v>18</v>
      </c>
      <c r="B90" s="8" t="s">
        <v>90</v>
      </c>
      <c r="C90" s="8" t="s">
        <v>73</v>
      </c>
      <c r="D90" s="8">
        <v>58732.34</v>
      </c>
      <c r="E90" s="8">
        <v>62267.24</v>
      </c>
      <c r="F90" s="8">
        <v>67930.960000000006</v>
      </c>
      <c r="G90" s="8">
        <v>72804.42</v>
      </c>
      <c r="H90" s="8">
        <v>77860.62</v>
      </c>
      <c r="I90" s="12">
        <v>87531.81</v>
      </c>
      <c r="J90" s="12">
        <v>96642.38</v>
      </c>
      <c r="K90" s="12">
        <v>100285.15</v>
      </c>
      <c r="L90" s="12">
        <v>100842.25</v>
      </c>
      <c r="M90" s="12">
        <v>108496.08</v>
      </c>
      <c r="N90" s="8">
        <v>115355.69</v>
      </c>
      <c r="O90" s="13">
        <v>121050.80684720501</v>
      </c>
      <c r="Q90" s="12" t="str">
        <f t="shared" si="3"/>
        <v/>
      </c>
      <c r="W90" s="8" t="str">
        <f t="shared" si="4"/>
        <v>Maharashtratotal consumption (GWh)</v>
      </c>
    </row>
    <row r="91" spans="1:23" x14ac:dyDescent="0.25">
      <c r="A91" s="8" t="s">
        <v>18</v>
      </c>
      <c r="B91" s="8" t="s">
        <v>90</v>
      </c>
      <c r="C91" s="8" t="s">
        <v>75</v>
      </c>
      <c r="D91" s="8">
        <v>27138.05</v>
      </c>
      <c r="E91" s="8">
        <v>28824.91</v>
      </c>
      <c r="F91" s="8">
        <v>28827.759999999998</v>
      </c>
      <c r="G91" s="8">
        <v>22837.68</v>
      </c>
      <c r="H91" s="8">
        <v>26175.27</v>
      </c>
      <c r="I91" s="8">
        <v>22815.8</v>
      </c>
      <c r="J91" s="8">
        <v>24138.433692850998</v>
      </c>
      <c r="K91" s="8">
        <v>27988.93</v>
      </c>
      <c r="L91" s="8">
        <v>28120.27</v>
      </c>
      <c r="M91" s="8">
        <v>27794.31</v>
      </c>
      <c r="N91" s="8">
        <v>28648.47</v>
      </c>
      <c r="O91" s="13">
        <v>26962.2363260651</v>
      </c>
      <c r="Q91" s="12" t="str">
        <f t="shared" si="3"/>
        <v/>
      </c>
      <c r="W91" s="8" t="str">
        <f t="shared" si="4"/>
        <v>MaharashtraT&amp;D losses (GWh)</v>
      </c>
    </row>
    <row r="92" spans="1:23" x14ac:dyDescent="0.25">
      <c r="A92" s="8" t="s">
        <v>18</v>
      </c>
      <c r="B92" s="8" t="s">
        <v>90</v>
      </c>
      <c r="C92" s="8" t="s">
        <v>77</v>
      </c>
      <c r="D92" s="15">
        <v>0.31603501509658899</v>
      </c>
      <c r="E92" s="15">
        <v>0.31643681700344101</v>
      </c>
      <c r="F92" s="15">
        <v>0.29793449107222603</v>
      </c>
      <c r="G92" s="15">
        <v>0.23878271179742</v>
      </c>
      <c r="H92" s="15">
        <v>0.25159846279971299</v>
      </c>
      <c r="I92" s="15">
        <v>0.20676297384238801</v>
      </c>
      <c r="J92" s="15">
        <v>0.19985321306276099</v>
      </c>
      <c r="K92" s="15">
        <v>0.21819630279164701</v>
      </c>
      <c r="L92" s="15">
        <v>0.21804994195212701</v>
      </c>
      <c r="M92" s="15">
        <v>0.20393448136732201</v>
      </c>
      <c r="N92" s="16">
        <v>0.19889999999999999</v>
      </c>
      <c r="O92" s="15">
        <v>0.182161218687343</v>
      </c>
      <c r="P92" s="16"/>
      <c r="Q92" s="12" t="str">
        <f t="shared" si="3"/>
        <v/>
      </c>
      <c r="W92" s="8" t="str">
        <f t="shared" si="4"/>
        <v>MaharashtraT&amp;D losses (%)</v>
      </c>
    </row>
    <row r="93" spans="1:23" x14ac:dyDescent="0.25">
      <c r="A93" s="8" t="s">
        <v>18</v>
      </c>
      <c r="B93" s="14" t="s">
        <v>66</v>
      </c>
      <c r="C93" s="8" t="s">
        <v>62</v>
      </c>
      <c r="D93" s="8">
        <v>0</v>
      </c>
      <c r="E93" s="8">
        <v>0</v>
      </c>
      <c r="F93" s="8">
        <v>0</v>
      </c>
      <c r="G93" s="8">
        <v>0</v>
      </c>
      <c r="H93" s="8">
        <v>0</v>
      </c>
      <c r="I93" s="12">
        <v>0</v>
      </c>
      <c r="J93" s="12">
        <v>0</v>
      </c>
      <c r="K93" s="12">
        <v>0</v>
      </c>
      <c r="L93" s="12">
        <v>0</v>
      </c>
      <c r="M93" s="12">
        <v>0</v>
      </c>
      <c r="N93" s="8">
        <v>4.25</v>
      </c>
      <c r="O93" s="13">
        <v>14.43</v>
      </c>
      <c r="Q93" s="12" t="str">
        <f t="shared" si="3"/>
        <v>UT</v>
      </c>
      <c r="W93" s="8" t="str">
        <f t="shared" si="4"/>
        <v>Daman &amp; DiuOwn ex-bus generation (GWh)</v>
      </c>
    </row>
    <row r="94" spans="1:23" x14ac:dyDescent="0.25">
      <c r="A94" s="8" t="s">
        <v>18</v>
      </c>
      <c r="B94" s="8" t="s">
        <v>66</v>
      </c>
      <c r="C94" s="8" t="s">
        <v>64</v>
      </c>
      <c r="D94" s="8">
        <v>1387.48</v>
      </c>
      <c r="E94" s="8">
        <v>1496.88</v>
      </c>
      <c r="F94" s="8">
        <v>1674.81</v>
      </c>
      <c r="G94" s="8">
        <v>1658.02</v>
      </c>
      <c r="H94" s="8">
        <v>1753.71</v>
      </c>
      <c r="I94" s="12">
        <v>1963.43</v>
      </c>
      <c r="J94" s="12">
        <v>2071.4582511057201</v>
      </c>
      <c r="K94" s="12">
        <v>2149.6799999999998</v>
      </c>
      <c r="L94" s="12">
        <v>2108.8200000000002</v>
      </c>
      <c r="M94" s="12">
        <v>2266.4899999999998</v>
      </c>
      <c r="N94" s="8">
        <v>2478.34</v>
      </c>
      <c r="O94" s="13">
        <v>2569.00787428589</v>
      </c>
      <c r="Q94" s="12" t="str">
        <f t="shared" si="3"/>
        <v>UT</v>
      </c>
      <c r="W94" s="8" t="str">
        <f t="shared" si="4"/>
        <v>Daman &amp; Diuex-bus import from grid (GWh)</v>
      </c>
    </row>
    <row r="95" spans="1:23" x14ac:dyDescent="0.25">
      <c r="A95" s="8" t="s">
        <v>18</v>
      </c>
      <c r="B95" s="8" t="s">
        <v>66</v>
      </c>
      <c r="C95" s="8" t="s">
        <v>67</v>
      </c>
      <c r="D95" s="8">
        <v>0</v>
      </c>
      <c r="E95" s="8">
        <v>0</v>
      </c>
      <c r="F95" s="8">
        <v>0</v>
      </c>
      <c r="G95" s="8">
        <v>0</v>
      </c>
      <c r="H95" s="8">
        <v>0</v>
      </c>
      <c r="I95" s="12">
        <v>0</v>
      </c>
      <c r="J95" s="12">
        <v>0</v>
      </c>
      <c r="K95" s="12">
        <v>0</v>
      </c>
      <c r="L95" s="12">
        <v>0</v>
      </c>
      <c r="M95" s="12">
        <v>0</v>
      </c>
      <c r="N95" s="8">
        <v>0</v>
      </c>
      <c r="O95" s="13">
        <v>0</v>
      </c>
      <c r="Q95" s="12" t="str">
        <f t="shared" si="3"/>
        <v>UT</v>
      </c>
      <c r="W95" s="8" t="str">
        <f t="shared" si="4"/>
        <v>Daman &amp; Diuex-bus import from CPP (GWh)</v>
      </c>
    </row>
    <row r="96" spans="1:23" x14ac:dyDescent="0.25">
      <c r="A96" s="8" t="s">
        <v>18</v>
      </c>
      <c r="B96" s="8" t="s">
        <v>66</v>
      </c>
      <c r="C96" s="8" t="s">
        <v>70</v>
      </c>
      <c r="D96" s="8">
        <v>1387.48</v>
      </c>
      <c r="E96" s="8">
        <v>1496.88</v>
      </c>
      <c r="F96" s="8">
        <v>1674.81</v>
      </c>
      <c r="G96" s="8">
        <v>1658.02</v>
      </c>
      <c r="H96" s="8">
        <v>1753.71</v>
      </c>
      <c r="I96" s="8">
        <v>1963.43</v>
      </c>
      <c r="J96" s="8">
        <v>2071.4582511057201</v>
      </c>
      <c r="K96" s="8">
        <v>2149.6799999999998</v>
      </c>
      <c r="L96" s="8">
        <v>2108.8200000000002</v>
      </c>
      <c r="M96" s="8">
        <v>2266.4899999999998</v>
      </c>
      <c r="N96" s="8">
        <v>2482.59</v>
      </c>
      <c r="O96" s="13">
        <v>2583.4378742858898</v>
      </c>
      <c r="Q96" s="12" t="str">
        <f t="shared" si="3"/>
        <v>UT</v>
      </c>
      <c r="W96" s="8" t="str">
        <f t="shared" si="4"/>
        <v>Daman &amp; Diuavailability ex-bus (GWh)</v>
      </c>
    </row>
    <row r="97" spans="1:23" x14ac:dyDescent="0.25">
      <c r="A97" s="8" t="s">
        <v>18</v>
      </c>
      <c r="B97" s="8" t="s">
        <v>66</v>
      </c>
      <c r="C97" s="8" t="s">
        <v>73</v>
      </c>
      <c r="D97" s="8">
        <v>1088</v>
      </c>
      <c r="E97" s="8">
        <v>1166.23</v>
      </c>
      <c r="F97" s="8">
        <v>1284.82</v>
      </c>
      <c r="G97" s="8">
        <v>1325.35</v>
      </c>
      <c r="H97" s="8">
        <v>1452.25</v>
      </c>
      <c r="I97" s="12">
        <v>1632.95</v>
      </c>
      <c r="J97" s="12">
        <v>1771</v>
      </c>
      <c r="K97" s="12">
        <v>1814.17</v>
      </c>
      <c r="L97" s="12">
        <v>1818.54</v>
      </c>
      <c r="M97" s="12">
        <v>1594.96</v>
      </c>
      <c r="N97" s="8">
        <v>1691.98</v>
      </c>
      <c r="O97" s="13">
        <v>1737.09</v>
      </c>
      <c r="Q97" s="12" t="str">
        <f t="shared" si="3"/>
        <v>UT</v>
      </c>
      <c r="W97" s="8" t="str">
        <f t="shared" si="4"/>
        <v>Daman &amp; Diutotal consumption (GWh)</v>
      </c>
    </row>
    <row r="98" spans="1:23" x14ac:dyDescent="0.25">
      <c r="A98" s="8" t="s">
        <v>18</v>
      </c>
      <c r="B98" s="8" t="s">
        <v>66</v>
      </c>
      <c r="C98" s="8" t="s">
        <v>75</v>
      </c>
      <c r="D98" s="8">
        <v>299.48</v>
      </c>
      <c r="E98" s="8">
        <v>330.65</v>
      </c>
      <c r="F98" s="8">
        <v>389.99</v>
      </c>
      <c r="G98" s="8">
        <v>332.67</v>
      </c>
      <c r="H98" s="8">
        <v>301.45999999999998</v>
      </c>
      <c r="I98" s="8">
        <v>330.48</v>
      </c>
      <c r="J98" s="8">
        <v>300.458251105724</v>
      </c>
      <c r="K98" s="8">
        <v>335.51</v>
      </c>
      <c r="L98" s="8">
        <v>290.27999999999997</v>
      </c>
      <c r="M98" s="8">
        <v>671.53</v>
      </c>
      <c r="N98" s="8">
        <v>790.61</v>
      </c>
      <c r="O98" s="13">
        <v>846.347874285893</v>
      </c>
      <c r="Q98" s="12" t="str">
        <f t="shared" si="3"/>
        <v>UT</v>
      </c>
      <c r="W98" s="8" t="str">
        <f t="shared" si="4"/>
        <v>Daman &amp; DiuT&amp;D losses (GWh)</v>
      </c>
    </row>
    <row r="99" spans="1:23" x14ac:dyDescent="0.25">
      <c r="A99" s="8" t="s">
        <v>18</v>
      </c>
      <c r="B99" s="8" t="s">
        <v>66</v>
      </c>
      <c r="C99" s="8" t="s">
        <v>77</v>
      </c>
      <c r="D99" s="15">
        <v>0.215844552714273</v>
      </c>
      <c r="E99" s="15">
        <v>0.220892790337235</v>
      </c>
      <c r="F99" s="15">
        <v>0.23285626429266601</v>
      </c>
      <c r="G99" s="15">
        <v>0.200642935549632</v>
      </c>
      <c r="H99" s="15">
        <v>0.17189843246602901</v>
      </c>
      <c r="I99" s="15">
        <v>0.16831768894231</v>
      </c>
      <c r="J99" s="15">
        <v>0.14504673263163401</v>
      </c>
      <c r="K99" s="15">
        <v>0.15607439246771601</v>
      </c>
      <c r="L99" s="15">
        <v>0.13765043958232601</v>
      </c>
      <c r="M99" s="15">
        <v>0.29628632819910999</v>
      </c>
      <c r="N99" s="16">
        <v>0.31850000000000001</v>
      </c>
      <c r="O99" s="15">
        <v>0.32760527462648498</v>
      </c>
      <c r="P99" s="16"/>
      <c r="Q99" s="12" t="str">
        <f t="shared" si="3"/>
        <v>UT</v>
      </c>
      <c r="W99" s="8" t="str">
        <f t="shared" si="4"/>
        <v>Daman &amp; DiuT&amp;D losses (%)</v>
      </c>
    </row>
    <row r="100" spans="1:23" x14ac:dyDescent="0.25">
      <c r="A100" s="8" t="s">
        <v>18</v>
      </c>
      <c r="B100" s="14" t="s">
        <v>69</v>
      </c>
      <c r="C100" s="8" t="s">
        <v>62</v>
      </c>
      <c r="D100" s="8">
        <v>0</v>
      </c>
      <c r="E100" s="8">
        <v>0</v>
      </c>
      <c r="F100" s="8">
        <v>0</v>
      </c>
      <c r="G100" s="8">
        <v>0</v>
      </c>
      <c r="H100" s="8">
        <v>0</v>
      </c>
      <c r="I100" s="12">
        <v>0</v>
      </c>
      <c r="J100" s="12">
        <v>0</v>
      </c>
      <c r="K100" s="12">
        <v>0</v>
      </c>
      <c r="L100" s="12">
        <v>0</v>
      </c>
      <c r="M100" s="12">
        <v>0</v>
      </c>
      <c r="N100" s="8">
        <v>0</v>
      </c>
      <c r="O100" s="13">
        <v>1.31</v>
      </c>
      <c r="Q100" s="12" t="str">
        <f t="shared" si="3"/>
        <v>UT</v>
      </c>
      <c r="W100" s="8" t="str">
        <f t="shared" si="4"/>
        <v>Dadra &amp; Nagar HaveliOwn ex-bus generation (GWh)</v>
      </c>
    </row>
    <row r="101" spans="1:23" x14ac:dyDescent="0.25">
      <c r="A101" s="8" t="s">
        <v>18</v>
      </c>
      <c r="B101" s="8" t="s">
        <v>69</v>
      </c>
      <c r="C101" s="8" t="s">
        <v>64</v>
      </c>
      <c r="D101" s="8">
        <v>2656.77</v>
      </c>
      <c r="E101" s="8">
        <v>3061.47</v>
      </c>
      <c r="F101" s="8">
        <v>3572.33</v>
      </c>
      <c r="G101" s="8">
        <v>3636.26</v>
      </c>
      <c r="H101" s="8">
        <v>3750.03</v>
      </c>
      <c r="I101" s="12">
        <v>4346.7700000000004</v>
      </c>
      <c r="J101" s="12">
        <v>4706.9612695318301</v>
      </c>
      <c r="K101" s="12">
        <v>5097.3100000000004</v>
      </c>
      <c r="L101" s="12">
        <v>5674.59</v>
      </c>
      <c r="M101" s="12">
        <v>5758.79</v>
      </c>
      <c r="N101" s="8">
        <v>6168.6</v>
      </c>
      <c r="O101" s="13">
        <v>6433.8694661783702</v>
      </c>
      <c r="Q101" s="12" t="str">
        <f t="shared" si="3"/>
        <v>UT</v>
      </c>
      <c r="W101" s="8" t="str">
        <f t="shared" si="4"/>
        <v>Dadra &amp; Nagar Haveliex-bus import from grid (GWh)</v>
      </c>
    </row>
    <row r="102" spans="1:23" x14ac:dyDescent="0.25">
      <c r="A102" s="8" t="s">
        <v>18</v>
      </c>
      <c r="B102" s="8" t="s">
        <v>69</v>
      </c>
      <c r="C102" s="8" t="s">
        <v>67</v>
      </c>
      <c r="D102" s="8">
        <v>0</v>
      </c>
      <c r="E102" s="8">
        <v>0</v>
      </c>
      <c r="F102" s="8">
        <v>0</v>
      </c>
      <c r="G102" s="8">
        <v>0</v>
      </c>
      <c r="H102" s="8">
        <v>0</v>
      </c>
      <c r="I102" s="12">
        <v>0</v>
      </c>
      <c r="J102" s="12">
        <v>0</v>
      </c>
      <c r="K102" s="12">
        <v>0</v>
      </c>
      <c r="L102" s="12">
        <v>0</v>
      </c>
      <c r="M102" s="12">
        <v>0</v>
      </c>
      <c r="N102" s="8">
        <v>0</v>
      </c>
      <c r="O102" s="13">
        <v>0</v>
      </c>
      <c r="Q102" s="12" t="str">
        <f t="shared" si="3"/>
        <v>UT</v>
      </c>
      <c r="W102" s="8" t="str">
        <f t="shared" si="4"/>
        <v>Dadra &amp; Nagar Haveliex-bus import from CPP (GWh)</v>
      </c>
    </row>
    <row r="103" spans="1:23" x14ac:dyDescent="0.25">
      <c r="A103" s="8" t="s">
        <v>18</v>
      </c>
      <c r="B103" s="8" t="s">
        <v>69</v>
      </c>
      <c r="C103" s="8" t="s">
        <v>70</v>
      </c>
      <c r="D103" s="8">
        <v>2656.77</v>
      </c>
      <c r="E103" s="8">
        <v>3061.47</v>
      </c>
      <c r="F103" s="8">
        <v>3572.33</v>
      </c>
      <c r="G103" s="8">
        <v>3636.26</v>
      </c>
      <c r="H103" s="8">
        <v>3750.03</v>
      </c>
      <c r="I103" s="8">
        <v>4346.7700000000004</v>
      </c>
      <c r="J103" s="8">
        <v>4706.9612695318301</v>
      </c>
      <c r="K103" s="8">
        <v>5097.3100000000004</v>
      </c>
      <c r="L103" s="8">
        <v>5674.59</v>
      </c>
      <c r="M103" s="8">
        <v>5758.79</v>
      </c>
      <c r="N103" s="8">
        <v>6168.6</v>
      </c>
      <c r="O103" s="13">
        <v>6435.1794661783697</v>
      </c>
      <c r="Q103" s="12" t="str">
        <f t="shared" si="3"/>
        <v>UT</v>
      </c>
      <c r="W103" s="8" t="str">
        <f t="shared" si="4"/>
        <v>Dadra &amp; Nagar Haveliavailability ex-bus (GWh)</v>
      </c>
    </row>
    <row r="104" spans="1:23" x14ac:dyDescent="0.25">
      <c r="A104" s="8" t="s">
        <v>18</v>
      </c>
      <c r="B104" s="8" t="s">
        <v>69</v>
      </c>
      <c r="C104" s="8" t="s">
        <v>73</v>
      </c>
      <c r="D104" s="8">
        <v>2127</v>
      </c>
      <c r="E104" s="8">
        <v>2718</v>
      </c>
      <c r="F104" s="8">
        <v>2925.8</v>
      </c>
      <c r="G104" s="8">
        <v>3070</v>
      </c>
      <c r="H104" s="8">
        <v>3329.74</v>
      </c>
      <c r="I104" s="12">
        <v>3906</v>
      </c>
      <c r="J104" s="12">
        <v>4139</v>
      </c>
      <c r="K104" s="12">
        <v>4594.84</v>
      </c>
      <c r="L104" s="12">
        <v>5189.51</v>
      </c>
      <c r="M104" s="12">
        <v>5163.63</v>
      </c>
      <c r="N104" s="8">
        <v>5548.24</v>
      </c>
      <c r="O104" s="13">
        <v>5737</v>
      </c>
      <c r="Q104" s="12" t="str">
        <f t="shared" si="3"/>
        <v>UT</v>
      </c>
      <c r="W104" s="8" t="str">
        <f t="shared" si="4"/>
        <v>Dadra &amp; Nagar Havelitotal consumption (GWh)</v>
      </c>
    </row>
    <row r="105" spans="1:23" x14ac:dyDescent="0.25">
      <c r="A105" s="8" t="s">
        <v>18</v>
      </c>
      <c r="B105" s="8" t="s">
        <v>69</v>
      </c>
      <c r="C105" s="8" t="s">
        <v>75</v>
      </c>
      <c r="D105" s="8">
        <v>529.77</v>
      </c>
      <c r="E105" s="8">
        <v>343.47</v>
      </c>
      <c r="F105" s="8">
        <v>646.53</v>
      </c>
      <c r="G105" s="8">
        <v>566.26</v>
      </c>
      <c r="H105" s="8">
        <v>420.29</v>
      </c>
      <c r="I105" s="8">
        <v>440.77</v>
      </c>
      <c r="J105" s="8">
        <v>567.961269531825</v>
      </c>
      <c r="K105" s="8">
        <v>502.47</v>
      </c>
      <c r="L105" s="8">
        <v>485.08</v>
      </c>
      <c r="M105" s="8">
        <v>595.16</v>
      </c>
      <c r="N105" s="8">
        <v>620.36</v>
      </c>
      <c r="O105" s="13">
        <v>698.17946617837003</v>
      </c>
      <c r="Q105" s="12" t="str">
        <f t="shared" si="3"/>
        <v>UT</v>
      </c>
      <c r="W105" s="8" t="str">
        <f t="shared" si="4"/>
        <v>Dadra &amp; Nagar HaveliT&amp;D losses (GWh)</v>
      </c>
    </row>
    <row r="106" spans="1:23" x14ac:dyDescent="0.25">
      <c r="A106" s="8" t="s">
        <v>18</v>
      </c>
      <c r="B106" s="8" t="s">
        <v>69</v>
      </c>
      <c r="C106" s="8" t="s">
        <v>77</v>
      </c>
      <c r="D106" s="15">
        <v>0.19940378730563799</v>
      </c>
      <c r="E106" s="15">
        <v>0.11219120226557799</v>
      </c>
      <c r="F106" s="15">
        <v>0.18098271996148199</v>
      </c>
      <c r="G106" s="15">
        <v>0.15572593818923799</v>
      </c>
      <c r="H106" s="15">
        <v>0.11207643672184001</v>
      </c>
      <c r="I106" s="15">
        <v>0.101401730480334</v>
      </c>
      <c r="J106" s="15">
        <v>0.120664105143214</v>
      </c>
      <c r="K106" s="15">
        <v>9.8575523168102405E-2</v>
      </c>
      <c r="L106" s="15">
        <v>8.5482827834257605E-2</v>
      </c>
      <c r="M106" s="15">
        <v>0.103348099166665</v>
      </c>
      <c r="N106" s="16">
        <v>0.10059999999999999</v>
      </c>
      <c r="O106" s="15">
        <v>0.10849417173954801</v>
      </c>
      <c r="P106" s="16"/>
      <c r="Q106" s="12" t="str">
        <f t="shared" si="3"/>
        <v>UT</v>
      </c>
      <c r="W106" s="8" t="str">
        <f t="shared" si="4"/>
        <v>Dadra &amp; Nagar HaveliT&amp;D losses (%)</v>
      </c>
    </row>
    <row r="107" spans="1:23" x14ac:dyDescent="0.25">
      <c r="A107" s="8" t="s">
        <v>18</v>
      </c>
      <c r="B107" s="11" t="s">
        <v>91</v>
      </c>
      <c r="C107" s="8" t="s">
        <v>62</v>
      </c>
      <c r="D107" s="8">
        <v>340.3</v>
      </c>
      <c r="E107" s="8">
        <v>345.38</v>
      </c>
      <c r="F107" s="8">
        <v>424.78</v>
      </c>
      <c r="G107" s="8">
        <v>409.06</v>
      </c>
      <c r="H107" s="8">
        <v>390.05</v>
      </c>
      <c r="I107" s="12">
        <v>329.6</v>
      </c>
      <c r="J107" s="12">
        <v>321.94</v>
      </c>
      <c r="K107" s="12">
        <v>111.91</v>
      </c>
      <c r="L107" s="12">
        <v>55.3</v>
      </c>
      <c r="M107" s="12">
        <v>12.37</v>
      </c>
      <c r="N107" s="8">
        <v>0</v>
      </c>
      <c r="O107" s="13">
        <v>0</v>
      </c>
      <c r="Q107" s="12" t="str">
        <f t="shared" si="3"/>
        <v/>
      </c>
      <c r="W107" s="8" t="str">
        <f t="shared" si="4"/>
        <v>GoaOwn ex-bus generation (GWh)</v>
      </c>
    </row>
    <row r="108" spans="1:23" x14ac:dyDescent="0.25">
      <c r="A108" s="8" t="s">
        <v>18</v>
      </c>
      <c r="B108" s="8" t="s">
        <v>91</v>
      </c>
      <c r="C108" s="8" t="s">
        <v>64</v>
      </c>
      <c r="D108" s="8">
        <v>2325.1999999999998</v>
      </c>
      <c r="E108" s="8">
        <v>2593</v>
      </c>
      <c r="F108" s="8">
        <v>2742.89</v>
      </c>
      <c r="G108" s="8">
        <v>2748.45</v>
      </c>
      <c r="H108" s="8">
        <v>2811.46</v>
      </c>
      <c r="I108" s="12">
        <v>2951.8</v>
      </c>
      <c r="J108" s="12">
        <v>3072.9914371525401</v>
      </c>
      <c r="K108" s="12">
        <v>3348.1</v>
      </c>
      <c r="L108" s="12">
        <v>3477.49</v>
      </c>
      <c r="M108" s="12">
        <v>3693.73</v>
      </c>
      <c r="N108" s="8">
        <v>3934.75</v>
      </c>
      <c r="O108" s="13">
        <v>4059.2232942136902</v>
      </c>
      <c r="Q108" s="12" t="str">
        <f t="shared" si="3"/>
        <v/>
      </c>
      <c r="W108" s="8" t="str">
        <f t="shared" si="4"/>
        <v>Goaex-bus import from grid (GWh)</v>
      </c>
    </row>
    <row r="109" spans="1:23" x14ac:dyDescent="0.25">
      <c r="A109" s="8" t="s">
        <v>18</v>
      </c>
      <c r="B109" s="8" t="s">
        <v>91</v>
      </c>
      <c r="C109" s="8" t="s">
        <v>67</v>
      </c>
      <c r="D109" s="8">
        <v>0</v>
      </c>
      <c r="E109" s="8">
        <v>0</v>
      </c>
      <c r="F109" s="8">
        <v>65.25</v>
      </c>
      <c r="G109" s="8">
        <v>0</v>
      </c>
      <c r="H109" s="8">
        <v>0</v>
      </c>
      <c r="I109" s="12">
        <v>0.02</v>
      </c>
      <c r="J109" s="12">
        <v>0</v>
      </c>
      <c r="K109" s="12">
        <v>0.1</v>
      </c>
      <c r="L109" s="12">
        <v>0</v>
      </c>
      <c r="M109" s="12">
        <v>0</v>
      </c>
      <c r="N109" s="8">
        <v>203</v>
      </c>
      <c r="O109" s="13">
        <v>177.34</v>
      </c>
      <c r="Q109" s="12" t="str">
        <f t="shared" si="3"/>
        <v/>
      </c>
      <c r="W109" s="8" t="str">
        <f t="shared" si="4"/>
        <v>Goaex-bus import from CPP (GWh)</v>
      </c>
    </row>
    <row r="110" spans="1:23" x14ac:dyDescent="0.25">
      <c r="A110" s="8" t="s">
        <v>18</v>
      </c>
      <c r="B110" s="8" t="s">
        <v>91</v>
      </c>
      <c r="C110" s="8" t="s">
        <v>70</v>
      </c>
      <c r="D110" s="8">
        <v>2665.5</v>
      </c>
      <c r="E110" s="8">
        <v>2938.38</v>
      </c>
      <c r="F110" s="8">
        <v>3232.92</v>
      </c>
      <c r="G110" s="8">
        <v>3157.51</v>
      </c>
      <c r="H110" s="8">
        <v>3201.51</v>
      </c>
      <c r="I110" s="8">
        <v>3281.42</v>
      </c>
      <c r="J110" s="8">
        <v>3394.9314371525402</v>
      </c>
      <c r="K110" s="8">
        <v>3460.11</v>
      </c>
      <c r="L110" s="8">
        <v>3532.79</v>
      </c>
      <c r="M110" s="8">
        <v>3706.1</v>
      </c>
      <c r="N110" s="8">
        <v>4137.76</v>
      </c>
      <c r="O110" s="13">
        <v>4236.5632942136899</v>
      </c>
      <c r="Q110" s="12" t="str">
        <f t="shared" si="3"/>
        <v/>
      </c>
      <c r="W110" s="8" t="str">
        <f t="shared" si="4"/>
        <v>Goaavailability ex-bus (GWh)</v>
      </c>
    </row>
    <row r="111" spans="1:23" x14ac:dyDescent="0.25">
      <c r="A111" s="8" t="s">
        <v>18</v>
      </c>
      <c r="B111" s="8" t="s">
        <v>91</v>
      </c>
      <c r="C111" s="8" t="s">
        <v>73</v>
      </c>
      <c r="D111" s="8">
        <v>2141.4</v>
      </c>
      <c r="E111" s="8">
        <v>2324.37</v>
      </c>
      <c r="F111" s="8">
        <v>2548.11</v>
      </c>
      <c r="G111" s="8">
        <v>2616.98</v>
      </c>
      <c r="H111" s="8">
        <v>2657.63</v>
      </c>
      <c r="I111" s="12">
        <v>2780.2</v>
      </c>
      <c r="J111" s="12">
        <v>2973.03</v>
      </c>
      <c r="K111" s="12">
        <v>2998.21</v>
      </c>
      <c r="L111" s="12">
        <v>3085.2</v>
      </c>
      <c r="M111" s="12">
        <v>3151.2</v>
      </c>
      <c r="N111" s="8">
        <v>3391.2</v>
      </c>
      <c r="O111" s="13">
        <v>3475.37</v>
      </c>
      <c r="Q111" s="12" t="str">
        <f t="shared" si="3"/>
        <v/>
      </c>
      <c r="W111" s="8" t="str">
        <f t="shared" si="4"/>
        <v>Goatotal consumption (GWh)</v>
      </c>
    </row>
    <row r="112" spans="1:23" x14ac:dyDescent="0.25">
      <c r="A112" s="8" t="s">
        <v>18</v>
      </c>
      <c r="B112" s="8" t="s">
        <v>91</v>
      </c>
      <c r="C112" s="8" t="s">
        <v>75</v>
      </c>
      <c r="D112" s="8">
        <v>524.1</v>
      </c>
      <c r="E112" s="8">
        <v>614.01</v>
      </c>
      <c r="F112" s="8">
        <v>684.81</v>
      </c>
      <c r="G112" s="8">
        <v>540.53</v>
      </c>
      <c r="H112" s="8">
        <v>543.88</v>
      </c>
      <c r="I112" s="8">
        <v>501.22</v>
      </c>
      <c r="J112" s="8">
        <v>421.90143715253902</v>
      </c>
      <c r="K112" s="8">
        <v>461.9</v>
      </c>
      <c r="L112" s="8">
        <v>447.59</v>
      </c>
      <c r="M112" s="8">
        <v>554.9</v>
      </c>
      <c r="N112" s="8">
        <v>746.56</v>
      </c>
      <c r="O112" s="13">
        <v>761.19329421368604</v>
      </c>
      <c r="Q112" s="12" t="str">
        <f t="shared" si="3"/>
        <v/>
      </c>
      <c r="W112" s="8" t="str">
        <f t="shared" si="4"/>
        <v>GoaT&amp;D losses (GWh)</v>
      </c>
    </row>
    <row r="113" spans="1:23" x14ac:dyDescent="0.25">
      <c r="A113" s="8" t="s">
        <v>18</v>
      </c>
      <c r="B113" s="8" t="s">
        <v>91</v>
      </c>
      <c r="C113" s="8" t="s">
        <v>77</v>
      </c>
      <c r="D113" s="15">
        <v>0.196623522791221</v>
      </c>
      <c r="E113" s="15">
        <v>0.20896208114675399</v>
      </c>
      <c r="F113" s="15">
        <v>0.211823985746631</v>
      </c>
      <c r="G113" s="15">
        <v>0.17118868982204299</v>
      </c>
      <c r="H113" s="15">
        <v>0.169882336772336</v>
      </c>
      <c r="I113" s="15">
        <v>0.15274484826690901</v>
      </c>
      <c r="J113" s="15">
        <v>0.124273919801575</v>
      </c>
      <c r="K113" s="15">
        <v>0.13349286583374501</v>
      </c>
      <c r="L113" s="15">
        <v>0.12669589757670299</v>
      </c>
      <c r="M113" s="15">
        <v>0.149726127195704</v>
      </c>
      <c r="N113" s="16">
        <v>0.1804</v>
      </c>
      <c r="O113" s="15">
        <v>0.17967235264803599</v>
      </c>
      <c r="P113" s="16"/>
      <c r="Q113" s="12" t="str">
        <f t="shared" si="3"/>
        <v/>
      </c>
      <c r="W113" s="8" t="str">
        <f t="shared" si="4"/>
        <v>GoaT&amp;D losses (%)</v>
      </c>
    </row>
    <row r="114" spans="1:23" x14ac:dyDescent="0.25">
      <c r="A114" s="8" t="s">
        <v>25</v>
      </c>
      <c r="B114" s="11" t="s">
        <v>92</v>
      </c>
      <c r="C114" s="8" t="s">
        <v>62</v>
      </c>
      <c r="D114" s="8">
        <v>40899.81</v>
      </c>
      <c r="E114" s="8">
        <v>43650.95</v>
      </c>
      <c r="F114" s="8">
        <v>48122.879999999997</v>
      </c>
      <c r="G114" s="8">
        <v>47884.45</v>
      </c>
      <c r="H114" s="8">
        <v>56929.9</v>
      </c>
      <c r="I114" s="12">
        <v>63672.39</v>
      </c>
      <c r="J114" s="12">
        <v>66086.868000000002</v>
      </c>
      <c r="K114" s="12">
        <v>59102.79</v>
      </c>
      <c r="L114" s="12">
        <v>57437.05</v>
      </c>
      <c r="M114" s="12">
        <v>34575.629999999997</v>
      </c>
      <c r="N114" s="8">
        <v>41551.760000000002</v>
      </c>
      <c r="O114" s="13">
        <v>49290.334658749103</v>
      </c>
      <c r="Q114" s="12" t="str">
        <f t="shared" si="3"/>
        <v/>
      </c>
      <c r="W114" s="8" t="str">
        <f t="shared" si="4"/>
        <v>Andhra PradeshOwn ex-bus generation (GWh)</v>
      </c>
    </row>
    <row r="115" spans="1:23" x14ac:dyDescent="0.25">
      <c r="A115" s="8" t="s">
        <v>25</v>
      </c>
      <c r="B115" s="8" t="s">
        <v>92</v>
      </c>
      <c r="C115" s="8" t="s">
        <v>64</v>
      </c>
      <c r="D115" s="8">
        <v>8835.9560000000001</v>
      </c>
      <c r="E115" s="8">
        <v>12590.98</v>
      </c>
      <c r="F115" s="8">
        <v>13807.8</v>
      </c>
      <c r="G115" s="8">
        <v>18289.61</v>
      </c>
      <c r="H115" s="8">
        <v>14762.69</v>
      </c>
      <c r="I115" s="12">
        <v>11828.63</v>
      </c>
      <c r="J115" s="12">
        <v>17898.177642865099</v>
      </c>
      <c r="K115" s="12">
        <v>24117.4</v>
      </c>
      <c r="L115" s="12">
        <v>31737.5</v>
      </c>
      <c r="M115" s="12">
        <v>14467.41</v>
      </c>
      <c r="N115" s="8">
        <v>8737.32</v>
      </c>
      <c r="O115" s="13">
        <v>6880.1507430976799</v>
      </c>
      <c r="Q115" s="12" t="str">
        <f t="shared" si="3"/>
        <v/>
      </c>
      <c r="W115" s="8" t="str">
        <f t="shared" si="4"/>
        <v>Andhra Pradeshex-bus import from grid (GWh)</v>
      </c>
    </row>
    <row r="116" spans="1:23" x14ac:dyDescent="0.25">
      <c r="A116" s="8" t="s">
        <v>25</v>
      </c>
      <c r="B116" s="8" t="s">
        <v>92</v>
      </c>
      <c r="C116" s="8" t="s">
        <v>67</v>
      </c>
      <c r="D116" s="8">
        <v>86.04</v>
      </c>
      <c r="E116" s="8">
        <v>147.86000000000001</v>
      </c>
      <c r="F116" s="8">
        <v>1041.31</v>
      </c>
      <c r="G116" s="8">
        <v>1253.6199999999999</v>
      </c>
      <c r="H116" s="8">
        <v>1418.73</v>
      </c>
      <c r="I116" s="12">
        <v>1245.99</v>
      </c>
      <c r="J116" s="12">
        <v>1328.03</v>
      </c>
      <c r="K116" s="12">
        <v>1583.63</v>
      </c>
      <c r="L116" s="12">
        <v>2048.5300000000002</v>
      </c>
      <c r="M116" s="12">
        <v>2035.72</v>
      </c>
      <c r="N116" s="8">
        <v>2610.9</v>
      </c>
      <c r="O116" s="13">
        <v>816.38034500000003</v>
      </c>
      <c r="Q116" s="12" t="str">
        <f t="shared" si="3"/>
        <v/>
      </c>
      <c r="W116" s="8" t="str">
        <f t="shared" si="4"/>
        <v>Andhra Pradeshex-bus import from CPP (GWh)</v>
      </c>
    </row>
    <row r="117" spans="1:23" x14ac:dyDescent="0.25">
      <c r="A117" s="8" t="s">
        <v>25</v>
      </c>
      <c r="B117" s="8" t="s">
        <v>92</v>
      </c>
      <c r="C117" s="8" t="s">
        <v>70</v>
      </c>
      <c r="D117" s="8">
        <v>49821.805999999997</v>
      </c>
      <c r="E117" s="8">
        <v>56389.79</v>
      </c>
      <c r="F117" s="8">
        <v>62971.99</v>
      </c>
      <c r="G117" s="8">
        <v>67427.679999999993</v>
      </c>
      <c r="H117" s="8">
        <v>73111.320000000007</v>
      </c>
      <c r="I117" s="8">
        <v>76747.009999999995</v>
      </c>
      <c r="J117" s="8">
        <v>85313.075642865093</v>
      </c>
      <c r="K117" s="8">
        <v>84803.82</v>
      </c>
      <c r="L117" s="8">
        <v>91223.08</v>
      </c>
      <c r="M117" s="8">
        <v>51078.76</v>
      </c>
      <c r="N117" s="8">
        <v>52899.98</v>
      </c>
      <c r="O117" s="13">
        <v>56986.865746846801</v>
      </c>
      <c r="Q117" s="12" t="str">
        <f t="shared" si="3"/>
        <v/>
      </c>
      <c r="W117" s="8" t="str">
        <f t="shared" si="4"/>
        <v>Andhra Pradeshavailability ex-bus (GWh)</v>
      </c>
    </row>
    <row r="118" spans="1:23" x14ac:dyDescent="0.25">
      <c r="A118" s="8" t="s">
        <v>25</v>
      </c>
      <c r="B118" s="8" t="s">
        <v>92</v>
      </c>
      <c r="C118" s="8" t="s">
        <v>73</v>
      </c>
      <c r="D118" s="8">
        <v>39828.58</v>
      </c>
      <c r="E118" s="8">
        <v>45872.25</v>
      </c>
      <c r="F118" s="8">
        <v>48861.1</v>
      </c>
      <c r="G118" s="8">
        <v>54241.14</v>
      </c>
      <c r="H118" s="8">
        <v>59677.440000000002</v>
      </c>
      <c r="I118" s="12">
        <v>64011.3</v>
      </c>
      <c r="J118" s="12">
        <v>70421</v>
      </c>
      <c r="K118" s="12">
        <v>68439.149999999994</v>
      </c>
      <c r="L118" s="12">
        <v>72919.240000000005</v>
      </c>
      <c r="M118" s="12">
        <v>41913.67</v>
      </c>
      <c r="N118" s="8">
        <v>44352.74</v>
      </c>
      <c r="O118" s="13">
        <v>47761.450245</v>
      </c>
      <c r="Q118" s="12" t="str">
        <f t="shared" si="3"/>
        <v/>
      </c>
      <c r="W118" s="8" t="str">
        <f t="shared" si="4"/>
        <v>Andhra Pradeshtotal consumption (GWh)</v>
      </c>
    </row>
    <row r="119" spans="1:23" x14ac:dyDescent="0.25">
      <c r="A119" s="8" t="s">
        <v>25</v>
      </c>
      <c r="B119" s="8" t="s">
        <v>92</v>
      </c>
      <c r="C119" s="8" t="s">
        <v>75</v>
      </c>
      <c r="D119" s="8">
        <v>9993.2259999999897</v>
      </c>
      <c r="E119" s="8">
        <v>10517.54</v>
      </c>
      <c r="F119" s="8">
        <v>14110.89</v>
      </c>
      <c r="G119" s="8">
        <v>13186.54</v>
      </c>
      <c r="H119" s="8">
        <v>13433.88</v>
      </c>
      <c r="I119" s="8">
        <v>12735.71</v>
      </c>
      <c r="J119" s="8">
        <v>14892.0756428651</v>
      </c>
      <c r="K119" s="8">
        <v>16364.67</v>
      </c>
      <c r="L119" s="8">
        <v>18303.84</v>
      </c>
      <c r="M119" s="8">
        <v>9165.09</v>
      </c>
      <c r="N119" s="8">
        <v>8547.24</v>
      </c>
      <c r="O119" s="13">
        <v>9225.41550184679</v>
      </c>
      <c r="Q119" s="12" t="str">
        <f t="shared" si="3"/>
        <v/>
      </c>
      <c r="W119" s="8" t="str">
        <f t="shared" si="4"/>
        <v>Andhra PradeshT&amp;D losses (GWh)</v>
      </c>
    </row>
    <row r="120" spans="1:23" x14ac:dyDescent="0.25">
      <c r="A120" s="8" t="s">
        <v>25</v>
      </c>
      <c r="B120" s="8" t="s">
        <v>92</v>
      </c>
      <c r="C120" s="8" t="s">
        <v>77</v>
      </c>
      <c r="D120" s="15">
        <v>0.20057936077226901</v>
      </c>
      <c r="E120" s="15">
        <v>0.186514970174565</v>
      </c>
      <c r="F120" s="15">
        <v>0.224082008524742</v>
      </c>
      <c r="G120" s="15">
        <v>0.19556567866490401</v>
      </c>
      <c r="H120" s="15">
        <v>0.18374555404005799</v>
      </c>
      <c r="I120" s="15">
        <v>0.165944054367721</v>
      </c>
      <c r="J120" s="15">
        <v>0.174557950591371</v>
      </c>
      <c r="K120" s="15">
        <v>0.192970906263421</v>
      </c>
      <c r="L120" s="15">
        <v>0.200649221666271</v>
      </c>
      <c r="M120" s="15">
        <v>0.17943054999769001</v>
      </c>
      <c r="N120" s="16">
        <v>0.16159999999999999</v>
      </c>
      <c r="O120" s="15">
        <v>0.16188669759149299</v>
      </c>
      <c r="P120" s="16"/>
      <c r="Q120" s="12" t="str">
        <f t="shared" si="3"/>
        <v/>
      </c>
      <c r="W120" s="8" t="str">
        <f t="shared" si="4"/>
        <v>Andhra PradeshT&amp;D losses (%)</v>
      </c>
    </row>
    <row r="121" spans="1:23" x14ac:dyDescent="0.25">
      <c r="A121" s="8" t="s">
        <v>25</v>
      </c>
      <c r="B121" s="11" t="s">
        <v>93</v>
      </c>
      <c r="C121" s="8" t="s">
        <v>62</v>
      </c>
      <c r="D121" s="15"/>
      <c r="E121" s="15"/>
      <c r="F121" s="15"/>
      <c r="G121" s="15"/>
      <c r="H121" s="15"/>
      <c r="I121" s="15"/>
      <c r="J121" s="15"/>
      <c r="K121" s="15"/>
      <c r="L121" s="15"/>
      <c r="M121" s="8">
        <v>23060.639999999999</v>
      </c>
      <c r="N121" s="8">
        <v>16374.57</v>
      </c>
      <c r="O121" s="13">
        <v>24360.996873</v>
      </c>
      <c r="Q121" s="12" t="str">
        <f t="shared" si="3"/>
        <v/>
      </c>
      <c r="W121" s="8" t="str">
        <f t="shared" si="4"/>
        <v>TelanganaOwn ex-bus generation (GWh)</v>
      </c>
    </row>
    <row r="122" spans="1:23" x14ac:dyDescent="0.25">
      <c r="A122" s="8" t="s">
        <v>25</v>
      </c>
      <c r="B122" s="11" t="s">
        <v>93</v>
      </c>
      <c r="C122" s="8" t="s">
        <v>64</v>
      </c>
      <c r="D122" s="15"/>
      <c r="E122" s="15"/>
      <c r="F122" s="15"/>
      <c r="G122" s="15"/>
      <c r="H122" s="15"/>
      <c r="I122" s="15"/>
      <c r="J122" s="15"/>
      <c r="K122" s="15"/>
      <c r="L122" s="15"/>
      <c r="M122" s="8">
        <v>22253.17</v>
      </c>
      <c r="N122" s="8">
        <v>32620.04</v>
      </c>
      <c r="O122" s="13">
        <v>29857.5417207992</v>
      </c>
      <c r="Q122" s="12" t="str">
        <f t="shared" si="3"/>
        <v/>
      </c>
      <c r="W122" s="8" t="str">
        <f t="shared" si="4"/>
        <v>Telanganaex-bus import from grid (GWh)</v>
      </c>
    </row>
    <row r="123" spans="1:23" x14ac:dyDescent="0.25">
      <c r="A123" s="8" t="s">
        <v>25</v>
      </c>
      <c r="B123" s="11" t="s">
        <v>93</v>
      </c>
      <c r="C123" s="8" t="s">
        <v>67</v>
      </c>
      <c r="D123" s="15"/>
      <c r="E123" s="15"/>
      <c r="F123" s="15"/>
      <c r="G123" s="15"/>
      <c r="H123" s="15"/>
      <c r="I123" s="15"/>
      <c r="J123" s="15"/>
      <c r="K123" s="15"/>
      <c r="L123" s="15"/>
      <c r="M123" s="8">
        <v>1718.81</v>
      </c>
      <c r="N123" s="8">
        <v>440.63</v>
      </c>
      <c r="O123" s="13">
        <v>451.12229000000002</v>
      </c>
      <c r="Q123" s="12" t="str">
        <f t="shared" si="3"/>
        <v/>
      </c>
      <c r="W123" s="8" t="str">
        <f t="shared" si="4"/>
        <v>Telanganaex-bus import from CPP (GWh)</v>
      </c>
    </row>
    <row r="124" spans="1:23" x14ac:dyDescent="0.25">
      <c r="A124" s="8" t="s">
        <v>25</v>
      </c>
      <c r="B124" s="11" t="s">
        <v>93</v>
      </c>
      <c r="C124" s="8" t="s">
        <v>70</v>
      </c>
      <c r="D124" s="15"/>
      <c r="E124" s="15"/>
      <c r="F124" s="15"/>
      <c r="G124" s="15"/>
      <c r="H124" s="15"/>
      <c r="I124" s="15"/>
      <c r="J124" s="15"/>
      <c r="K124" s="15"/>
      <c r="L124" s="15"/>
      <c r="M124" s="8">
        <v>47032.62</v>
      </c>
      <c r="N124" s="8">
        <v>49435.24</v>
      </c>
      <c r="O124" s="13">
        <v>54669.660883799203</v>
      </c>
      <c r="Q124" s="12" t="str">
        <f t="shared" si="3"/>
        <v/>
      </c>
      <c r="W124" s="8" t="str">
        <f t="shared" si="4"/>
        <v>Telanganaavailability ex-bus (GWh)</v>
      </c>
    </row>
    <row r="125" spans="1:23" x14ac:dyDescent="0.25">
      <c r="A125" s="8" t="s">
        <v>25</v>
      </c>
      <c r="B125" s="11" t="s">
        <v>93</v>
      </c>
      <c r="C125" s="8" t="s">
        <v>73</v>
      </c>
      <c r="D125" s="15"/>
      <c r="E125" s="15"/>
      <c r="F125" s="15"/>
      <c r="G125" s="15"/>
      <c r="H125" s="15"/>
      <c r="I125" s="15"/>
      <c r="J125" s="15"/>
      <c r="K125" s="15"/>
      <c r="L125" s="15"/>
      <c r="M125" s="8">
        <v>39638.879999999997</v>
      </c>
      <c r="N125" s="8">
        <v>41288.97</v>
      </c>
      <c r="O125" s="13">
        <v>44446.4843613454</v>
      </c>
      <c r="Q125" s="12" t="str">
        <f t="shared" si="3"/>
        <v/>
      </c>
      <c r="W125" s="8" t="str">
        <f t="shared" si="4"/>
        <v>Telanganatotal consumption (GWh)</v>
      </c>
    </row>
    <row r="126" spans="1:23" x14ac:dyDescent="0.25">
      <c r="A126" s="8" t="s">
        <v>25</v>
      </c>
      <c r="B126" s="11" t="s">
        <v>93</v>
      </c>
      <c r="C126" s="8" t="s">
        <v>75</v>
      </c>
      <c r="D126" s="15"/>
      <c r="E126" s="15"/>
      <c r="F126" s="15"/>
      <c r="G126" s="15"/>
      <c r="H126" s="15"/>
      <c r="I126" s="15"/>
      <c r="J126" s="15"/>
      <c r="K126" s="15"/>
      <c r="L126" s="15"/>
      <c r="M126" s="8">
        <v>7393.74</v>
      </c>
      <c r="N126" s="8">
        <v>8146.27</v>
      </c>
      <c r="O126" s="13">
        <v>10223.176522453799</v>
      </c>
      <c r="Q126" s="12" t="str">
        <f t="shared" si="3"/>
        <v/>
      </c>
      <c r="W126" s="8" t="str">
        <f t="shared" si="4"/>
        <v>TelanganaT&amp;D losses (GWh)</v>
      </c>
    </row>
    <row r="127" spans="1:23" x14ac:dyDescent="0.25">
      <c r="A127" s="8" t="s">
        <v>25</v>
      </c>
      <c r="B127" s="11" t="s">
        <v>93</v>
      </c>
      <c r="C127" s="8" t="s">
        <v>77</v>
      </c>
      <c r="D127" s="15"/>
      <c r="E127" s="15"/>
      <c r="F127" s="15"/>
      <c r="G127" s="15"/>
      <c r="H127" s="15"/>
      <c r="I127" s="15"/>
      <c r="J127" s="15"/>
      <c r="K127" s="15"/>
      <c r="L127" s="15"/>
      <c r="M127" s="16">
        <v>0.15720000000000001</v>
      </c>
      <c r="N127" s="16">
        <v>0.1648</v>
      </c>
      <c r="O127" s="15">
        <v>0.18699908426692499</v>
      </c>
      <c r="P127" s="16"/>
      <c r="Q127" s="12" t="str">
        <f t="shared" si="3"/>
        <v/>
      </c>
      <c r="W127" s="8" t="str">
        <f t="shared" si="4"/>
        <v>TelanganaT&amp;D losses (%)</v>
      </c>
    </row>
    <row r="128" spans="1:23" x14ac:dyDescent="0.25">
      <c r="A128" s="8" t="s">
        <v>25</v>
      </c>
      <c r="B128" s="11" t="s">
        <v>94</v>
      </c>
      <c r="C128" s="8" t="s">
        <v>62</v>
      </c>
      <c r="D128" s="8">
        <v>23734.15</v>
      </c>
      <c r="E128" s="8">
        <v>29720.12</v>
      </c>
      <c r="F128" s="8">
        <v>31876.959999999999</v>
      </c>
      <c r="G128" s="8">
        <v>31465.09</v>
      </c>
      <c r="H128" s="8">
        <v>35828.22</v>
      </c>
      <c r="I128" s="12">
        <v>35960.76</v>
      </c>
      <c r="J128" s="12">
        <v>43204.712</v>
      </c>
      <c r="K128" s="12">
        <v>44002.23</v>
      </c>
      <c r="L128" s="12">
        <v>49059.24</v>
      </c>
      <c r="M128" s="12">
        <v>49930.65</v>
      </c>
      <c r="N128" s="8">
        <v>46883.6</v>
      </c>
      <c r="O128" s="13">
        <v>39958.965427199997</v>
      </c>
      <c r="Q128" s="12" t="str">
        <f t="shared" si="3"/>
        <v/>
      </c>
      <c r="W128" s="8" t="str">
        <f t="shared" si="4"/>
        <v>KarnatakaOwn ex-bus generation (GWh)</v>
      </c>
    </row>
    <row r="129" spans="1:23" x14ac:dyDescent="0.25">
      <c r="A129" s="8" t="s">
        <v>25</v>
      </c>
      <c r="B129" s="8" t="s">
        <v>94</v>
      </c>
      <c r="C129" s="8" t="s">
        <v>64</v>
      </c>
      <c r="D129" s="8">
        <v>10627.87</v>
      </c>
      <c r="E129" s="8">
        <v>9782.81</v>
      </c>
      <c r="F129" s="8">
        <v>9789.7199999999993</v>
      </c>
      <c r="G129" s="8">
        <v>11092.72</v>
      </c>
      <c r="H129" s="8">
        <v>7849.25</v>
      </c>
      <c r="I129" s="12">
        <v>11262.89</v>
      </c>
      <c r="J129" s="12">
        <v>10535.869251754801</v>
      </c>
      <c r="K129" s="12">
        <v>11101.86</v>
      </c>
      <c r="L129" s="12">
        <v>7748.98</v>
      </c>
      <c r="M129" s="12">
        <v>9209.01</v>
      </c>
      <c r="N129" s="8">
        <v>13653.6</v>
      </c>
      <c r="O129" s="13">
        <v>26103.348878361001</v>
      </c>
      <c r="Q129" s="12" t="str">
        <f t="shared" si="3"/>
        <v/>
      </c>
      <c r="W129" s="8" t="str">
        <f t="shared" si="4"/>
        <v>Karnatakaex-bus import from grid (GWh)</v>
      </c>
    </row>
    <row r="130" spans="1:23" x14ac:dyDescent="0.25">
      <c r="A130" s="8" t="s">
        <v>25</v>
      </c>
      <c r="B130" s="8" t="s">
        <v>94</v>
      </c>
      <c r="C130" s="8" t="s">
        <v>67</v>
      </c>
      <c r="D130" s="8">
        <v>2234.92</v>
      </c>
      <c r="E130" s="8">
        <v>1923</v>
      </c>
      <c r="F130" s="8">
        <v>529.63</v>
      </c>
      <c r="G130" s="8">
        <v>879.05</v>
      </c>
      <c r="H130" s="8">
        <v>879.05</v>
      </c>
      <c r="I130" s="12">
        <v>910.93</v>
      </c>
      <c r="J130" s="12">
        <v>592.48</v>
      </c>
      <c r="K130" s="12">
        <v>2785.07</v>
      </c>
      <c r="L130" s="12">
        <v>2997.49</v>
      </c>
      <c r="M130" s="12">
        <v>3194.88</v>
      </c>
      <c r="N130" s="8">
        <v>3409.54</v>
      </c>
      <c r="O130" s="13">
        <v>1104.5964939999999</v>
      </c>
      <c r="Q130" s="12" t="str">
        <f t="shared" ref="Q130:Q193" si="5">IF(ISNUMBER(MATCH(B130,$T$2:$T$5,0)),"UT",IF(ISNUMBER(MATCH(B130,$S$2:$S$8,0)),"NE",""))</f>
        <v/>
      </c>
      <c r="W130" s="8" t="str">
        <f t="shared" ref="W130:W193" si="6">B130&amp;C130</f>
        <v>Karnatakaex-bus import from CPP (GWh)</v>
      </c>
    </row>
    <row r="131" spans="1:23" x14ac:dyDescent="0.25">
      <c r="A131" s="8" t="s">
        <v>25</v>
      </c>
      <c r="B131" s="8" t="s">
        <v>94</v>
      </c>
      <c r="C131" s="8" t="s">
        <v>70</v>
      </c>
      <c r="D131" s="8">
        <v>36596.94</v>
      </c>
      <c r="E131" s="8">
        <v>41425.93</v>
      </c>
      <c r="F131" s="8">
        <v>42196.31</v>
      </c>
      <c r="G131" s="8">
        <v>43436.86</v>
      </c>
      <c r="H131" s="8">
        <v>44556.52</v>
      </c>
      <c r="I131" s="8">
        <v>48134.58</v>
      </c>
      <c r="J131" s="8">
        <v>54333.0612517548</v>
      </c>
      <c r="K131" s="8">
        <v>57889.16</v>
      </c>
      <c r="L131" s="8">
        <v>59805.71</v>
      </c>
      <c r="M131" s="8">
        <v>62334.54</v>
      </c>
      <c r="N131" s="8">
        <v>63946.75</v>
      </c>
      <c r="O131" s="13">
        <v>67166.910799560996</v>
      </c>
      <c r="Q131" s="12" t="str">
        <f t="shared" si="5"/>
        <v/>
      </c>
      <c r="W131" s="8" t="str">
        <f t="shared" si="6"/>
        <v>Karnatakaavailability ex-bus (GWh)</v>
      </c>
    </row>
    <row r="132" spans="1:23" x14ac:dyDescent="0.25">
      <c r="A132" s="8" t="s">
        <v>25</v>
      </c>
      <c r="B132" s="8" t="s">
        <v>94</v>
      </c>
      <c r="C132" s="8" t="s">
        <v>73</v>
      </c>
      <c r="D132" s="8">
        <v>25701.71</v>
      </c>
      <c r="E132" s="8">
        <v>30690.560000000001</v>
      </c>
      <c r="F132" s="8">
        <v>34235.379999999997</v>
      </c>
      <c r="G132" s="8">
        <v>36039.589999999997</v>
      </c>
      <c r="H132" s="8">
        <v>36198.33</v>
      </c>
      <c r="I132" s="12">
        <v>39788.83</v>
      </c>
      <c r="J132" s="12">
        <v>47455.839999999997</v>
      </c>
      <c r="K132" s="12">
        <v>51439.47</v>
      </c>
      <c r="L132" s="12">
        <v>53716.25</v>
      </c>
      <c r="M132" s="12">
        <v>55165.52</v>
      </c>
      <c r="N132" s="8">
        <v>57223.18</v>
      </c>
      <c r="O132" s="13">
        <v>58152.317552476103</v>
      </c>
      <c r="Q132" s="12" t="str">
        <f t="shared" si="5"/>
        <v/>
      </c>
      <c r="W132" s="8" t="str">
        <f t="shared" si="6"/>
        <v>Karnatakatotal consumption (GWh)</v>
      </c>
    </row>
    <row r="133" spans="1:23" x14ac:dyDescent="0.25">
      <c r="A133" s="8" t="s">
        <v>25</v>
      </c>
      <c r="B133" s="8" t="s">
        <v>94</v>
      </c>
      <c r="C133" s="8" t="s">
        <v>75</v>
      </c>
      <c r="D133" s="8">
        <v>10895.23</v>
      </c>
      <c r="E133" s="8">
        <v>10735.37</v>
      </c>
      <c r="F133" s="8">
        <v>7960.93</v>
      </c>
      <c r="G133" s="8">
        <v>7397.27</v>
      </c>
      <c r="H133" s="8">
        <v>8358.19</v>
      </c>
      <c r="I133" s="8">
        <v>8345.75</v>
      </c>
      <c r="J133" s="8">
        <v>6877.2212517548096</v>
      </c>
      <c r="K133" s="8">
        <v>6449.69</v>
      </c>
      <c r="L133" s="8">
        <v>6089.46</v>
      </c>
      <c r="M133" s="8">
        <v>7169.02</v>
      </c>
      <c r="N133" s="8">
        <v>6723.57</v>
      </c>
      <c r="O133" s="13">
        <v>9014.5932470849802</v>
      </c>
      <c r="Q133" s="12" t="str">
        <f t="shared" si="5"/>
        <v/>
      </c>
      <c r="W133" s="8" t="str">
        <f t="shared" si="6"/>
        <v>KarnatakaT&amp;D losses (GWh)</v>
      </c>
    </row>
    <row r="134" spans="1:23" x14ac:dyDescent="0.25">
      <c r="A134" s="8" t="s">
        <v>25</v>
      </c>
      <c r="B134" s="8" t="s">
        <v>94</v>
      </c>
      <c r="C134" s="8" t="s">
        <v>77</v>
      </c>
      <c r="D134" s="15">
        <v>0.29770877018679698</v>
      </c>
      <c r="E134" s="15">
        <v>0.259146143490321</v>
      </c>
      <c r="F134" s="15">
        <v>0.18866412726610499</v>
      </c>
      <c r="G134" s="15">
        <v>0.170299372468452</v>
      </c>
      <c r="H134" s="15">
        <v>0.187586238781664</v>
      </c>
      <c r="I134" s="15">
        <v>0.173383667209727</v>
      </c>
      <c r="J134" s="15">
        <v>0.12657525810829801</v>
      </c>
      <c r="K134" s="15">
        <v>0.111414468615541</v>
      </c>
      <c r="L134" s="15">
        <v>0.10182071243698999</v>
      </c>
      <c r="M134" s="15">
        <v>0.11500878966941901</v>
      </c>
      <c r="N134" s="16">
        <v>0.1051</v>
      </c>
      <c r="O134" s="15">
        <v>0.134211818584098</v>
      </c>
      <c r="P134" s="16"/>
      <c r="Q134" s="12" t="str">
        <f t="shared" si="5"/>
        <v/>
      </c>
      <c r="W134" s="8" t="str">
        <f t="shared" si="6"/>
        <v>KarnatakaT&amp;D losses (%)</v>
      </c>
    </row>
    <row r="135" spans="1:23" x14ac:dyDescent="0.25">
      <c r="A135" s="8" t="s">
        <v>25</v>
      </c>
      <c r="B135" s="11" t="s">
        <v>95</v>
      </c>
      <c r="C135" s="8" t="s">
        <v>62</v>
      </c>
      <c r="D135" s="8">
        <v>7585.57</v>
      </c>
      <c r="E135" s="8">
        <v>7901.77</v>
      </c>
      <c r="F135" s="8">
        <v>9174.4</v>
      </c>
      <c r="G135" s="8">
        <v>7491.74</v>
      </c>
      <c r="H135" s="8">
        <v>10410.969999999999</v>
      </c>
      <c r="I135" s="12">
        <v>9714.0400000000009</v>
      </c>
      <c r="J135" s="12">
        <v>9198.8700000000008</v>
      </c>
      <c r="K135" s="12">
        <v>7233.52</v>
      </c>
      <c r="L135" s="12">
        <v>9673.4</v>
      </c>
      <c r="M135" s="12">
        <v>8491.89</v>
      </c>
      <c r="N135" s="8">
        <v>7222</v>
      </c>
      <c r="O135" s="13">
        <v>4646.6491599987703</v>
      </c>
      <c r="Q135" s="12" t="str">
        <f t="shared" si="5"/>
        <v/>
      </c>
      <c r="W135" s="8" t="str">
        <f t="shared" si="6"/>
        <v>KeralaOwn ex-bus generation (GWh)</v>
      </c>
    </row>
    <row r="136" spans="1:23" x14ac:dyDescent="0.25">
      <c r="A136" s="8" t="s">
        <v>25</v>
      </c>
      <c r="B136" s="8" t="s">
        <v>95</v>
      </c>
      <c r="C136" s="8" t="s">
        <v>64</v>
      </c>
      <c r="D136" s="8">
        <v>5644.05</v>
      </c>
      <c r="E136" s="8">
        <v>5990.13</v>
      </c>
      <c r="F136" s="8">
        <v>5067.28</v>
      </c>
      <c r="G136" s="8">
        <v>6532.87</v>
      </c>
      <c r="H136" s="8">
        <v>6947.16</v>
      </c>
      <c r="I136" s="12">
        <v>8039.31</v>
      </c>
      <c r="J136" s="12">
        <v>10084.736211322401</v>
      </c>
      <c r="K136" s="12">
        <v>13225.85</v>
      </c>
      <c r="L136" s="12">
        <v>11529.28</v>
      </c>
      <c r="M136" s="12">
        <v>13686.98</v>
      </c>
      <c r="N136" s="8">
        <v>15001.8</v>
      </c>
      <c r="O136" s="13">
        <v>20020.5927278493</v>
      </c>
      <c r="Q136" s="12" t="str">
        <f t="shared" si="5"/>
        <v/>
      </c>
      <c r="W136" s="8" t="str">
        <f t="shared" si="6"/>
        <v>Keralaex-bus import from grid (GWh)</v>
      </c>
    </row>
    <row r="137" spans="1:23" x14ac:dyDescent="0.25">
      <c r="A137" s="8" t="s">
        <v>25</v>
      </c>
      <c r="B137" s="8" t="s">
        <v>95</v>
      </c>
      <c r="C137" s="8" t="s">
        <v>67</v>
      </c>
      <c r="D137" s="8">
        <v>91.41</v>
      </c>
      <c r="E137" s="8">
        <v>90.54</v>
      </c>
      <c r="F137" s="8">
        <v>103.06</v>
      </c>
      <c r="G137" s="8">
        <v>10.82</v>
      </c>
      <c r="H137" s="8">
        <v>10.86</v>
      </c>
      <c r="I137" s="12">
        <v>88.7</v>
      </c>
      <c r="J137" s="12">
        <v>37.86</v>
      </c>
      <c r="K137" s="12">
        <v>0</v>
      </c>
      <c r="L137" s="12">
        <v>0.15</v>
      </c>
      <c r="M137" s="12">
        <v>26.26</v>
      </c>
      <c r="N137" s="8">
        <v>202.11</v>
      </c>
      <c r="O137" s="13">
        <v>8.3700010000000002</v>
      </c>
      <c r="Q137" s="12" t="str">
        <f t="shared" si="5"/>
        <v/>
      </c>
      <c r="W137" s="8" t="str">
        <f t="shared" si="6"/>
        <v>Keralaex-bus import from CPP (GWh)</v>
      </c>
    </row>
    <row r="138" spans="1:23" x14ac:dyDescent="0.25">
      <c r="A138" s="8" t="s">
        <v>25</v>
      </c>
      <c r="B138" s="8" t="s">
        <v>95</v>
      </c>
      <c r="C138" s="8" t="s">
        <v>70</v>
      </c>
      <c r="D138" s="8">
        <v>13321.03</v>
      </c>
      <c r="E138" s="8">
        <v>13982.44</v>
      </c>
      <c r="F138" s="8">
        <v>14344.74</v>
      </c>
      <c r="G138" s="8">
        <v>14035.43</v>
      </c>
      <c r="H138" s="8">
        <v>17368.990000000002</v>
      </c>
      <c r="I138" s="8">
        <v>17842.05</v>
      </c>
      <c r="J138" s="8">
        <v>19321.4662113224</v>
      </c>
      <c r="K138" s="8">
        <v>20459.37</v>
      </c>
      <c r="L138" s="8">
        <v>21202.83</v>
      </c>
      <c r="M138" s="8">
        <v>22205.13</v>
      </c>
      <c r="N138" s="8">
        <v>22425.91</v>
      </c>
      <c r="O138" s="13">
        <v>24675.6118888481</v>
      </c>
      <c r="Q138" s="12" t="str">
        <f t="shared" si="5"/>
        <v/>
      </c>
      <c r="W138" s="8" t="str">
        <f t="shared" si="6"/>
        <v>Keralaavailability ex-bus (GWh)</v>
      </c>
    </row>
    <row r="139" spans="1:23" x14ac:dyDescent="0.25">
      <c r="A139" s="8" t="s">
        <v>25</v>
      </c>
      <c r="B139" s="8" t="s">
        <v>95</v>
      </c>
      <c r="C139" s="8" t="s">
        <v>73</v>
      </c>
      <c r="D139" s="8">
        <v>10190.1</v>
      </c>
      <c r="E139" s="8">
        <v>11310.22</v>
      </c>
      <c r="F139" s="8">
        <v>11790.53</v>
      </c>
      <c r="G139" s="8">
        <v>12188.89</v>
      </c>
      <c r="H139" s="8">
        <v>13967.15</v>
      </c>
      <c r="I139" s="12">
        <v>14578.15</v>
      </c>
      <c r="J139" s="12">
        <v>15993.12</v>
      </c>
      <c r="K139" s="12">
        <v>16832.560000000001</v>
      </c>
      <c r="L139" s="12">
        <v>18024.599999999999</v>
      </c>
      <c r="M139" s="12">
        <v>18785.919999999998</v>
      </c>
      <c r="N139" s="8">
        <v>19828.919999999998</v>
      </c>
      <c r="O139" s="13">
        <v>20218.398475999998</v>
      </c>
      <c r="Q139" s="12" t="str">
        <f t="shared" si="5"/>
        <v/>
      </c>
      <c r="W139" s="8" t="str">
        <f t="shared" si="6"/>
        <v>Keralatotal consumption (GWh)</v>
      </c>
    </row>
    <row r="140" spans="1:23" x14ac:dyDescent="0.25">
      <c r="A140" s="8" t="s">
        <v>25</v>
      </c>
      <c r="B140" s="8" t="s">
        <v>95</v>
      </c>
      <c r="C140" s="8" t="s">
        <v>75</v>
      </c>
      <c r="D140" s="8">
        <v>3130.93</v>
      </c>
      <c r="E140" s="8">
        <v>2672.22</v>
      </c>
      <c r="F140" s="8">
        <v>2554.21</v>
      </c>
      <c r="G140" s="8">
        <v>1846.54</v>
      </c>
      <c r="H140" s="8">
        <v>3401.84</v>
      </c>
      <c r="I140" s="8">
        <v>3263.9</v>
      </c>
      <c r="J140" s="8">
        <v>3328.34621132243</v>
      </c>
      <c r="K140" s="8">
        <v>3626.81</v>
      </c>
      <c r="L140" s="8">
        <v>3178.23</v>
      </c>
      <c r="M140" s="8">
        <v>3419.21</v>
      </c>
      <c r="N140" s="8">
        <v>2596.9899999999998</v>
      </c>
      <c r="O140" s="13">
        <v>4457.2134128481102</v>
      </c>
      <c r="Q140" s="12" t="str">
        <f t="shared" si="5"/>
        <v/>
      </c>
      <c r="W140" s="8" t="str">
        <f t="shared" si="6"/>
        <v>KeralaT&amp;D losses (GWh)</v>
      </c>
    </row>
    <row r="141" spans="1:23" x14ac:dyDescent="0.25">
      <c r="A141" s="8" t="s">
        <v>25</v>
      </c>
      <c r="B141" s="8" t="s">
        <v>95</v>
      </c>
      <c r="C141" s="8" t="s">
        <v>77</v>
      </c>
      <c r="D141" s="15">
        <v>0.235036630050379</v>
      </c>
      <c r="E141" s="15">
        <v>0.191112566905347</v>
      </c>
      <c r="F141" s="15">
        <v>0.178058995840984</v>
      </c>
      <c r="G141" s="15">
        <v>0.131562766513032</v>
      </c>
      <c r="H141" s="15">
        <v>0.19585709934774601</v>
      </c>
      <c r="I141" s="15">
        <v>0.18293301498426501</v>
      </c>
      <c r="J141" s="15">
        <v>0.172261575540888</v>
      </c>
      <c r="K141" s="15">
        <v>0.17726889928673301</v>
      </c>
      <c r="L141" s="15">
        <v>0.14989649966537499</v>
      </c>
      <c r="M141" s="15">
        <v>0.15398288593671799</v>
      </c>
      <c r="N141" s="16">
        <v>0.1158</v>
      </c>
      <c r="O141" s="15">
        <v>0.18063233580288601</v>
      </c>
      <c r="P141" s="16"/>
      <c r="Q141" s="12" t="str">
        <f t="shared" si="5"/>
        <v/>
      </c>
      <c r="W141" s="8" t="str">
        <f t="shared" si="6"/>
        <v>KeralaT&amp;D losses (%)</v>
      </c>
    </row>
    <row r="142" spans="1:23" x14ac:dyDescent="0.25">
      <c r="A142" s="8" t="s">
        <v>25</v>
      </c>
      <c r="B142" s="11" t="s">
        <v>96</v>
      </c>
      <c r="C142" s="8" t="s">
        <v>62</v>
      </c>
      <c r="D142" s="8">
        <v>35832.82</v>
      </c>
      <c r="E142" s="8">
        <v>42057.760000000002</v>
      </c>
      <c r="F142" s="8">
        <v>44792.52</v>
      </c>
      <c r="G142" s="8">
        <v>44716.67</v>
      </c>
      <c r="H142" s="8">
        <v>45657.42</v>
      </c>
      <c r="I142" s="12">
        <v>44860.6</v>
      </c>
      <c r="J142" s="12">
        <v>48248.98</v>
      </c>
      <c r="K142" s="12">
        <v>46734.65</v>
      </c>
      <c r="L142" s="12">
        <v>50316.95</v>
      </c>
      <c r="M142" s="12">
        <v>54611.13</v>
      </c>
      <c r="N142" s="8">
        <v>45748.639999999999</v>
      </c>
      <c r="O142" s="13">
        <v>45703.560195999999</v>
      </c>
      <c r="Q142" s="12" t="str">
        <f t="shared" si="5"/>
        <v/>
      </c>
      <c r="W142" s="8" t="str">
        <f t="shared" si="6"/>
        <v>Tamil NaduOwn ex-bus generation (GWh)</v>
      </c>
    </row>
    <row r="143" spans="1:23" x14ac:dyDescent="0.25">
      <c r="A143" s="8" t="s">
        <v>25</v>
      </c>
      <c r="B143" s="8" t="s">
        <v>96</v>
      </c>
      <c r="C143" s="8" t="s">
        <v>64</v>
      </c>
      <c r="D143" s="8">
        <v>17285.509999999998</v>
      </c>
      <c r="E143" s="8">
        <v>18335.990000000002</v>
      </c>
      <c r="F143" s="8">
        <v>19637.03</v>
      </c>
      <c r="G143" s="8">
        <v>19533.09</v>
      </c>
      <c r="H143" s="8">
        <v>23228.61</v>
      </c>
      <c r="I143" s="12">
        <v>25625.84</v>
      </c>
      <c r="J143" s="12">
        <v>25184.794518495899</v>
      </c>
      <c r="K143" s="12">
        <v>22019.09</v>
      </c>
      <c r="L143" s="12">
        <v>28289.38</v>
      </c>
      <c r="M143" s="12">
        <v>30815.4</v>
      </c>
      <c r="N143" s="8">
        <v>41507.47</v>
      </c>
      <c r="O143" s="13">
        <v>49503.950185297297</v>
      </c>
      <c r="Q143" s="12" t="str">
        <f t="shared" si="5"/>
        <v/>
      </c>
      <c r="W143" s="8" t="str">
        <f t="shared" si="6"/>
        <v>Tamil Naduex-bus import from grid (GWh)</v>
      </c>
    </row>
    <row r="144" spans="1:23" x14ac:dyDescent="0.25">
      <c r="A144" s="8" t="s">
        <v>25</v>
      </c>
      <c r="B144" s="8" t="s">
        <v>96</v>
      </c>
      <c r="C144" s="8" t="s">
        <v>67</v>
      </c>
      <c r="D144" s="8">
        <v>1611.34</v>
      </c>
      <c r="E144" s="8">
        <v>1670.28</v>
      </c>
      <c r="F144" s="8">
        <v>710.55</v>
      </c>
      <c r="G144" s="8">
        <v>1170.1099999999999</v>
      </c>
      <c r="H144" s="8">
        <v>1864.82</v>
      </c>
      <c r="I144" s="12">
        <v>2030.06</v>
      </c>
      <c r="J144" s="12">
        <v>551.1</v>
      </c>
      <c r="K144" s="12">
        <v>3862.72</v>
      </c>
      <c r="L144" s="12">
        <v>1888.63</v>
      </c>
      <c r="M144" s="12">
        <v>1849.63</v>
      </c>
      <c r="N144" s="8">
        <v>2569.1999999999998</v>
      </c>
      <c r="O144" s="13">
        <v>856.23933999999997</v>
      </c>
      <c r="Q144" s="12" t="str">
        <f t="shared" si="5"/>
        <v/>
      </c>
      <c r="W144" s="8" t="str">
        <f t="shared" si="6"/>
        <v>Tamil Naduex-bus import from CPP (GWh)</v>
      </c>
    </row>
    <row r="145" spans="1:23" x14ac:dyDescent="0.25">
      <c r="A145" s="8" t="s">
        <v>25</v>
      </c>
      <c r="B145" s="8" t="s">
        <v>96</v>
      </c>
      <c r="C145" s="8" t="s">
        <v>70</v>
      </c>
      <c r="D145" s="8">
        <v>54729.67</v>
      </c>
      <c r="E145" s="8">
        <v>62064.03</v>
      </c>
      <c r="F145" s="8">
        <v>65140.1</v>
      </c>
      <c r="G145" s="8">
        <v>65419.87</v>
      </c>
      <c r="H145" s="8">
        <v>70750.850000000006</v>
      </c>
      <c r="I145" s="8">
        <v>72516.5</v>
      </c>
      <c r="J145" s="8">
        <v>73984.874518495897</v>
      </c>
      <c r="K145" s="8">
        <v>72616.460000000006</v>
      </c>
      <c r="L145" s="8">
        <v>80494.960000000006</v>
      </c>
      <c r="M145" s="8">
        <v>87276.160000000003</v>
      </c>
      <c r="N145" s="8">
        <v>89825.32</v>
      </c>
      <c r="O145" s="13">
        <v>96063.749721297296</v>
      </c>
      <c r="Q145" s="12" t="str">
        <f t="shared" si="5"/>
        <v/>
      </c>
      <c r="W145" s="8" t="str">
        <f t="shared" si="6"/>
        <v>Tamil Naduavailability ex-bus (GWh)</v>
      </c>
    </row>
    <row r="146" spans="1:23" x14ac:dyDescent="0.25">
      <c r="A146" s="8" t="s">
        <v>25</v>
      </c>
      <c r="B146" s="8" t="s">
        <v>96</v>
      </c>
      <c r="C146" s="8" t="s">
        <v>73</v>
      </c>
      <c r="D146" s="8">
        <v>44515.78</v>
      </c>
      <c r="E146" s="8">
        <v>49934</v>
      </c>
      <c r="F146" s="8">
        <v>52952.62</v>
      </c>
      <c r="G146" s="8">
        <v>53553.49</v>
      </c>
      <c r="H146" s="8">
        <v>57722.33</v>
      </c>
      <c r="I146" s="12">
        <v>62750.89</v>
      </c>
      <c r="J146" s="12">
        <v>61896.54</v>
      </c>
      <c r="K146" s="12">
        <v>62076.91</v>
      </c>
      <c r="L146" s="12">
        <v>71772.37</v>
      </c>
      <c r="M146" s="12">
        <v>77617.759999999995</v>
      </c>
      <c r="N146" s="8">
        <v>80083.19</v>
      </c>
      <c r="O146" s="13">
        <v>83936.065000000002</v>
      </c>
      <c r="Q146" s="12" t="str">
        <f t="shared" si="5"/>
        <v/>
      </c>
      <c r="W146" s="8" t="str">
        <f t="shared" si="6"/>
        <v>Tamil Nadutotal consumption (GWh)</v>
      </c>
    </row>
    <row r="147" spans="1:23" x14ac:dyDescent="0.25">
      <c r="A147" s="8" t="s">
        <v>25</v>
      </c>
      <c r="B147" s="8" t="s">
        <v>96</v>
      </c>
      <c r="C147" s="8" t="s">
        <v>75</v>
      </c>
      <c r="D147" s="8">
        <v>10213.89</v>
      </c>
      <c r="E147" s="8">
        <v>12130.03</v>
      </c>
      <c r="F147" s="8">
        <v>12187.48</v>
      </c>
      <c r="G147" s="8">
        <v>11866.38</v>
      </c>
      <c r="H147" s="8">
        <v>13028.52</v>
      </c>
      <c r="I147" s="8">
        <v>9765.61</v>
      </c>
      <c r="J147" s="8">
        <v>12088.3345184959</v>
      </c>
      <c r="K147" s="8">
        <v>10539.55</v>
      </c>
      <c r="L147" s="8">
        <v>8722.5900000000092</v>
      </c>
      <c r="M147" s="8">
        <v>9658.4000000000106</v>
      </c>
      <c r="N147" s="8">
        <v>9742.1299999999992</v>
      </c>
      <c r="O147" s="13">
        <v>12127.684721297201</v>
      </c>
      <c r="Q147" s="12" t="str">
        <f t="shared" si="5"/>
        <v/>
      </c>
      <c r="W147" s="8" t="str">
        <f t="shared" si="6"/>
        <v>Tamil NaduT&amp;D losses (GWh)</v>
      </c>
    </row>
    <row r="148" spans="1:23" x14ac:dyDescent="0.25">
      <c r="A148" s="8" t="s">
        <v>25</v>
      </c>
      <c r="B148" s="8" t="s">
        <v>96</v>
      </c>
      <c r="C148" s="8" t="s">
        <v>77</v>
      </c>
      <c r="D148" s="15">
        <v>0.186624366636963</v>
      </c>
      <c r="E148" s="15">
        <v>0.195443802150779</v>
      </c>
      <c r="F148" s="15">
        <v>0.18709642754616601</v>
      </c>
      <c r="G148" s="15">
        <v>0.18138800948396899</v>
      </c>
      <c r="H148" s="15">
        <v>0.18414648021896601</v>
      </c>
      <c r="I148" s="15">
        <v>0.134667420518089</v>
      </c>
      <c r="J148" s="15">
        <v>0.16338926837638801</v>
      </c>
      <c r="K148" s="15">
        <v>0.14513995862646001</v>
      </c>
      <c r="L148" s="15">
        <v>0.108361939679205</v>
      </c>
      <c r="M148" s="15">
        <v>0.11066481385065501</v>
      </c>
      <c r="N148" s="16">
        <v>0.1085</v>
      </c>
      <c r="O148" s="15">
        <v>0.12624621417009399</v>
      </c>
      <c r="P148" s="16"/>
      <c r="Q148" s="12" t="str">
        <f t="shared" si="5"/>
        <v/>
      </c>
      <c r="W148" s="8" t="str">
        <f t="shared" si="6"/>
        <v>Tamil NaduT&amp;D losses (%)</v>
      </c>
    </row>
    <row r="149" spans="1:23" x14ac:dyDescent="0.25">
      <c r="A149" s="8" t="s">
        <v>25</v>
      </c>
      <c r="B149" s="11" t="s">
        <v>72</v>
      </c>
      <c r="C149" s="8" t="s">
        <v>62</v>
      </c>
      <c r="D149" s="8">
        <v>242.89</v>
      </c>
      <c r="E149" s="8">
        <v>254.64</v>
      </c>
      <c r="F149" s="8">
        <v>247.28</v>
      </c>
      <c r="G149" s="8">
        <v>242.27</v>
      </c>
      <c r="H149" s="8">
        <v>213.06</v>
      </c>
      <c r="I149" s="12">
        <v>183.29</v>
      </c>
      <c r="J149" s="12">
        <v>615.82000000000005</v>
      </c>
      <c r="K149" s="12">
        <v>596.54999999999995</v>
      </c>
      <c r="L149" s="12">
        <v>621.30999999999995</v>
      </c>
      <c r="M149" s="12">
        <v>475.46</v>
      </c>
      <c r="N149" s="8">
        <v>413.15</v>
      </c>
      <c r="O149" s="13">
        <v>438.267</v>
      </c>
      <c r="Q149" s="12" t="str">
        <f t="shared" si="5"/>
        <v>UT</v>
      </c>
      <c r="W149" s="8" t="str">
        <f t="shared" si="6"/>
        <v>PuducherryOwn ex-bus generation (GWh)</v>
      </c>
    </row>
    <row r="150" spans="1:23" x14ac:dyDescent="0.25">
      <c r="A150" s="8" t="s">
        <v>25</v>
      </c>
      <c r="B150" s="8" t="s">
        <v>72</v>
      </c>
      <c r="C150" s="8" t="s">
        <v>64</v>
      </c>
      <c r="D150" s="8">
        <v>2048</v>
      </c>
      <c r="E150" s="8">
        <v>2237.88</v>
      </c>
      <c r="F150" s="8">
        <v>1954.43</v>
      </c>
      <c r="G150" s="8">
        <v>1882.85</v>
      </c>
      <c r="H150" s="8">
        <v>1965.91</v>
      </c>
      <c r="I150" s="12">
        <v>2020.89</v>
      </c>
      <c r="J150" s="12">
        <v>2104.5723755617801</v>
      </c>
      <c r="K150" s="12">
        <v>2285.85</v>
      </c>
      <c r="L150" s="12">
        <v>2351.29</v>
      </c>
      <c r="M150" s="12">
        <v>2393.34</v>
      </c>
      <c r="N150" s="8">
        <v>2457.0100000000002</v>
      </c>
      <c r="O150" s="13">
        <v>2590.0262041504502</v>
      </c>
      <c r="Q150" s="12" t="str">
        <f t="shared" si="5"/>
        <v>UT</v>
      </c>
      <c r="W150" s="8" t="str">
        <f t="shared" si="6"/>
        <v>Puducherryex-bus import from grid (GWh)</v>
      </c>
    </row>
    <row r="151" spans="1:23" x14ac:dyDescent="0.25">
      <c r="A151" s="8" t="s">
        <v>25</v>
      </c>
      <c r="B151" s="8" t="s">
        <v>72</v>
      </c>
      <c r="C151" s="8" t="s">
        <v>67</v>
      </c>
      <c r="D151" s="8">
        <v>0</v>
      </c>
      <c r="E151" s="8">
        <v>0</v>
      </c>
      <c r="F151" s="8">
        <v>0</v>
      </c>
      <c r="G151" s="8">
        <v>0</v>
      </c>
      <c r="H151" s="8">
        <v>0</v>
      </c>
      <c r="I151" s="12">
        <v>0</v>
      </c>
      <c r="J151" s="12">
        <v>0</v>
      </c>
      <c r="K151" s="12">
        <v>0</v>
      </c>
      <c r="L151" s="12">
        <v>0.06</v>
      </c>
      <c r="M151" s="12">
        <v>0</v>
      </c>
      <c r="N151" s="8">
        <v>0</v>
      </c>
      <c r="O151" s="13">
        <v>0</v>
      </c>
      <c r="Q151" s="12" t="str">
        <f t="shared" si="5"/>
        <v>UT</v>
      </c>
      <c r="W151" s="8" t="str">
        <f t="shared" si="6"/>
        <v>Puducherryex-bus import from CPP (GWh)</v>
      </c>
    </row>
    <row r="152" spans="1:23" x14ac:dyDescent="0.25">
      <c r="A152" s="8" t="s">
        <v>25</v>
      </c>
      <c r="B152" s="8" t="s">
        <v>72</v>
      </c>
      <c r="C152" s="8" t="s">
        <v>70</v>
      </c>
      <c r="D152" s="8">
        <v>2290.89</v>
      </c>
      <c r="E152" s="8">
        <v>2492.52</v>
      </c>
      <c r="F152" s="8">
        <v>2201.71</v>
      </c>
      <c r="G152" s="8">
        <v>2125.12</v>
      </c>
      <c r="H152" s="8">
        <v>2178.9699999999998</v>
      </c>
      <c r="I152" s="8">
        <v>2204.1799999999998</v>
      </c>
      <c r="J152" s="8">
        <v>2720.3923755617802</v>
      </c>
      <c r="K152" s="8">
        <v>2882.4</v>
      </c>
      <c r="L152" s="8">
        <v>2972.66</v>
      </c>
      <c r="M152" s="8">
        <v>2868.8</v>
      </c>
      <c r="N152" s="8">
        <v>2870.16</v>
      </c>
      <c r="O152" s="13">
        <v>3028.29320415045</v>
      </c>
      <c r="Q152" s="12" t="str">
        <f t="shared" si="5"/>
        <v>UT</v>
      </c>
      <c r="W152" s="8" t="str">
        <f t="shared" si="6"/>
        <v>Puducherryavailability ex-bus (GWh)</v>
      </c>
    </row>
    <row r="153" spans="1:23" x14ac:dyDescent="0.25">
      <c r="A153" s="8" t="s">
        <v>25</v>
      </c>
      <c r="B153" s="8" t="s">
        <v>72</v>
      </c>
      <c r="C153" s="8" t="s">
        <v>73</v>
      </c>
      <c r="D153" s="8">
        <v>1868.03</v>
      </c>
      <c r="E153" s="8">
        <v>2024.99</v>
      </c>
      <c r="F153" s="8">
        <v>2071.9699999999998</v>
      </c>
      <c r="G153" s="8">
        <v>1864.98</v>
      </c>
      <c r="H153" s="8">
        <v>1920.96</v>
      </c>
      <c r="I153" s="12">
        <v>1930.7</v>
      </c>
      <c r="J153" s="12">
        <v>2321.5</v>
      </c>
      <c r="K153" s="12">
        <v>2492.44</v>
      </c>
      <c r="L153" s="12">
        <v>2531.92</v>
      </c>
      <c r="M153" s="12">
        <v>2441.4699999999998</v>
      </c>
      <c r="N153" s="8">
        <v>2468.14</v>
      </c>
      <c r="O153" s="13">
        <v>2556.19</v>
      </c>
      <c r="Q153" s="12" t="str">
        <f t="shared" si="5"/>
        <v>UT</v>
      </c>
      <c r="W153" s="8" t="str">
        <f t="shared" si="6"/>
        <v>Puducherrytotal consumption (GWh)</v>
      </c>
    </row>
    <row r="154" spans="1:23" x14ac:dyDescent="0.25">
      <c r="A154" s="8" t="s">
        <v>25</v>
      </c>
      <c r="B154" s="8" t="s">
        <v>72</v>
      </c>
      <c r="C154" s="8" t="s">
        <v>75</v>
      </c>
      <c r="D154" s="8">
        <v>422.86</v>
      </c>
      <c r="E154" s="8">
        <v>467.53</v>
      </c>
      <c r="F154" s="8">
        <v>129.74</v>
      </c>
      <c r="G154" s="8">
        <v>260.14</v>
      </c>
      <c r="H154" s="8">
        <v>258.01</v>
      </c>
      <c r="I154" s="8">
        <v>273.48</v>
      </c>
      <c r="J154" s="8">
        <v>398.89237556178398</v>
      </c>
      <c r="K154" s="8">
        <v>389.96</v>
      </c>
      <c r="L154" s="8">
        <v>440.74</v>
      </c>
      <c r="M154" s="8">
        <v>427.33</v>
      </c>
      <c r="N154" s="8">
        <v>402.02</v>
      </c>
      <c r="O154" s="13">
        <v>472.10320415044998</v>
      </c>
      <c r="Q154" s="12" t="str">
        <f t="shared" si="5"/>
        <v>UT</v>
      </c>
      <c r="W154" s="8" t="str">
        <f t="shared" si="6"/>
        <v>PuducherryT&amp;D losses (GWh)</v>
      </c>
    </row>
    <row r="155" spans="1:23" x14ac:dyDescent="0.25">
      <c r="A155" s="8" t="s">
        <v>25</v>
      </c>
      <c r="B155" s="8" t="s">
        <v>72</v>
      </c>
      <c r="C155" s="8" t="s">
        <v>77</v>
      </c>
      <c r="D155" s="15">
        <v>0.18458328422578099</v>
      </c>
      <c r="E155" s="15">
        <v>0.18757321907146199</v>
      </c>
      <c r="F155" s="15">
        <v>5.8926924981037597E-2</v>
      </c>
      <c r="G155" s="15">
        <v>0.12241191085679901</v>
      </c>
      <c r="H155" s="15">
        <v>0.118409156619871</v>
      </c>
      <c r="I155" s="15">
        <v>0.124073351541163</v>
      </c>
      <c r="J155" s="15">
        <v>0.14663045638017899</v>
      </c>
      <c r="K155" s="15">
        <v>0.13529003608104301</v>
      </c>
      <c r="L155" s="15">
        <v>0.14826451730100301</v>
      </c>
      <c r="M155" s="15">
        <v>0.14895775237032899</v>
      </c>
      <c r="N155" s="16">
        <v>0.1401</v>
      </c>
      <c r="O155" s="15">
        <v>0.15589745520790599</v>
      </c>
      <c r="P155" s="16"/>
      <c r="Q155" s="12" t="str">
        <f t="shared" si="5"/>
        <v>UT</v>
      </c>
      <c r="W155" s="8" t="str">
        <f t="shared" si="6"/>
        <v>PuducherryT&amp;D losses (%)</v>
      </c>
    </row>
    <row r="156" spans="1:23" x14ac:dyDescent="0.25">
      <c r="A156" s="8" t="s">
        <v>25</v>
      </c>
      <c r="B156" s="11" t="s">
        <v>97</v>
      </c>
      <c r="C156" s="8" t="s">
        <v>62</v>
      </c>
      <c r="D156" s="8">
        <v>25.39</v>
      </c>
      <c r="E156" s="8">
        <v>27.74</v>
      </c>
      <c r="F156" s="8">
        <v>29.47</v>
      </c>
      <c r="G156" s="8">
        <v>31.28</v>
      </c>
      <c r="H156" s="8">
        <v>28.82</v>
      </c>
      <c r="I156" s="12">
        <v>39.729999999999997</v>
      </c>
      <c r="J156" s="12">
        <v>43.26</v>
      </c>
      <c r="K156" s="12">
        <v>46.56</v>
      </c>
      <c r="L156" s="12">
        <v>46.2</v>
      </c>
      <c r="M156" s="12">
        <v>46.31</v>
      </c>
      <c r="N156" s="8">
        <v>50.56</v>
      </c>
      <c r="O156" s="13">
        <v>51.171999999999997</v>
      </c>
      <c r="Q156" s="12" t="str">
        <f t="shared" si="5"/>
        <v/>
      </c>
      <c r="W156" s="8" t="str">
        <f t="shared" si="6"/>
        <v>LakshadweepOwn ex-bus generation (GWh)</v>
      </c>
    </row>
    <row r="157" spans="1:23" x14ac:dyDescent="0.25">
      <c r="A157" s="8" t="s">
        <v>25</v>
      </c>
      <c r="B157" s="8" t="s">
        <v>97</v>
      </c>
      <c r="C157" s="8" t="s">
        <v>64</v>
      </c>
      <c r="D157" s="8">
        <v>0</v>
      </c>
      <c r="E157" s="8">
        <v>0</v>
      </c>
      <c r="F157" s="8">
        <v>0</v>
      </c>
      <c r="G157" s="8">
        <v>0</v>
      </c>
      <c r="H157" s="8">
        <v>0</v>
      </c>
      <c r="I157" s="12">
        <v>0</v>
      </c>
      <c r="J157" s="12">
        <v>0</v>
      </c>
      <c r="K157" s="12">
        <v>0</v>
      </c>
      <c r="L157" s="12">
        <v>0</v>
      </c>
      <c r="M157" s="12">
        <v>0</v>
      </c>
      <c r="N157" s="8">
        <v>0</v>
      </c>
      <c r="O157" s="13">
        <v>0</v>
      </c>
      <c r="Q157" s="12" t="str">
        <f t="shared" si="5"/>
        <v/>
      </c>
      <c r="W157" s="8" t="str">
        <f t="shared" si="6"/>
        <v>Lakshadweepex-bus import from grid (GWh)</v>
      </c>
    </row>
    <row r="158" spans="1:23" x14ac:dyDescent="0.25">
      <c r="A158" s="8" t="s">
        <v>25</v>
      </c>
      <c r="B158" s="8" t="s">
        <v>97</v>
      </c>
      <c r="C158" s="8" t="s">
        <v>67</v>
      </c>
      <c r="D158" s="8">
        <v>0</v>
      </c>
      <c r="E158" s="8">
        <v>0</v>
      </c>
      <c r="F158" s="8">
        <v>0</v>
      </c>
      <c r="G158" s="8">
        <v>0</v>
      </c>
      <c r="H158" s="8">
        <v>0</v>
      </c>
      <c r="I158" s="12">
        <v>0</v>
      </c>
      <c r="J158" s="12">
        <v>0</v>
      </c>
      <c r="K158" s="12">
        <v>0</v>
      </c>
      <c r="L158" s="12">
        <v>0</v>
      </c>
      <c r="M158" s="12">
        <v>0</v>
      </c>
      <c r="N158" s="8">
        <v>0</v>
      </c>
      <c r="O158" s="13">
        <v>0</v>
      </c>
      <c r="Q158" s="12" t="str">
        <f t="shared" si="5"/>
        <v/>
      </c>
      <c r="W158" s="8" t="str">
        <f t="shared" si="6"/>
        <v>Lakshadweepex-bus import from CPP (GWh)</v>
      </c>
    </row>
    <row r="159" spans="1:23" x14ac:dyDescent="0.25">
      <c r="A159" s="8" t="s">
        <v>25</v>
      </c>
      <c r="B159" s="8" t="s">
        <v>97</v>
      </c>
      <c r="C159" s="8" t="s">
        <v>70</v>
      </c>
      <c r="D159" s="8">
        <v>25.39</v>
      </c>
      <c r="E159" s="8">
        <v>27.74</v>
      </c>
      <c r="F159" s="8">
        <v>29.47</v>
      </c>
      <c r="G159" s="8">
        <v>31.28</v>
      </c>
      <c r="H159" s="8">
        <v>28.82</v>
      </c>
      <c r="I159" s="8">
        <v>39.729999999999997</v>
      </c>
      <c r="J159" s="8">
        <v>43.26</v>
      </c>
      <c r="K159" s="8">
        <v>46.56</v>
      </c>
      <c r="L159" s="8">
        <v>46.2</v>
      </c>
      <c r="M159" s="8">
        <v>46.31</v>
      </c>
      <c r="N159" s="8">
        <v>50.56</v>
      </c>
      <c r="O159" s="13">
        <v>51.171999999999997</v>
      </c>
      <c r="Q159" s="12" t="str">
        <f t="shared" si="5"/>
        <v/>
      </c>
      <c r="W159" s="8" t="str">
        <f t="shared" si="6"/>
        <v>Lakshadweepavailability ex-bus (GWh)</v>
      </c>
    </row>
    <row r="160" spans="1:23" x14ac:dyDescent="0.25">
      <c r="A160" s="8" t="s">
        <v>25</v>
      </c>
      <c r="B160" s="8" t="s">
        <v>97</v>
      </c>
      <c r="C160" s="8" t="s">
        <v>73</v>
      </c>
      <c r="D160" s="8">
        <v>22.55</v>
      </c>
      <c r="E160" s="8">
        <v>24.17</v>
      </c>
      <c r="F160" s="8">
        <v>24.15</v>
      </c>
      <c r="G160" s="8">
        <v>23.5</v>
      </c>
      <c r="H160" s="8">
        <v>25.46</v>
      </c>
      <c r="I160" s="12">
        <v>29.54</v>
      </c>
      <c r="J160" s="12">
        <v>33.54</v>
      </c>
      <c r="K160" s="12">
        <v>37.9</v>
      </c>
      <c r="L160" s="12">
        <v>41.03</v>
      </c>
      <c r="M160" s="12">
        <v>44.63</v>
      </c>
      <c r="N160" s="8">
        <v>45.6</v>
      </c>
      <c r="O160" s="13">
        <v>47.593336999999998</v>
      </c>
      <c r="Q160" s="12" t="str">
        <f t="shared" si="5"/>
        <v/>
      </c>
      <c r="W160" s="8" t="str">
        <f t="shared" si="6"/>
        <v>Lakshadweeptotal consumption (GWh)</v>
      </c>
    </row>
    <row r="161" spans="1:23" x14ac:dyDescent="0.25">
      <c r="A161" s="8" t="s">
        <v>25</v>
      </c>
      <c r="B161" s="8" t="s">
        <v>97</v>
      </c>
      <c r="C161" s="8" t="s">
        <v>75</v>
      </c>
      <c r="D161" s="8">
        <v>2.84</v>
      </c>
      <c r="E161" s="8">
        <v>3.57</v>
      </c>
      <c r="F161" s="8">
        <v>5.32</v>
      </c>
      <c r="G161" s="8">
        <v>7.78</v>
      </c>
      <c r="H161" s="8">
        <v>3.36</v>
      </c>
      <c r="I161" s="8">
        <v>10.19</v>
      </c>
      <c r="J161" s="8">
        <v>9.7200000000000006</v>
      </c>
      <c r="K161" s="8">
        <v>8.66</v>
      </c>
      <c r="L161" s="8">
        <v>5.17</v>
      </c>
      <c r="M161" s="8">
        <v>1.68</v>
      </c>
      <c r="N161" s="8">
        <v>4.96</v>
      </c>
      <c r="O161" s="13">
        <v>3.5786630000000001</v>
      </c>
      <c r="Q161" s="12" t="str">
        <f t="shared" si="5"/>
        <v/>
      </c>
      <c r="W161" s="8" t="str">
        <f t="shared" si="6"/>
        <v>LakshadweepT&amp;D losses (GWh)</v>
      </c>
    </row>
    <row r="162" spans="1:23" x14ac:dyDescent="0.25">
      <c r="A162" s="8" t="s">
        <v>25</v>
      </c>
      <c r="B162" s="8" t="s">
        <v>97</v>
      </c>
      <c r="C162" s="8" t="s">
        <v>77</v>
      </c>
      <c r="D162" s="15">
        <v>0.111855061047657</v>
      </c>
      <c r="E162" s="15">
        <v>0.128695025234319</v>
      </c>
      <c r="F162" s="15">
        <v>0.18052256532066499</v>
      </c>
      <c r="G162" s="15">
        <v>0.24872122762148299</v>
      </c>
      <c r="H162" s="15">
        <v>0.116585704371964</v>
      </c>
      <c r="I162" s="15">
        <v>0.25648124842688103</v>
      </c>
      <c r="J162" s="15">
        <v>0.22468793342579699</v>
      </c>
      <c r="K162" s="15">
        <v>0.185996563573883</v>
      </c>
      <c r="L162" s="15">
        <v>0.11190476190476201</v>
      </c>
      <c r="M162" s="15">
        <v>3.6277261930468603E-2</v>
      </c>
      <c r="N162" s="16">
        <v>9.8100000000000007E-2</v>
      </c>
      <c r="O162" s="15">
        <v>6.9934006878761806E-2</v>
      </c>
      <c r="P162" s="16"/>
      <c r="Q162" s="12" t="str">
        <f t="shared" si="5"/>
        <v/>
      </c>
      <c r="W162" s="8" t="str">
        <f t="shared" si="6"/>
        <v>LakshadweepT&amp;D losses (%)</v>
      </c>
    </row>
    <row r="163" spans="1:23" x14ac:dyDescent="0.25">
      <c r="A163" s="8" t="s">
        <v>11</v>
      </c>
      <c r="B163" s="11" t="s">
        <v>98</v>
      </c>
      <c r="C163" s="8" t="s">
        <v>62</v>
      </c>
      <c r="D163" s="8">
        <v>166.51</v>
      </c>
      <c r="E163" s="8">
        <v>100.06</v>
      </c>
      <c r="F163" s="8">
        <v>319.2</v>
      </c>
      <c r="G163" s="8">
        <v>488.27</v>
      </c>
      <c r="H163" s="8">
        <v>875.82</v>
      </c>
      <c r="I163" s="12">
        <v>693.5</v>
      </c>
      <c r="J163" s="12">
        <v>574.01</v>
      </c>
      <c r="K163" s="12">
        <v>290.66000000000003</v>
      </c>
      <c r="L163" s="12">
        <v>328.22</v>
      </c>
      <c r="M163" s="12">
        <v>328.22</v>
      </c>
      <c r="N163" s="8">
        <v>165.11</v>
      </c>
      <c r="O163" s="13">
        <v>387.65800000000002</v>
      </c>
      <c r="Q163" s="12" t="str">
        <f t="shared" si="5"/>
        <v/>
      </c>
      <c r="W163" s="8" t="str">
        <f t="shared" si="6"/>
        <v>BiharOwn ex-bus generation (GWh)</v>
      </c>
    </row>
    <row r="164" spans="1:23" x14ac:dyDescent="0.25">
      <c r="A164" s="8" t="s">
        <v>11</v>
      </c>
      <c r="B164" s="8" t="s">
        <v>98</v>
      </c>
      <c r="C164" s="8" t="s">
        <v>64</v>
      </c>
      <c r="D164" s="8">
        <v>7012.37</v>
      </c>
      <c r="E164" s="8">
        <v>7656.06</v>
      </c>
      <c r="F164" s="8">
        <v>8260.66</v>
      </c>
      <c r="G164" s="8">
        <v>8805.73</v>
      </c>
      <c r="H164" s="8">
        <v>9878.39</v>
      </c>
      <c r="I164" s="12">
        <v>10618.14</v>
      </c>
      <c r="J164" s="12">
        <v>12018.0201360231</v>
      </c>
      <c r="K164" s="12">
        <v>12996.24</v>
      </c>
      <c r="L164" s="12">
        <v>14801.67</v>
      </c>
      <c r="M164" s="12">
        <v>17924.939999999999</v>
      </c>
      <c r="N164" s="8">
        <v>23005.79</v>
      </c>
      <c r="O164" s="13">
        <v>24359.3871075813</v>
      </c>
      <c r="Q164" s="12" t="str">
        <f t="shared" si="5"/>
        <v/>
      </c>
      <c r="W164" s="8" t="str">
        <f t="shared" si="6"/>
        <v>Biharex-bus import from grid (GWh)</v>
      </c>
    </row>
    <row r="165" spans="1:23" x14ac:dyDescent="0.25">
      <c r="A165" s="8" t="s">
        <v>11</v>
      </c>
      <c r="B165" s="8" t="s">
        <v>98</v>
      </c>
      <c r="C165" s="8" t="s">
        <v>67</v>
      </c>
      <c r="D165" s="8">
        <v>0</v>
      </c>
      <c r="E165" s="8">
        <v>0</v>
      </c>
      <c r="F165" s="8">
        <v>0</v>
      </c>
      <c r="G165" s="8">
        <v>0</v>
      </c>
      <c r="H165" s="8">
        <v>0</v>
      </c>
      <c r="I165" s="12">
        <v>29.02</v>
      </c>
      <c r="J165" s="12">
        <v>0</v>
      </c>
      <c r="K165" s="12">
        <v>0</v>
      </c>
      <c r="L165" s="12">
        <v>0</v>
      </c>
      <c r="M165" s="12">
        <v>0</v>
      </c>
      <c r="N165" s="12">
        <v>0</v>
      </c>
      <c r="O165" s="13">
        <v>0</v>
      </c>
      <c r="P165" s="12"/>
      <c r="Q165" s="12" t="str">
        <f t="shared" si="5"/>
        <v/>
      </c>
      <c r="W165" s="8" t="str">
        <f t="shared" si="6"/>
        <v>Biharex-bus import from CPP (GWh)</v>
      </c>
    </row>
    <row r="166" spans="1:23" x14ac:dyDescent="0.25">
      <c r="A166" s="8" t="s">
        <v>11</v>
      </c>
      <c r="B166" s="8" t="s">
        <v>98</v>
      </c>
      <c r="C166" s="8" t="s">
        <v>70</v>
      </c>
      <c r="D166" s="8">
        <v>7178.88</v>
      </c>
      <c r="E166" s="8">
        <v>7756.12</v>
      </c>
      <c r="F166" s="8">
        <v>8579.86</v>
      </c>
      <c r="G166" s="8">
        <v>9294</v>
      </c>
      <c r="H166" s="8">
        <v>10754.21</v>
      </c>
      <c r="I166" s="8">
        <v>11340.66</v>
      </c>
      <c r="J166" s="8">
        <v>12592.030136023101</v>
      </c>
      <c r="K166" s="8">
        <v>13286.9</v>
      </c>
      <c r="L166" s="8">
        <v>15129.89</v>
      </c>
      <c r="M166" s="8">
        <v>18253.16</v>
      </c>
      <c r="N166" s="8">
        <v>23170.9</v>
      </c>
      <c r="O166" s="13">
        <v>24747.0451075813</v>
      </c>
      <c r="Q166" s="12" t="str">
        <f t="shared" si="5"/>
        <v/>
      </c>
      <c r="W166" s="8" t="str">
        <f t="shared" si="6"/>
        <v>Biharavailability ex-bus (GWh)</v>
      </c>
    </row>
    <row r="167" spans="1:23" x14ac:dyDescent="0.25">
      <c r="A167" s="8" t="s">
        <v>11</v>
      </c>
      <c r="B167" s="8" t="s">
        <v>98</v>
      </c>
      <c r="C167" s="8" t="s">
        <v>73</v>
      </c>
      <c r="D167" s="8">
        <v>4022.33</v>
      </c>
      <c r="E167" s="8">
        <v>3825.87</v>
      </c>
      <c r="F167" s="8">
        <v>4393.79</v>
      </c>
      <c r="G167" s="8">
        <v>4984.0600000000004</v>
      </c>
      <c r="H167" s="8">
        <v>6067.22</v>
      </c>
      <c r="I167" s="12">
        <v>5582.89</v>
      </c>
      <c r="J167" s="12">
        <v>6183.92</v>
      </c>
      <c r="K167" s="12">
        <v>6720.6</v>
      </c>
      <c r="L167" s="12">
        <v>7979.71</v>
      </c>
      <c r="M167" s="12">
        <v>9807.2999999999993</v>
      </c>
      <c r="N167" s="8">
        <v>13249.63</v>
      </c>
      <c r="O167" s="13">
        <v>17250.689999999999</v>
      </c>
      <c r="Q167" s="12" t="str">
        <f t="shared" si="5"/>
        <v/>
      </c>
      <c r="W167" s="8" t="str">
        <f t="shared" si="6"/>
        <v>Bihartotal consumption (GWh)</v>
      </c>
    </row>
    <row r="168" spans="1:23" x14ac:dyDescent="0.25">
      <c r="A168" s="8" t="s">
        <v>11</v>
      </c>
      <c r="B168" s="8" t="s">
        <v>98</v>
      </c>
      <c r="C168" s="8" t="s">
        <v>75</v>
      </c>
      <c r="D168" s="8">
        <v>3156.55</v>
      </c>
      <c r="E168" s="8">
        <v>3930.25</v>
      </c>
      <c r="F168" s="8">
        <v>4186.07</v>
      </c>
      <c r="G168" s="8">
        <v>4309.9399999999996</v>
      </c>
      <c r="H168" s="8">
        <v>4686.99</v>
      </c>
      <c r="I168" s="8">
        <v>5757.77</v>
      </c>
      <c r="J168" s="8">
        <v>6408.1101360230696</v>
      </c>
      <c r="K168" s="8">
        <v>6566.3</v>
      </c>
      <c r="L168" s="8">
        <v>7150.18</v>
      </c>
      <c r="M168" s="8">
        <v>8445.86</v>
      </c>
      <c r="N168" s="8">
        <v>9921.27</v>
      </c>
      <c r="O168" s="13">
        <v>7496.3551075812502</v>
      </c>
      <c r="Q168" s="12" t="str">
        <f t="shared" si="5"/>
        <v/>
      </c>
      <c r="W168" s="8" t="str">
        <f t="shared" si="6"/>
        <v>BiharT&amp;D losses (GWh)</v>
      </c>
    </row>
    <row r="169" spans="1:23" x14ac:dyDescent="0.25">
      <c r="A169" s="8" t="s">
        <v>11</v>
      </c>
      <c r="B169" s="8" t="s">
        <v>98</v>
      </c>
      <c r="C169" s="8" t="s">
        <v>77</v>
      </c>
      <c r="D169" s="15">
        <v>0.439699507444058</v>
      </c>
      <c r="E169" s="15">
        <v>0.50672887990386895</v>
      </c>
      <c r="F169" s="15">
        <v>0.48789490737611102</v>
      </c>
      <c r="G169" s="15">
        <v>0.46373359156444999</v>
      </c>
      <c r="H169" s="15">
        <v>0.43582838720835798</v>
      </c>
      <c r="I169" s="15">
        <v>0.50771030962924601</v>
      </c>
      <c r="J169" s="15">
        <v>0.50890206478229905</v>
      </c>
      <c r="K169" s="15">
        <v>0.49419352896461899</v>
      </c>
      <c r="L169" s="15">
        <v>0.47258638364191702</v>
      </c>
      <c r="M169" s="15">
        <v>0.46270673132761703</v>
      </c>
      <c r="N169" s="16">
        <v>0.42820000000000003</v>
      </c>
      <c r="O169" s="15">
        <v>0.302919200049655</v>
      </c>
      <c r="P169" s="16"/>
      <c r="Q169" s="12" t="str">
        <f t="shared" si="5"/>
        <v/>
      </c>
      <c r="W169" s="8" t="str">
        <f t="shared" si="6"/>
        <v>BiharT&amp;D losses (%)</v>
      </c>
    </row>
    <row r="170" spans="1:23" x14ac:dyDescent="0.25">
      <c r="A170" s="8" t="s">
        <v>11</v>
      </c>
      <c r="B170" s="11" t="s">
        <v>99</v>
      </c>
      <c r="C170" s="8" t="s">
        <v>62</v>
      </c>
      <c r="D170" s="8">
        <v>11718.02</v>
      </c>
      <c r="E170" s="8">
        <v>14453.78</v>
      </c>
      <c r="F170" s="8">
        <v>12224.53</v>
      </c>
      <c r="G170" s="8">
        <v>14104.38</v>
      </c>
      <c r="H170" s="8">
        <v>12980.84</v>
      </c>
      <c r="I170" s="12">
        <v>13831.09</v>
      </c>
      <c r="J170" s="12">
        <v>14098.18</v>
      </c>
      <c r="K170" s="12">
        <v>16013.27</v>
      </c>
      <c r="L170" s="12">
        <v>16162.21</v>
      </c>
      <c r="M170" s="12">
        <v>15349.72</v>
      </c>
      <c r="N170" s="8">
        <v>16438.89</v>
      </c>
      <c r="O170" s="13">
        <v>16949.354273000001</v>
      </c>
      <c r="Q170" s="12" t="str">
        <f t="shared" si="5"/>
        <v/>
      </c>
      <c r="W170" s="8" t="str">
        <f t="shared" si="6"/>
        <v>JharkhandOwn ex-bus generation (GWh)</v>
      </c>
    </row>
    <row r="171" spans="1:23" x14ac:dyDescent="0.25">
      <c r="A171" s="8" t="s">
        <v>11</v>
      </c>
      <c r="B171" s="8" t="s">
        <v>99</v>
      </c>
      <c r="C171" s="8" t="s">
        <v>64</v>
      </c>
      <c r="D171" s="8">
        <v>1892.81</v>
      </c>
      <c r="E171" s="8">
        <v>1151.56</v>
      </c>
      <c r="F171" s="8">
        <v>2152.8200000000002</v>
      </c>
      <c r="G171" s="8">
        <v>2207.7399999999998</v>
      </c>
      <c r="H171" s="8">
        <v>3570.99</v>
      </c>
      <c r="I171" s="12">
        <v>3583.07</v>
      </c>
      <c r="J171" s="12">
        <v>3705.0651662151799</v>
      </c>
      <c r="K171" s="12">
        <v>3430.55</v>
      </c>
      <c r="L171" s="12">
        <v>4373.79</v>
      </c>
      <c r="M171" s="12">
        <v>4348.87</v>
      </c>
      <c r="N171" s="8">
        <v>4580.2700000000004</v>
      </c>
      <c r="O171" s="13">
        <v>6272.0329574501402</v>
      </c>
      <c r="Q171" s="12" t="str">
        <f t="shared" si="5"/>
        <v/>
      </c>
      <c r="W171" s="8" t="str">
        <f t="shared" si="6"/>
        <v>Jharkhandex-bus import from grid (GWh)</v>
      </c>
    </row>
    <row r="172" spans="1:23" x14ac:dyDescent="0.25">
      <c r="A172" s="8" t="s">
        <v>11</v>
      </c>
      <c r="B172" s="8" t="s">
        <v>99</v>
      </c>
      <c r="C172" s="8" t="s">
        <v>67</v>
      </c>
      <c r="D172" s="8">
        <v>165.37</v>
      </c>
      <c r="E172" s="8">
        <v>275.7</v>
      </c>
      <c r="F172" s="8">
        <v>442.6</v>
      </c>
      <c r="G172" s="8">
        <v>303.3</v>
      </c>
      <c r="H172" s="8">
        <v>272.66000000000003</v>
      </c>
      <c r="I172" s="12">
        <v>272.66000000000003</v>
      </c>
      <c r="J172" s="12">
        <v>402.77</v>
      </c>
      <c r="K172" s="12">
        <v>312</v>
      </c>
      <c r="L172" s="12">
        <v>368.72</v>
      </c>
      <c r="M172" s="12">
        <v>269.02999999999997</v>
      </c>
      <c r="N172" s="8">
        <v>112.29</v>
      </c>
      <c r="O172" s="13">
        <v>140.27099999999999</v>
      </c>
      <c r="Q172" s="12" t="str">
        <f t="shared" si="5"/>
        <v/>
      </c>
      <c r="W172" s="8" t="str">
        <f t="shared" si="6"/>
        <v>Jharkhandex-bus import from CPP (GWh)</v>
      </c>
    </row>
    <row r="173" spans="1:23" x14ac:dyDescent="0.25">
      <c r="A173" s="8" t="s">
        <v>11</v>
      </c>
      <c r="B173" s="8" t="s">
        <v>99</v>
      </c>
      <c r="C173" s="8" t="s">
        <v>70</v>
      </c>
      <c r="D173" s="20">
        <v>12773.89</v>
      </c>
      <c r="E173" s="20">
        <v>14704.79</v>
      </c>
      <c r="F173" s="8">
        <v>14819.95</v>
      </c>
      <c r="G173" s="8">
        <v>16615.419999999998</v>
      </c>
      <c r="H173" s="8">
        <v>16824.490000000002</v>
      </c>
      <c r="I173" s="8">
        <v>17686.82</v>
      </c>
      <c r="J173" s="8">
        <v>18206.015166215198</v>
      </c>
      <c r="K173" s="8">
        <v>19755.82</v>
      </c>
      <c r="L173" s="8">
        <v>20904.72</v>
      </c>
      <c r="M173" s="8">
        <v>19967.62</v>
      </c>
      <c r="N173" s="21">
        <v>21131.46</v>
      </c>
      <c r="O173" s="13">
        <v>23361.658230450099</v>
      </c>
      <c r="P173" s="21"/>
      <c r="Q173" s="12" t="str">
        <f t="shared" si="5"/>
        <v/>
      </c>
      <c r="W173" s="8" t="str">
        <f t="shared" si="6"/>
        <v>Jharkhandavailability ex-bus (GWh)</v>
      </c>
    </row>
    <row r="174" spans="1:23" x14ac:dyDescent="0.25">
      <c r="A174" s="8" t="s">
        <v>11</v>
      </c>
      <c r="B174" s="8" t="s">
        <v>99</v>
      </c>
      <c r="C174" s="8" t="s">
        <v>73</v>
      </c>
      <c r="D174" s="8">
        <v>9348.0300000000007</v>
      </c>
      <c r="E174" s="8">
        <v>10851.32</v>
      </c>
      <c r="F174" s="8">
        <v>11387.47</v>
      </c>
      <c r="G174" s="8">
        <v>12582.93</v>
      </c>
      <c r="H174" s="8">
        <v>13082.67</v>
      </c>
      <c r="I174" s="12">
        <v>14666.99</v>
      </c>
      <c r="J174" s="12">
        <v>15594.83</v>
      </c>
      <c r="K174" s="12">
        <v>17124.36</v>
      </c>
      <c r="L174" s="12">
        <v>18174.64</v>
      </c>
      <c r="M174" s="12">
        <v>16532.88</v>
      </c>
      <c r="N174" s="12">
        <v>17541.57</v>
      </c>
      <c r="O174" s="13">
        <v>19548.7868762951</v>
      </c>
      <c r="P174" s="12"/>
      <c r="Q174" s="12" t="str">
        <f t="shared" si="5"/>
        <v/>
      </c>
      <c r="W174" s="8" t="str">
        <f t="shared" si="6"/>
        <v>Jharkhandtotal consumption (GWh)</v>
      </c>
    </row>
    <row r="175" spans="1:23" x14ac:dyDescent="0.25">
      <c r="A175" s="8" t="s">
        <v>11</v>
      </c>
      <c r="B175" s="8" t="s">
        <v>99</v>
      </c>
      <c r="C175" s="8" t="s">
        <v>75</v>
      </c>
      <c r="D175" s="8">
        <v>3425.86</v>
      </c>
      <c r="E175" s="8">
        <v>3853.47</v>
      </c>
      <c r="F175" s="8">
        <v>3432.48</v>
      </c>
      <c r="G175" s="8">
        <v>4032.49</v>
      </c>
      <c r="H175" s="8">
        <v>3741.82</v>
      </c>
      <c r="I175" s="8">
        <v>3019.83</v>
      </c>
      <c r="J175" s="8">
        <v>2611.1851662151798</v>
      </c>
      <c r="K175" s="8">
        <v>2631.46</v>
      </c>
      <c r="L175" s="8">
        <v>2730.08</v>
      </c>
      <c r="M175" s="8">
        <v>3434.74</v>
      </c>
      <c r="N175" s="8">
        <v>3589.89</v>
      </c>
      <c r="O175" s="13">
        <v>3812.8713541550201</v>
      </c>
      <c r="Q175" s="12" t="str">
        <f t="shared" si="5"/>
        <v/>
      </c>
      <c r="W175" s="8" t="str">
        <f t="shared" si="6"/>
        <v>JharkhandT&amp;D losses (GWh)</v>
      </c>
    </row>
    <row r="176" spans="1:23" x14ac:dyDescent="0.25">
      <c r="A176" s="8" t="s">
        <v>11</v>
      </c>
      <c r="B176" s="8" t="s">
        <v>99</v>
      </c>
      <c r="C176" s="8" t="s">
        <v>77</v>
      </c>
      <c r="D176" s="22">
        <v>0.26819238305637499</v>
      </c>
      <c r="E176" s="22">
        <v>0.2621</v>
      </c>
      <c r="F176" s="15">
        <v>0.23161211744978899</v>
      </c>
      <c r="G176" s="15">
        <v>0.24269564055557999</v>
      </c>
      <c r="H176" s="15">
        <v>0.22240317537114099</v>
      </c>
      <c r="I176" s="15">
        <v>0.170739002262702</v>
      </c>
      <c r="J176" s="15">
        <v>0.14342431017308799</v>
      </c>
      <c r="K176" s="15">
        <v>0.133199229391643</v>
      </c>
      <c r="L176" s="15">
        <v>0.13059634379221499</v>
      </c>
      <c r="M176" s="15">
        <v>0.172015493083302</v>
      </c>
      <c r="N176" s="16">
        <v>0.1699</v>
      </c>
      <c r="O176" s="15">
        <v>0.16321064697304899</v>
      </c>
      <c r="P176" s="16"/>
      <c r="Q176" s="12" t="str">
        <f t="shared" si="5"/>
        <v/>
      </c>
      <c r="W176" s="8" t="str">
        <f t="shared" si="6"/>
        <v>JharkhandT&amp;D losses (%)</v>
      </c>
    </row>
    <row r="177" spans="1:23" x14ac:dyDescent="0.25">
      <c r="A177" s="8" t="s">
        <v>11</v>
      </c>
      <c r="B177" s="11" t="s">
        <v>100</v>
      </c>
      <c r="C177" s="8" t="s">
        <v>62</v>
      </c>
      <c r="D177" s="8">
        <v>11184.02</v>
      </c>
      <c r="E177" s="8">
        <v>13370.43</v>
      </c>
      <c r="F177" s="8">
        <v>13760.92</v>
      </c>
      <c r="G177" s="8">
        <v>12157.54</v>
      </c>
      <c r="H177" s="8">
        <v>10240.200000000001</v>
      </c>
      <c r="I177" s="12">
        <v>12222.57</v>
      </c>
      <c r="J177" s="12">
        <v>13142.87</v>
      </c>
      <c r="K177" s="12">
        <v>13988.22</v>
      </c>
      <c r="L177" s="12">
        <v>17254.830000000002</v>
      </c>
      <c r="M177" s="12">
        <v>17420.98</v>
      </c>
      <c r="N177" s="8">
        <v>16618.23</v>
      </c>
      <c r="O177" s="13">
        <v>17341.100809</v>
      </c>
      <c r="Q177" s="12" t="str">
        <f t="shared" si="5"/>
        <v/>
      </c>
      <c r="W177" s="8" t="str">
        <f t="shared" si="6"/>
        <v>OdishaOwn ex-bus generation (GWh)</v>
      </c>
    </row>
    <row r="178" spans="1:23" x14ac:dyDescent="0.25">
      <c r="A178" s="8" t="s">
        <v>11</v>
      </c>
      <c r="B178" s="8" t="s">
        <v>100</v>
      </c>
      <c r="C178" s="8" t="s">
        <v>64</v>
      </c>
      <c r="D178" s="8">
        <v>2452.5500000000002</v>
      </c>
      <c r="E178" s="8">
        <v>1858.56</v>
      </c>
      <c r="F178" s="8">
        <v>3810.88</v>
      </c>
      <c r="G178" s="8">
        <v>6470.39</v>
      </c>
      <c r="H178" s="8">
        <v>7940.12</v>
      </c>
      <c r="I178" s="12">
        <v>6593.95</v>
      </c>
      <c r="J178" s="12">
        <v>7283.5264407127697</v>
      </c>
      <c r="K178" s="12">
        <v>6769.51</v>
      </c>
      <c r="L178" s="12">
        <v>5012.74</v>
      </c>
      <c r="M178" s="12">
        <v>7929.16</v>
      </c>
      <c r="N178" s="8">
        <v>8044.55</v>
      </c>
      <c r="O178" s="13">
        <v>8272.13757482859</v>
      </c>
      <c r="Q178" s="12" t="str">
        <f t="shared" si="5"/>
        <v/>
      </c>
      <c r="W178" s="8" t="str">
        <f t="shared" si="6"/>
        <v>Odishaex-bus import from grid (GWh)</v>
      </c>
    </row>
    <row r="179" spans="1:23" x14ac:dyDescent="0.25">
      <c r="A179" s="8" t="s">
        <v>11</v>
      </c>
      <c r="B179" s="8" t="s">
        <v>100</v>
      </c>
      <c r="C179" s="8" t="s">
        <v>67</v>
      </c>
      <c r="D179" s="8">
        <v>1248.79</v>
      </c>
      <c r="E179" s="8">
        <v>1510.28</v>
      </c>
      <c r="F179" s="8">
        <v>1086.28</v>
      </c>
      <c r="G179" s="8">
        <v>1831.54</v>
      </c>
      <c r="H179" s="8">
        <v>1230.06</v>
      </c>
      <c r="I179" s="12">
        <v>3952.47</v>
      </c>
      <c r="J179" s="12">
        <v>3150.53</v>
      </c>
      <c r="K179" s="12">
        <v>1769.82</v>
      </c>
      <c r="L179" s="12">
        <v>1302.5</v>
      </c>
      <c r="M179" s="12">
        <v>1253</v>
      </c>
      <c r="N179" s="8">
        <v>1695.84</v>
      </c>
      <c r="O179" s="13">
        <v>1854.3916999999999</v>
      </c>
      <c r="Q179" s="12" t="str">
        <f t="shared" si="5"/>
        <v/>
      </c>
      <c r="W179" s="8" t="str">
        <f t="shared" si="6"/>
        <v>Odishaex-bus import from CPP (GWh)</v>
      </c>
    </row>
    <row r="180" spans="1:23" x14ac:dyDescent="0.25">
      <c r="A180" s="8" t="s">
        <v>11</v>
      </c>
      <c r="B180" s="8" t="s">
        <v>100</v>
      </c>
      <c r="C180" s="8" t="s">
        <v>70</v>
      </c>
      <c r="D180" s="8">
        <v>14885.36</v>
      </c>
      <c r="E180" s="20">
        <v>16739.27</v>
      </c>
      <c r="F180" s="8">
        <v>18658.080000000002</v>
      </c>
      <c r="G180" s="8">
        <v>20459.47</v>
      </c>
      <c r="H180" s="8">
        <v>19410.38</v>
      </c>
      <c r="I180" s="8">
        <v>22768.99</v>
      </c>
      <c r="J180" s="8">
        <v>23576.926440712799</v>
      </c>
      <c r="K180" s="8">
        <v>22527.55</v>
      </c>
      <c r="L180" s="8">
        <v>23570.07</v>
      </c>
      <c r="M180" s="8">
        <v>26603.14</v>
      </c>
      <c r="N180" s="8">
        <v>26358.61</v>
      </c>
      <c r="O180" s="13">
        <v>27467.630083828601</v>
      </c>
      <c r="Q180" s="12" t="str">
        <f t="shared" si="5"/>
        <v/>
      </c>
      <c r="W180" s="8" t="str">
        <f t="shared" si="6"/>
        <v>Odishaavailability ex-bus (GWh)</v>
      </c>
    </row>
    <row r="181" spans="1:23" x14ac:dyDescent="0.25">
      <c r="A181" s="8" t="s">
        <v>11</v>
      </c>
      <c r="B181" s="8" t="s">
        <v>100</v>
      </c>
      <c r="C181" s="8" t="s">
        <v>73</v>
      </c>
      <c r="D181" s="8">
        <v>8103.57</v>
      </c>
      <c r="E181" s="8">
        <v>9483.74</v>
      </c>
      <c r="F181" s="8">
        <v>11299.13</v>
      </c>
      <c r="G181" s="8">
        <v>11732.52</v>
      </c>
      <c r="H181" s="8">
        <v>12227.86</v>
      </c>
      <c r="I181" s="12">
        <v>13099.2</v>
      </c>
      <c r="J181" s="12">
        <v>13054.18</v>
      </c>
      <c r="K181" s="12">
        <v>13552</v>
      </c>
      <c r="L181" s="12">
        <v>14411.46</v>
      </c>
      <c r="M181" s="12">
        <v>15439.85</v>
      </c>
      <c r="N181" s="8">
        <v>16053.22</v>
      </c>
      <c r="O181" s="13">
        <v>16987.960879972801</v>
      </c>
      <c r="Q181" s="12" t="str">
        <f t="shared" si="5"/>
        <v/>
      </c>
      <c r="W181" s="8" t="str">
        <f t="shared" si="6"/>
        <v>Odishatotal consumption (GWh)</v>
      </c>
    </row>
    <row r="182" spans="1:23" x14ac:dyDescent="0.25">
      <c r="A182" s="8" t="s">
        <v>11</v>
      </c>
      <c r="B182" s="8" t="s">
        <v>100</v>
      </c>
      <c r="C182" s="8" t="s">
        <v>75</v>
      </c>
      <c r="D182" s="8">
        <v>6781.79</v>
      </c>
      <c r="E182" s="8">
        <v>7255.53</v>
      </c>
      <c r="F182" s="8">
        <v>7358.95</v>
      </c>
      <c r="G182" s="8">
        <v>8726.9500000000007</v>
      </c>
      <c r="H182" s="8">
        <v>7182.52</v>
      </c>
      <c r="I182" s="8">
        <v>9669.7900000000009</v>
      </c>
      <c r="J182" s="8">
        <v>10522.746440712801</v>
      </c>
      <c r="K182" s="8">
        <v>8975.5499999999993</v>
      </c>
      <c r="L182" s="8">
        <v>9158.61</v>
      </c>
      <c r="M182" s="8">
        <v>11163.29</v>
      </c>
      <c r="N182" s="8">
        <v>10305.39</v>
      </c>
      <c r="O182" s="13">
        <v>10479.669203855799</v>
      </c>
      <c r="Q182" s="12" t="str">
        <f t="shared" si="5"/>
        <v/>
      </c>
      <c r="W182" s="8" t="str">
        <f t="shared" si="6"/>
        <v>OdishaT&amp;D losses (GWh)</v>
      </c>
    </row>
    <row r="183" spans="1:23" x14ac:dyDescent="0.25">
      <c r="A183" s="8" t="s">
        <v>11</v>
      </c>
      <c r="B183" s="8" t="s">
        <v>100</v>
      </c>
      <c r="C183" s="8" t="s">
        <v>77</v>
      </c>
      <c r="D183" s="15">
        <v>0.45560134252715401</v>
      </c>
      <c r="E183" s="22">
        <v>0.43344363284659398</v>
      </c>
      <c r="F183" s="15">
        <v>0.39441089329663098</v>
      </c>
      <c r="G183" s="15">
        <v>0.42654819504122099</v>
      </c>
      <c r="H183" s="15">
        <v>0.37003500189074101</v>
      </c>
      <c r="I183" s="15">
        <v>0.42469121379560498</v>
      </c>
      <c r="J183" s="15">
        <v>0.44631544604313</v>
      </c>
      <c r="K183" s="15">
        <v>0.39842548346358098</v>
      </c>
      <c r="L183" s="15">
        <v>0.38856948664132102</v>
      </c>
      <c r="M183" s="15">
        <v>0.41962302194402601</v>
      </c>
      <c r="N183" s="16">
        <v>0.39100000000000001</v>
      </c>
      <c r="O183" s="15">
        <v>0.38152797208469902</v>
      </c>
      <c r="Q183" s="12" t="str">
        <f t="shared" si="5"/>
        <v/>
      </c>
      <c r="W183" s="8" t="str">
        <f t="shared" si="6"/>
        <v>OdishaT&amp;D losses (%)</v>
      </c>
    </row>
    <row r="184" spans="1:23" x14ac:dyDescent="0.25">
      <c r="A184" s="8" t="s">
        <v>11</v>
      </c>
      <c r="B184" s="11" t="s">
        <v>101</v>
      </c>
      <c r="C184" s="8" t="s">
        <v>62</v>
      </c>
      <c r="D184" s="8">
        <v>26573.94</v>
      </c>
      <c r="E184" s="8">
        <v>27253.83</v>
      </c>
      <c r="F184" s="8">
        <v>29952.52</v>
      </c>
      <c r="G184" s="8">
        <v>30150.29</v>
      </c>
      <c r="H184" s="8">
        <v>35471.81</v>
      </c>
      <c r="I184" s="12">
        <v>36815.79</v>
      </c>
      <c r="J184" s="12">
        <v>38723.61</v>
      </c>
      <c r="K184" s="12">
        <v>39284.11</v>
      </c>
      <c r="L184" s="12">
        <v>36169.980000000003</v>
      </c>
      <c r="M184" s="12">
        <v>40009.83</v>
      </c>
      <c r="N184" s="8">
        <v>39007.14</v>
      </c>
      <c r="O184" s="13">
        <v>42896.593999999997</v>
      </c>
      <c r="Q184" s="12" t="str">
        <f t="shared" si="5"/>
        <v/>
      </c>
      <c r="W184" s="8" t="str">
        <f t="shared" si="6"/>
        <v>West BengalOwn ex-bus generation (GWh)</v>
      </c>
    </row>
    <row r="185" spans="1:23" x14ac:dyDescent="0.25">
      <c r="A185" s="8" t="s">
        <v>11</v>
      </c>
      <c r="B185" s="8" t="s">
        <v>101</v>
      </c>
      <c r="C185" s="8" t="s">
        <v>64</v>
      </c>
      <c r="D185" s="8">
        <v>1745.25</v>
      </c>
      <c r="E185" s="8">
        <v>2734.73</v>
      </c>
      <c r="F185" s="8">
        <v>3396.2</v>
      </c>
      <c r="G185" s="8">
        <v>3090.1</v>
      </c>
      <c r="H185" s="8">
        <v>3034.23</v>
      </c>
      <c r="I185" s="12">
        <v>4875.5600000000004</v>
      </c>
      <c r="J185" s="12">
        <v>5300.4302087061096</v>
      </c>
      <c r="K185" s="12">
        <v>8436.26</v>
      </c>
      <c r="L185" s="12">
        <v>11869.37</v>
      </c>
      <c r="M185" s="12">
        <v>11754.39</v>
      </c>
      <c r="N185" s="8">
        <v>15468.73</v>
      </c>
      <c r="O185" s="13">
        <v>13586.9384563811</v>
      </c>
      <c r="Q185" s="12" t="str">
        <f t="shared" si="5"/>
        <v/>
      </c>
      <c r="W185" s="8" t="str">
        <f t="shared" si="6"/>
        <v>West Bengalex-bus import from grid (GWh)</v>
      </c>
    </row>
    <row r="186" spans="1:23" x14ac:dyDescent="0.25">
      <c r="A186" s="8" t="s">
        <v>11</v>
      </c>
      <c r="B186" s="8" t="s">
        <v>101</v>
      </c>
      <c r="C186" s="8" t="s">
        <v>67</v>
      </c>
      <c r="D186" s="8">
        <v>96.59</v>
      </c>
      <c r="E186" s="8">
        <v>185.96</v>
      </c>
      <c r="F186" s="8">
        <v>0</v>
      </c>
      <c r="G186" s="8">
        <v>143.28</v>
      </c>
      <c r="H186" s="8">
        <v>9.16</v>
      </c>
      <c r="I186" s="12">
        <v>331.41</v>
      </c>
      <c r="J186" s="12">
        <v>113.67</v>
      </c>
      <c r="K186" s="12">
        <v>111.78</v>
      </c>
      <c r="L186" s="12">
        <v>136.02000000000001</v>
      </c>
      <c r="M186" s="12">
        <v>75.599999999999994</v>
      </c>
      <c r="N186" s="8">
        <v>117.85</v>
      </c>
      <c r="O186" s="13">
        <v>164.9417</v>
      </c>
      <c r="Q186" s="12" t="str">
        <f t="shared" si="5"/>
        <v/>
      </c>
      <c r="W186" s="8" t="str">
        <f t="shared" si="6"/>
        <v>West Bengalex-bus import from CPP (GWh)</v>
      </c>
    </row>
    <row r="187" spans="1:23" x14ac:dyDescent="0.25">
      <c r="A187" s="8" t="s">
        <v>11</v>
      </c>
      <c r="B187" s="8" t="s">
        <v>101</v>
      </c>
      <c r="C187" s="8" t="s">
        <v>70</v>
      </c>
      <c r="D187" s="20">
        <v>27882.55</v>
      </c>
      <c r="E187" s="20">
        <v>29620.99</v>
      </c>
      <c r="F187" s="8">
        <v>33348.720000000001</v>
      </c>
      <c r="G187" s="8">
        <v>33383.67</v>
      </c>
      <c r="H187" s="8">
        <v>38515.199999999997</v>
      </c>
      <c r="I187" s="8">
        <v>42022.76</v>
      </c>
      <c r="J187" s="8">
        <v>44137.710208706099</v>
      </c>
      <c r="K187" s="8">
        <v>47832.15</v>
      </c>
      <c r="L187" s="8">
        <v>48175.37</v>
      </c>
      <c r="M187" s="8">
        <v>51839.82</v>
      </c>
      <c r="N187" s="8">
        <v>54593.72</v>
      </c>
      <c r="O187" s="13">
        <v>56648.474156381097</v>
      </c>
      <c r="Q187" s="12" t="str">
        <f t="shared" si="5"/>
        <v/>
      </c>
      <c r="W187" s="8" t="str">
        <f t="shared" si="6"/>
        <v>West Bengalavailability ex-bus (GWh)</v>
      </c>
    </row>
    <row r="188" spans="1:23" x14ac:dyDescent="0.25">
      <c r="A188" s="8" t="s">
        <v>11</v>
      </c>
      <c r="B188" s="8" t="s">
        <v>101</v>
      </c>
      <c r="C188" s="8" t="s">
        <v>73</v>
      </c>
      <c r="D188" s="8">
        <v>20957.060000000001</v>
      </c>
      <c r="E188" s="8">
        <v>22618.48</v>
      </c>
      <c r="F188" s="8">
        <v>26247.97</v>
      </c>
      <c r="G188" s="8">
        <v>27779.3</v>
      </c>
      <c r="H188" s="8">
        <v>31455</v>
      </c>
      <c r="I188" s="12">
        <v>32609.31</v>
      </c>
      <c r="J188" s="12">
        <v>33903.33</v>
      </c>
      <c r="K188" s="12">
        <v>36320.339999999997</v>
      </c>
      <c r="L188" s="12">
        <v>36591.589999999997</v>
      </c>
      <c r="M188" s="12">
        <v>39058.550000000003</v>
      </c>
      <c r="N188" s="8">
        <v>42496.61</v>
      </c>
      <c r="O188" s="13">
        <v>43945.802282800003</v>
      </c>
      <c r="Q188" s="12" t="str">
        <f t="shared" si="5"/>
        <v/>
      </c>
      <c r="W188" s="8" t="str">
        <f t="shared" si="6"/>
        <v>West Bengaltotal consumption (GWh)</v>
      </c>
    </row>
    <row r="189" spans="1:23" x14ac:dyDescent="0.25">
      <c r="A189" s="8" t="s">
        <v>11</v>
      </c>
      <c r="B189" s="8" t="s">
        <v>101</v>
      </c>
      <c r="C189" s="8" t="s">
        <v>75</v>
      </c>
      <c r="D189" s="8">
        <v>6925.49</v>
      </c>
      <c r="E189" s="8">
        <v>7002.51</v>
      </c>
      <c r="F189" s="8">
        <v>7100.75</v>
      </c>
      <c r="G189" s="8">
        <v>5604.37</v>
      </c>
      <c r="H189" s="8">
        <v>7060.2</v>
      </c>
      <c r="I189" s="8">
        <v>9413.4500000000007</v>
      </c>
      <c r="J189" s="8">
        <v>10234.380208706099</v>
      </c>
      <c r="K189" s="8">
        <v>11511.81</v>
      </c>
      <c r="L189" s="8">
        <v>11583.78</v>
      </c>
      <c r="M189" s="8">
        <v>12781.27</v>
      </c>
      <c r="N189" s="8">
        <v>12097.11</v>
      </c>
      <c r="O189" s="13">
        <v>12702.671873581099</v>
      </c>
      <c r="Q189" s="12" t="str">
        <f t="shared" si="5"/>
        <v/>
      </c>
      <c r="W189" s="8" t="str">
        <f t="shared" si="6"/>
        <v>West BengalT&amp;D losses (GWh)</v>
      </c>
    </row>
    <row r="190" spans="1:23" x14ac:dyDescent="0.25">
      <c r="A190" s="8" t="s">
        <v>11</v>
      </c>
      <c r="B190" s="8" t="s">
        <v>101</v>
      </c>
      <c r="C190" s="8" t="s">
        <v>77</v>
      </c>
      <c r="D190" s="22">
        <v>0.24840000000000001</v>
      </c>
      <c r="E190" s="22">
        <v>0.2364</v>
      </c>
      <c r="F190" s="15">
        <v>0.212924214182733</v>
      </c>
      <c r="G190" s="15">
        <v>0.16787758805427899</v>
      </c>
      <c r="H190" s="15">
        <v>0.18330944666002</v>
      </c>
      <c r="I190" s="15">
        <v>0.22400837070197199</v>
      </c>
      <c r="J190" s="15">
        <v>0.231873836687781</v>
      </c>
      <c r="K190" s="15">
        <v>0.24067097130277401</v>
      </c>
      <c r="L190" s="15">
        <v>0.240450254974689</v>
      </c>
      <c r="M190" s="15">
        <v>0.24655313232183301</v>
      </c>
      <c r="N190" s="16">
        <v>0.22159999999999999</v>
      </c>
      <c r="O190" s="15">
        <v>0.22423678771143399</v>
      </c>
      <c r="Q190" s="12" t="str">
        <f t="shared" si="5"/>
        <v/>
      </c>
      <c r="W190" s="8" t="str">
        <f t="shared" si="6"/>
        <v>West BengalT&amp;D losses (%)</v>
      </c>
    </row>
    <row r="191" spans="1:23" x14ac:dyDescent="0.25">
      <c r="A191" s="8" t="s">
        <v>11</v>
      </c>
      <c r="B191" s="11" t="s">
        <v>63</v>
      </c>
      <c r="C191" s="8" t="s">
        <v>62</v>
      </c>
      <c r="D191" s="8">
        <v>33.74</v>
      </c>
      <c r="E191" s="8">
        <v>34.979999999999997</v>
      </c>
      <c r="F191" s="8">
        <v>139.05000000000001</v>
      </c>
      <c r="G191" s="8">
        <v>138.69999999999999</v>
      </c>
      <c r="H191" s="8">
        <v>163.44</v>
      </c>
      <c r="I191" s="12">
        <v>131.78</v>
      </c>
      <c r="J191" s="12">
        <v>145.94999999999999</v>
      </c>
      <c r="K191" s="12">
        <v>145.88999999999999</v>
      </c>
      <c r="L191" s="12">
        <v>118.88</v>
      </c>
      <c r="M191" s="12">
        <v>151.62</v>
      </c>
      <c r="N191" s="8">
        <v>116.24</v>
      </c>
      <c r="O191" s="13">
        <v>115.83163</v>
      </c>
      <c r="Q191" s="12" t="str">
        <f t="shared" si="5"/>
        <v>NE</v>
      </c>
      <c r="W191" s="8" t="str">
        <f t="shared" si="6"/>
        <v>SikkimOwn ex-bus generation (GWh)</v>
      </c>
    </row>
    <row r="192" spans="1:23" x14ac:dyDescent="0.25">
      <c r="A192" s="8" t="s">
        <v>11</v>
      </c>
      <c r="B192" s="8" t="s">
        <v>63</v>
      </c>
      <c r="C192" s="8" t="s">
        <v>64</v>
      </c>
      <c r="D192" s="8">
        <v>200.04</v>
      </c>
      <c r="E192" s="8">
        <v>254.77</v>
      </c>
      <c r="F192" s="8">
        <v>272.74</v>
      </c>
      <c r="G192" s="8">
        <v>314.41000000000003</v>
      </c>
      <c r="H192" s="8">
        <v>330.87</v>
      </c>
      <c r="I192" s="12">
        <v>377.24</v>
      </c>
      <c r="J192" s="12">
        <v>392.10804834286898</v>
      </c>
      <c r="K192" s="12">
        <v>390.47</v>
      </c>
      <c r="L192" s="12">
        <v>407.5</v>
      </c>
      <c r="M192" s="12">
        <v>387.79</v>
      </c>
      <c r="N192" s="8">
        <v>366.18</v>
      </c>
      <c r="O192" s="13">
        <v>457.02455628894302</v>
      </c>
      <c r="Q192" s="12" t="str">
        <f t="shared" si="5"/>
        <v>NE</v>
      </c>
      <c r="W192" s="8" t="str">
        <f t="shared" si="6"/>
        <v>Sikkimex-bus import from grid (GWh)</v>
      </c>
    </row>
    <row r="193" spans="1:23" x14ac:dyDescent="0.25">
      <c r="A193" s="8" t="s">
        <v>11</v>
      </c>
      <c r="B193" s="8" t="s">
        <v>63</v>
      </c>
      <c r="C193" s="8" t="s">
        <v>67</v>
      </c>
      <c r="D193" s="8">
        <v>0</v>
      </c>
      <c r="E193" s="8">
        <v>0</v>
      </c>
      <c r="F193" s="8">
        <v>0</v>
      </c>
      <c r="G193" s="8">
        <v>0</v>
      </c>
      <c r="H193" s="8">
        <v>0</v>
      </c>
      <c r="I193" s="12">
        <v>0</v>
      </c>
      <c r="J193" s="12">
        <v>0</v>
      </c>
      <c r="K193" s="12">
        <v>0</v>
      </c>
      <c r="L193" s="12">
        <v>0</v>
      </c>
      <c r="M193" s="12">
        <v>0</v>
      </c>
      <c r="N193" s="8">
        <v>0</v>
      </c>
      <c r="O193" s="13">
        <v>0</v>
      </c>
      <c r="Q193" s="12" t="str">
        <f t="shared" si="5"/>
        <v>NE</v>
      </c>
      <c r="W193" s="8" t="str">
        <f t="shared" si="6"/>
        <v>Sikkimex-bus import from CPP (GWh)</v>
      </c>
    </row>
    <row r="194" spans="1:23" x14ac:dyDescent="0.25">
      <c r="A194" s="8" t="s">
        <v>11</v>
      </c>
      <c r="B194" s="8" t="s">
        <v>63</v>
      </c>
      <c r="C194" s="8" t="s">
        <v>70</v>
      </c>
      <c r="D194" s="8">
        <v>233.78</v>
      </c>
      <c r="E194" s="8">
        <v>289.75</v>
      </c>
      <c r="F194" s="8">
        <v>411.79</v>
      </c>
      <c r="G194" s="8">
        <v>453.11</v>
      </c>
      <c r="H194" s="8">
        <v>494.31</v>
      </c>
      <c r="I194" s="8">
        <v>509.02</v>
      </c>
      <c r="J194" s="8">
        <v>538.05804834286903</v>
      </c>
      <c r="K194" s="8">
        <v>536.36</v>
      </c>
      <c r="L194" s="8">
        <v>526.38</v>
      </c>
      <c r="M194" s="8">
        <v>539.41</v>
      </c>
      <c r="N194" s="8">
        <v>482.42</v>
      </c>
      <c r="O194" s="13">
        <v>572.85618628894304</v>
      </c>
      <c r="Q194" s="12" t="str">
        <f t="shared" ref="Q194:Q253" si="7">IF(ISNUMBER(MATCH(B194,$T$2:$T$5,0)),"UT",IF(ISNUMBER(MATCH(B194,$S$2:$S$8,0)),"NE",""))</f>
        <v>NE</v>
      </c>
      <c r="W194" s="8" t="str">
        <f t="shared" ref="W194:W261" si="8">B194&amp;C194</f>
        <v>Sikkimavailability ex-bus (GWh)</v>
      </c>
    </row>
    <row r="195" spans="1:23" x14ac:dyDescent="0.25">
      <c r="A195" s="8" t="s">
        <v>11</v>
      </c>
      <c r="B195" s="8" t="s">
        <v>63</v>
      </c>
      <c r="C195" s="8" t="s">
        <v>73</v>
      </c>
      <c r="D195" s="8">
        <v>208.67</v>
      </c>
      <c r="E195" s="8">
        <v>211.93</v>
      </c>
      <c r="F195" s="8">
        <v>260.25</v>
      </c>
      <c r="G195" s="8">
        <v>277.31</v>
      </c>
      <c r="H195" s="8">
        <v>301.5</v>
      </c>
      <c r="I195" s="12">
        <v>337.62</v>
      </c>
      <c r="J195" s="12">
        <v>370.62</v>
      </c>
      <c r="K195" s="12">
        <v>385.44</v>
      </c>
      <c r="L195" s="12">
        <v>404.71</v>
      </c>
      <c r="M195" s="12">
        <v>404.71</v>
      </c>
      <c r="N195" s="8">
        <v>354.46</v>
      </c>
      <c r="O195" s="13">
        <v>436.57</v>
      </c>
      <c r="Q195" s="12" t="str">
        <f t="shared" si="7"/>
        <v>NE</v>
      </c>
      <c r="W195" s="8" t="str">
        <f t="shared" si="8"/>
        <v>Sikkimtotal consumption (GWh)</v>
      </c>
    </row>
    <row r="196" spans="1:23" x14ac:dyDescent="0.25">
      <c r="A196" s="8" t="s">
        <v>11</v>
      </c>
      <c r="B196" s="8" t="s">
        <v>63</v>
      </c>
      <c r="C196" s="8" t="s">
        <v>75</v>
      </c>
      <c r="D196" s="8">
        <v>25.11</v>
      </c>
      <c r="E196" s="8">
        <v>77.819999999999993</v>
      </c>
      <c r="F196" s="8">
        <v>151.54</v>
      </c>
      <c r="G196" s="8">
        <v>175.8</v>
      </c>
      <c r="H196" s="8">
        <v>192.81</v>
      </c>
      <c r="I196" s="8">
        <v>171.4</v>
      </c>
      <c r="J196" s="8">
        <v>167.438048342869</v>
      </c>
      <c r="K196" s="8">
        <v>150.91999999999999</v>
      </c>
      <c r="L196" s="8">
        <v>121.67</v>
      </c>
      <c r="M196" s="8">
        <v>134.69999999999999</v>
      </c>
      <c r="N196" s="8">
        <v>127.96</v>
      </c>
      <c r="O196" s="13">
        <v>136.28618628894299</v>
      </c>
      <c r="Q196" s="12" t="str">
        <f t="shared" si="7"/>
        <v>NE</v>
      </c>
      <c r="W196" s="8" t="str">
        <f t="shared" si="8"/>
        <v>SikkimT&amp;D losses (GWh)</v>
      </c>
    </row>
    <row r="197" spans="1:23" x14ac:dyDescent="0.25">
      <c r="A197" s="8" t="s">
        <v>11</v>
      </c>
      <c r="B197" s="8" t="s">
        <v>63</v>
      </c>
      <c r="C197" s="8" t="s">
        <v>77</v>
      </c>
      <c r="D197" s="15">
        <v>0.10740867482248299</v>
      </c>
      <c r="E197" s="15">
        <v>0.268576358930112</v>
      </c>
      <c r="F197" s="15">
        <v>0.368003108380485</v>
      </c>
      <c r="G197" s="15">
        <v>0.38798525744300499</v>
      </c>
      <c r="H197" s="15">
        <v>0.39005886993991601</v>
      </c>
      <c r="I197" s="15">
        <v>0.33672547247652301</v>
      </c>
      <c r="J197" s="15">
        <v>0.31118956190424202</v>
      </c>
      <c r="K197" s="15">
        <v>0.28137817883511101</v>
      </c>
      <c r="L197" s="15">
        <v>0.231144800334359</v>
      </c>
      <c r="M197" s="15">
        <v>0.24971728369885601</v>
      </c>
      <c r="N197" s="16">
        <v>0.26519999999999999</v>
      </c>
      <c r="O197" s="15">
        <v>0.23790645811443001</v>
      </c>
      <c r="Q197" s="12" t="str">
        <f t="shared" si="7"/>
        <v>NE</v>
      </c>
      <c r="W197" s="8" t="str">
        <f t="shared" si="8"/>
        <v>SikkimT&amp;D losses (%)</v>
      </c>
    </row>
    <row r="198" spans="1:23" x14ac:dyDescent="0.25">
      <c r="A198" s="8" t="s">
        <v>11</v>
      </c>
      <c r="B198" s="14" t="s">
        <v>102</v>
      </c>
      <c r="C198" s="8" t="s">
        <v>62</v>
      </c>
      <c r="D198" s="8">
        <v>153.63999999999999</v>
      </c>
      <c r="E198" s="8">
        <v>177.68</v>
      </c>
      <c r="F198" s="8">
        <v>204.89</v>
      </c>
      <c r="G198" s="8">
        <v>211.61</v>
      </c>
      <c r="H198" s="8">
        <v>220.45</v>
      </c>
      <c r="I198" s="12">
        <v>235.75</v>
      </c>
      <c r="J198" s="12">
        <v>242.68</v>
      </c>
      <c r="K198" s="12">
        <v>252.07</v>
      </c>
      <c r="L198" s="12">
        <v>268.99</v>
      </c>
      <c r="M198" s="12">
        <v>288.64</v>
      </c>
      <c r="N198" s="8">
        <v>283.26</v>
      </c>
      <c r="O198" s="13">
        <v>297.79649999999998</v>
      </c>
      <c r="Q198" s="12" t="str">
        <f t="shared" si="7"/>
        <v/>
      </c>
      <c r="W198" s="8" t="str">
        <f t="shared" si="8"/>
        <v>A &amp; N IslandsOwn ex-bus generation (GWh)</v>
      </c>
    </row>
    <row r="199" spans="1:23" x14ac:dyDescent="0.25">
      <c r="A199" s="8" t="s">
        <v>11</v>
      </c>
      <c r="B199" s="8" t="s">
        <v>102</v>
      </c>
      <c r="C199" s="8" t="s">
        <v>64</v>
      </c>
      <c r="D199" s="8">
        <v>0</v>
      </c>
      <c r="E199" s="8">
        <v>0</v>
      </c>
      <c r="F199" s="8">
        <v>0</v>
      </c>
      <c r="G199" s="8">
        <v>0</v>
      </c>
      <c r="H199" s="8">
        <v>0</v>
      </c>
      <c r="I199" s="12">
        <v>0</v>
      </c>
      <c r="J199" s="12">
        <v>0</v>
      </c>
      <c r="K199" s="12">
        <v>0</v>
      </c>
      <c r="L199" s="12">
        <v>0</v>
      </c>
      <c r="M199" s="12">
        <v>0</v>
      </c>
      <c r="N199" s="8">
        <v>0</v>
      </c>
      <c r="O199" s="13">
        <v>0</v>
      </c>
      <c r="Q199" s="12" t="str">
        <f t="shared" si="7"/>
        <v/>
      </c>
      <c r="W199" s="8" t="str">
        <f t="shared" si="8"/>
        <v>A &amp; N Islandsex-bus import from grid (GWh)</v>
      </c>
    </row>
    <row r="200" spans="1:23" x14ac:dyDescent="0.25">
      <c r="A200" s="8" t="s">
        <v>11</v>
      </c>
      <c r="B200" s="8" t="s">
        <v>102</v>
      </c>
      <c r="C200" s="8" t="s">
        <v>67</v>
      </c>
      <c r="D200" s="8">
        <v>0</v>
      </c>
      <c r="E200" s="8">
        <v>0</v>
      </c>
      <c r="F200" s="8">
        <v>0</v>
      </c>
      <c r="G200" s="8">
        <v>0</v>
      </c>
      <c r="H200" s="8">
        <v>0</v>
      </c>
      <c r="I200" s="12">
        <v>0</v>
      </c>
      <c r="J200" s="12">
        <v>0</v>
      </c>
      <c r="K200" s="12">
        <v>0</v>
      </c>
      <c r="L200" s="12">
        <v>0</v>
      </c>
      <c r="M200" s="12">
        <v>0</v>
      </c>
      <c r="N200" s="8">
        <v>0</v>
      </c>
      <c r="O200" s="13">
        <v>0</v>
      </c>
      <c r="Q200" s="12" t="str">
        <f t="shared" si="7"/>
        <v/>
      </c>
      <c r="W200" s="8" t="str">
        <f t="shared" si="8"/>
        <v>A &amp; N Islandsex-bus import from CPP (GWh)</v>
      </c>
    </row>
    <row r="201" spans="1:23" x14ac:dyDescent="0.25">
      <c r="A201" s="8" t="s">
        <v>11</v>
      </c>
      <c r="B201" s="8" t="s">
        <v>102</v>
      </c>
      <c r="C201" s="8" t="s">
        <v>70</v>
      </c>
      <c r="D201" s="8">
        <v>153.63999999999999</v>
      </c>
      <c r="E201" s="8">
        <v>177.68</v>
      </c>
      <c r="F201" s="8">
        <v>204.89</v>
      </c>
      <c r="G201" s="8">
        <v>211.61</v>
      </c>
      <c r="H201" s="8">
        <v>220.45</v>
      </c>
      <c r="I201" s="8">
        <v>235.75</v>
      </c>
      <c r="J201" s="8">
        <v>242.68</v>
      </c>
      <c r="K201" s="8">
        <v>252.07</v>
      </c>
      <c r="L201" s="8">
        <v>268.99</v>
      </c>
      <c r="M201" s="8">
        <v>288.64</v>
      </c>
      <c r="N201" s="8">
        <v>283.26</v>
      </c>
      <c r="O201" s="13">
        <v>297.79649999999998</v>
      </c>
      <c r="P201" s="16"/>
      <c r="Q201" s="12" t="str">
        <f t="shared" si="7"/>
        <v/>
      </c>
      <c r="W201" s="8" t="str">
        <f t="shared" si="8"/>
        <v>A &amp; N Islandsavailability ex-bus (GWh)</v>
      </c>
    </row>
    <row r="202" spans="1:23" x14ac:dyDescent="0.25">
      <c r="A202" s="8" t="s">
        <v>11</v>
      </c>
      <c r="B202" s="8" t="s">
        <v>102</v>
      </c>
      <c r="C202" s="8" t="s">
        <v>73</v>
      </c>
      <c r="D202" s="8">
        <v>116.27</v>
      </c>
      <c r="E202" s="8">
        <v>136.63</v>
      </c>
      <c r="F202" s="8">
        <v>149.85</v>
      </c>
      <c r="G202" s="8">
        <v>160.47999999999999</v>
      </c>
      <c r="H202" s="8">
        <v>176.89</v>
      </c>
      <c r="I202" s="12">
        <v>187</v>
      </c>
      <c r="J202" s="12">
        <v>198.62</v>
      </c>
      <c r="K202" s="12">
        <v>206.35</v>
      </c>
      <c r="L202" s="12">
        <v>215.77</v>
      </c>
      <c r="M202" s="12">
        <v>229.46</v>
      </c>
      <c r="N202" s="8">
        <v>242.27</v>
      </c>
      <c r="O202" s="13">
        <v>265.83</v>
      </c>
      <c r="P202" s="16"/>
      <c r="Q202" s="12" t="str">
        <f t="shared" si="7"/>
        <v/>
      </c>
      <c r="W202" s="8" t="str">
        <f t="shared" si="8"/>
        <v>A &amp; N Islandstotal consumption (GWh)</v>
      </c>
    </row>
    <row r="203" spans="1:23" x14ac:dyDescent="0.25">
      <c r="A203" s="8" t="s">
        <v>11</v>
      </c>
      <c r="B203" s="8" t="s">
        <v>102</v>
      </c>
      <c r="C203" s="8" t="s">
        <v>75</v>
      </c>
      <c r="D203" s="8">
        <v>37.369999999999997</v>
      </c>
      <c r="E203" s="8">
        <v>41.05</v>
      </c>
      <c r="F203" s="8">
        <v>55.04</v>
      </c>
      <c r="G203" s="8">
        <v>51.13</v>
      </c>
      <c r="H203" s="8">
        <v>43.56</v>
      </c>
      <c r="I203" s="8">
        <v>48.75</v>
      </c>
      <c r="J203" s="8">
        <v>44.06</v>
      </c>
      <c r="K203" s="8">
        <v>45.72</v>
      </c>
      <c r="L203" s="8">
        <v>53.22</v>
      </c>
      <c r="M203" s="8">
        <v>59.18</v>
      </c>
      <c r="N203" s="8">
        <v>40.99</v>
      </c>
      <c r="O203" s="13">
        <v>31.9664999999999</v>
      </c>
      <c r="P203" s="16"/>
      <c r="Q203" s="12" t="str">
        <f t="shared" si="7"/>
        <v/>
      </c>
      <c r="W203" s="8" t="str">
        <f t="shared" si="8"/>
        <v>A &amp; N IslandsT&amp;D losses (GWh)</v>
      </c>
    </row>
    <row r="204" spans="1:23" x14ac:dyDescent="0.25">
      <c r="A204" s="8" t="s">
        <v>11</v>
      </c>
      <c r="B204" s="8" t="s">
        <v>102</v>
      </c>
      <c r="C204" s="8" t="s">
        <v>77</v>
      </c>
      <c r="D204" s="15">
        <v>0.24323092944545699</v>
      </c>
      <c r="E204" s="15">
        <v>0.23103331832507901</v>
      </c>
      <c r="F204" s="15">
        <v>0.26863194885060299</v>
      </c>
      <c r="G204" s="15">
        <v>0.24162374178914001</v>
      </c>
      <c r="H204" s="15">
        <v>0.19759582671807699</v>
      </c>
      <c r="I204" s="15">
        <v>0.2067868504772</v>
      </c>
      <c r="J204" s="15">
        <v>0.181555958463821</v>
      </c>
      <c r="K204" s="15">
        <v>0.18137818859840499</v>
      </c>
      <c r="L204" s="15">
        <v>0.19785122123498999</v>
      </c>
      <c r="M204" s="15">
        <v>0.20503048780487801</v>
      </c>
      <c r="N204" s="16">
        <v>0.1447</v>
      </c>
      <c r="O204" s="15">
        <v>0.10734343754879599</v>
      </c>
      <c r="P204" s="16"/>
      <c r="Q204" s="12" t="str">
        <f t="shared" si="7"/>
        <v/>
      </c>
      <c r="W204" s="8" t="str">
        <f t="shared" si="8"/>
        <v>A &amp; N IslandsT&amp;D losses (%)</v>
      </c>
    </row>
    <row r="205" spans="1:23" x14ac:dyDescent="0.25">
      <c r="A205" s="8" t="s">
        <v>28</v>
      </c>
      <c r="B205" s="11" t="s">
        <v>65</v>
      </c>
      <c r="C205" s="8" t="s">
        <v>62</v>
      </c>
      <c r="D205" s="8">
        <v>48.82</v>
      </c>
      <c r="E205" s="8">
        <v>67.099999999999994</v>
      </c>
      <c r="F205" s="8">
        <v>165.33</v>
      </c>
      <c r="G205" s="8">
        <v>172.84</v>
      </c>
      <c r="H205" s="8">
        <v>233.97</v>
      </c>
      <c r="I205" s="12">
        <v>221.51</v>
      </c>
      <c r="J205" s="12">
        <v>222.99</v>
      </c>
      <c r="K205" s="12">
        <v>289.91000000000003</v>
      </c>
      <c r="L205" s="12">
        <v>290.98</v>
      </c>
      <c r="M205" s="12">
        <v>292.95999999999998</v>
      </c>
      <c r="N205" s="8">
        <v>18.440000000000001</v>
      </c>
      <c r="O205" s="13">
        <v>27.43</v>
      </c>
      <c r="Q205" s="12" t="str">
        <f t="shared" si="7"/>
        <v>NE</v>
      </c>
      <c r="W205" s="8" t="str">
        <f t="shared" si="8"/>
        <v>Arunachal PradeshOwn ex-bus generation (GWh)</v>
      </c>
    </row>
    <row r="206" spans="1:23" x14ac:dyDescent="0.25">
      <c r="A206" s="8" t="s">
        <v>28</v>
      </c>
      <c r="B206" s="8" t="s">
        <v>65</v>
      </c>
      <c r="C206" s="8" t="s">
        <v>64</v>
      </c>
      <c r="D206" s="8">
        <v>272.31</v>
      </c>
      <c r="E206" s="8">
        <v>261.04000000000002</v>
      </c>
      <c r="F206" s="8">
        <v>351.48</v>
      </c>
      <c r="G206" s="8">
        <v>338.23</v>
      </c>
      <c r="H206" s="8">
        <v>364.52</v>
      </c>
      <c r="I206" s="12">
        <v>459.24</v>
      </c>
      <c r="J206" s="12">
        <v>588.29986350190097</v>
      </c>
      <c r="K206" s="12">
        <v>582.19000000000005</v>
      </c>
      <c r="L206" s="12">
        <v>603.86</v>
      </c>
      <c r="M206" s="12">
        <v>716.37</v>
      </c>
      <c r="N206" s="8">
        <v>741.01</v>
      </c>
      <c r="O206" s="13">
        <v>704.94708341836497</v>
      </c>
      <c r="Q206" s="12" t="str">
        <f t="shared" si="7"/>
        <v>NE</v>
      </c>
      <c r="W206" s="8" t="str">
        <f t="shared" si="8"/>
        <v>Arunachal Pradeshex-bus import from grid (GWh)</v>
      </c>
    </row>
    <row r="207" spans="1:23" x14ac:dyDescent="0.25">
      <c r="A207" s="8" t="s">
        <v>28</v>
      </c>
      <c r="B207" s="8" t="s">
        <v>65</v>
      </c>
      <c r="C207" s="8" t="s">
        <v>67</v>
      </c>
      <c r="D207" s="8">
        <v>0</v>
      </c>
      <c r="E207" s="8">
        <v>0</v>
      </c>
      <c r="F207" s="8">
        <v>0</v>
      </c>
      <c r="G207" s="8">
        <v>0</v>
      </c>
      <c r="H207" s="8">
        <v>0</v>
      </c>
      <c r="I207" s="12">
        <v>0</v>
      </c>
      <c r="J207" s="12">
        <v>0</v>
      </c>
      <c r="K207" s="12">
        <v>0</v>
      </c>
      <c r="L207" s="12">
        <v>0</v>
      </c>
      <c r="M207" s="12">
        <v>0</v>
      </c>
      <c r="N207" s="8">
        <v>0</v>
      </c>
      <c r="O207" s="13">
        <v>0</v>
      </c>
      <c r="Q207" s="12" t="str">
        <f t="shared" si="7"/>
        <v>NE</v>
      </c>
      <c r="W207" s="8" t="str">
        <f t="shared" si="8"/>
        <v>Arunachal Pradeshex-bus import from CPP (GWh)</v>
      </c>
    </row>
    <row r="208" spans="1:23" x14ac:dyDescent="0.25">
      <c r="A208" s="8" t="s">
        <v>28</v>
      </c>
      <c r="B208" s="8" t="s">
        <v>65</v>
      </c>
      <c r="C208" s="8" t="s">
        <v>70</v>
      </c>
      <c r="D208" s="8">
        <v>321.13</v>
      </c>
      <c r="E208" s="8">
        <v>328.14</v>
      </c>
      <c r="F208" s="8">
        <v>516.80999999999995</v>
      </c>
      <c r="G208" s="8">
        <v>511.07</v>
      </c>
      <c r="H208" s="8">
        <v>598.49</v>
      </c>
      <c r="I208" s="8">
        <v>680.75</v>
      </c>
      <c r="J208" s="8">
        <v>811.28986350190098</v>
      </c>
      <c r="K208" s="8">
        <v>872.1</v>
      </c>
      <c r="L208" s="8">
        <v>894.84</v>
      </c>
      <c r="M208" s="8">
        <v>1009.33</v>
      </c>
      <c r="N208" s="8">
        <v>759.45</v>
      </c>
      <c r="O208" s="13">
        <v>732.37708341836503</v>
      </c>
      <c r="Q208" s="12" t="str">
        <f t="shared" si="7"/>
        <v>NE</v>
      </c>
      <c r="W208" s="8" t="str">
        <f t="shared" si="8"/>
        <v>Arunachal Pradeshavailability ex-bus (GWh)</v>
      </c>
    </row>
    <row r="209" spans="1:23" x14ac:dyDescent="0.25">
      <c r="A209" s="8" t="s">
        <v>28</v>
      </c>
      <c r="B209" s="8" t="s">
        <v>65</v>
      </c>
      <c r="C209" s="8" t="s">
        <v>73</v>
      </c>
      <c r="D209" s="8">
        <v>161.46</v>
      </c>
      <c r="E209" s="8">
        <v>138.5</v>
      </c>
      <c r="F209" s="8">
        <v>169.51</v>
      </c>
      <c r="G209" s="8">
        <v>271.47000000000003</v>
      </c>
      <c r="H209" s="8">
        <v>311</v>
      </c>
      <c r="I209" s="12">
        <v>360</v>
      </c>
      <c r="J209" s="12">
        <v>436.05</v>
      </c>
      <c r="K209" s="12">
        <v>470.93</v>
      </c>
      <c r="L209" s="12">
        <v>480.52</v>
      </c>
      <c r="M209" s="12">
        <v>542.65</v>
      </c>
      <c r="N209" s="8">
        <v>375.17</v>
      </c>
      <c r="O209" s="13">
        <v>370.8168</v>
      </c>
      <c r="Q209" s="12" t="str">
        <f t="shared" si="7"/>
        <v>NE</v>
      </c>
      <c r="W209" s="8" t="str">
        <f t="shared" si="8"/>
        <v>Arunachal Pradeshtotal consumption (GWh)</v>
      </c>
    </row>
    <row r="210" spans="1:23" x14ac:dyDescent="0.25">
      <c r="A210" s="8" t="s">
        <v>28</v>
      </c>
      <c r="B210" s="8" t="s">
        <v>65</v>
      </c>
      <c r="C210" s="8" t="s">
        <v>75</v>
      </c>
      <c r="D210" s="8">
        <v>159.66999999999999</v>
      </c>
      <c r="E210" s="8">
        <v>189.64</v>
      </c>
      <c r="F210" s="8">
        <v>347.3</v>
      </c>
      <c r="G210" s="8">
        <v>239.6</v>
      </c>
      <c r="H210" s="8">
        <v>287.49</v>
      </c>
      <c r="I210" s="8">
        <v>320.75</v>
      </c>
      <c r="J210" s="8">
        <v>375.23986350190103</v>
      </c>
      <c r="K210" s="8">
        <v>401.17</v>
      </c>
      <c r="L210" s="8">
        <v>414.32</v>
      </c>
      <c r="M210" s="8">
        <v>466.68</v>
      </c>
      <c r="N210" s="8">
        <v>384.28</v>
      </c>
      <c r="O210" s="13">
        <v>361.56028341836497</v>
      </c>
      <c r="Q210" s="12" t="str">
        <f t="shared" si="7"/>
        <v>NE</v>
      </c>
      <c r="W210" s="8" t="str">
        <f t="shared" si="8"/>
        <v>Arunachal PradeshT&amp;D losses (GWh)</v>
      </c>
    </row>
    <row r="211" spans="1:23" x14ac:dyDescent="0.25">
      <c r="A211" s="8" t="s">
        <v>28</v>
      </c>
      <c r="B211" s="8" t="s">
        <v>65</v>
      </c>
      <c r="C211" s="8" t="s">
        <v>77</v>
      </c>
      <c r="D211" s="15">
        <v>0.497212966711301</v>
      </c>
      <c r="E211" s="15">
        <v>0.57792405680502201</v>
      </c>
      <c r="F211" s="15">
        <v>0.67200712060525103</v>
      </c>
      <c r="G211" s="15">
        <v>0.46882031815602598</v>
      </c>
      <c r="H211" s="15">
        <v>0.48035890323982</v>
      </c>
      <c r="I211" s="15">
        <v>0.47117150201983099</v>
      </c>
      <c r="J211" s="15">
        <v>0.46252255868475001</v>
      </c>
      <c r="K211" s="15">
        <v>0.46000458662997401</v>
      </c>
      <c r="L211" s="15">
        <v>0.463010147065397</v>
      </c>
      <c r="M211" s="15">
        <v>0.462366124062497</v>
      </c>
      <c r="N211" s="16">
        <v>0.50600000000000001</v>
      </c>
      <c r="O211" s="15">
        <v>0.49368049820836102</v>
      </c>
      <c r="P211" s="16"/>
      <c r="Q211" s="12" t="str">
        <f t="shared" si="7"/>
        <v>NE</v>
      </c>
      <c r="W211" s="8" t="str">
        <f t="shared" si="8"/>
        <v>Arunachal PradeshT&amp;D losses (%)</v>
      </c>
    </row>
    <row r="212" spans="1:23" x14ac:dyDescent="0.25">
      <c r="A212" s="8" t="s">
        <v>28</v>
      </c>
      <c r="B212" s="11" t="s">
        <v>103</v>
      </c>
      <c r="C212" s="8" t="s">
        <v>62</v>
      </c>
      <c r="D212" s="8">
        <v>885.93</v>
      </c>
      <c r="E212" s="8">
        <v>935.32</v>
      </c>
      <c r="F212" s="8">
        <v>1567.08</v>
      </c>
      <c r="G212" s="8">
        <v>1786.88</v>
      </c>
      <c r="H212" s="8">
        <v>1776.65</v>
      </c>
      <c r="I212" s="12">
        <v>1800.34</v>
      </c>
      <c r="J212" s="12">
        <v>1878.12</v>
      </c>
      <c r="K212" s="12">
        <v>1753.72</v>
      </c>
      <c r="L212" s="12">
        <v>1828.17</v>
      </c>
      <c r="M212" s="12">
        <v>1938.33</v>
      </c>
      <c r="N212" s="8">
        <v>1855.2</v>
      </c>
      <c r="O212" s="13">
        <v>1582.617</v>
      </c>
      <c r="Q212" s="12" t="str">
        <f t="shared" si="7"/>
        <v/>
      </c>
      <c r="W212" s="8" t="str">
        <f t="shared" si="8"/>
        <v>AssamOwn ex-bus generation (GWh)</v>
      </c>
    </row>
    <row r="213" spans="1:23" x14ac:dyDescent="0.25">
      <c r="A213" s="8" t="s">
        <v>28</v>
      </c>
      <c r="B213" s="8" t="s">
        <v>103</v>
      </c>
      <c r="C213" s="8" t="s">
        <v>64</v>
      </c>
      <c r="D213" s="8">
        <v>2806.44</v>
      </c>
      <c r="E213" s="8">
        <v>2948.39</v>
      </c>
      <c r="F213" s="8">
        <v>2576.69</v>
      </c>
      <c r="G213" s="8">
        <v>2695.93</v>
      </c>
      <c r="H213" s="8">
        <v>3071.47</v>
      </c>
      <c r="I213" s="12">
        <v>3455.34</v>
      </c>
      <c r="J213" s="12">
        <v>4073.6066587079399</v>
      </c>
      <c r="K213" s="12">
        <v>4288.99</v>
      </c>
      <c r="L213" s="12">
        <v>5059.41</v>
      </c>
      <c r="M213" s="12">
        <v>5609.32</v>
      </c>
      <c r="N213" s="8">
        <v>6377.02</v>
      </c>
      <c r="O213" s="13">
        <v>7073.1252542053498</v>
      </c>
      <c r="Q213" s="12" t="str">
        <f t="shared" si="7"/>
        <v/>
      </c>
      <c r="W213" s="8" t="str">
        <f t="shared" si="8"/>
        <v>Assamex-bus import from grid (GWh)</v>
      </c>
    </row>
    <row r="214" spans="1:23" x14ac:dyDescent="0.25">
      <c r="A214" s="8" t="s">
        <v>28</v>
      </c>
      <c r="B214" s="8" t="s">
        <v>103</v>
      </c>
      <c r="C214" s="8" t="s">
        <v>67</v>
      </c>
      <c r="D214" s="8">
        <v>0</v>
      </c>
      <c r="E214" s="8">
        <v>0</v>
      </c>
      <c r="F214" s="8">
        <v>0</v>
      </c>
      <c r="G214" s="8">
        <v>0</v>
      </c>
      <c r="H214" s="8">
        <v>0</v>
      </c>
      <c r="I214" s="12">
        <v>0</v>
      </c>
      <c r="J214" s="12">
        <v>15.33</v>
      </c>
      <c r="K214" s="12">
        <v>23.45</v>
      </c>
      <c r="L214" s="12">
        <v>23.45</v>
      </c>
      <c r="M214" s="12">
        <v>23.45</v>
      </c>
      <c r="N214" s="8">
        <v>54.83</v>
      </c>
      <c r="O214" s="13">
        <v>38.893999999999998</v>
      </c>
      <c r="Q214" s="12" t="str">
        <f t="shared" si="7"/>
        <v/>
      </c>
      <c r="W214" s="8" t="str">
        <f t="shared" si="8"/>
        <v>Assamex-bus import from CPP (GWh)</v>
      </c>
    </row>
    <row r="215" spans="1:23" x14ac:dyDescent="0.25">
      <c r="A215" s="8" t="s">
        <v>28</v>
      </c>
      <c r="B215" s="8" t="s">
        <v>103</v>
      </c>
      <c r="C215" s="8" t="s">
        <v>70</v>
      </c>
      <c r="D215" s="8">
        <v>3692.37</v>
      </c>
      <c r="E215" s="8">
        <v>3883.71</v>
      </c>
      <c r="F215" s="8">
        <v>4143.7700000000004</v>
      </c>
      <c r="G215" s="8">
        <v>4482.8100000000004</v>
      </c>
      <c r="H215" s="8">
        <v>4848.12</v>
      </c>
      <c r="I215" s="8">
        <v>5255.68</v>
      </c>
      <c r="J215" s="8">
        <v>5967.0566587079402</v>
      </c>
      <c r="K215" s="8">
        <v>6066.16</v>
      </c>
      <c r="L215" s="8">
        <v>6911.03</v>
      </c>
      <c r="M215" s="8">
        <v>7571.1</v>
      </c>
      <c r="N215" s="8">
        <v>8287.0499999999993</v>
      </c>
      <c r="O215" s="13">
        <v>8694.6362542053503</v>
      </c>
      <c r="Q215" s="12" t="str">
        <f t="shared" si="7"/>
        <v/>
      </c>
      <c r="W215" s="8" t="str">
        <f t="shared" si="8"/>
        <v>Assamavailability ex-bus (GWh)</v>
      </c>
    </row>
    <row r="216" spans="1:23" x14ac:dyDescent="0.25">
      <c r="A216" s="8" t="s">
        <v>28</v>
      </c>
      <c r="B216" s="8" t="s">
        <v>103</v>
      </c>
      <c r="C216" s="8" t="s">
        <v>73</v>
      </c>
      <c r="D216" s="8">
        <v>2203</v>
      </c>
      <c r="E216" s="8">
        <v>2575.35</v>
      </c>
      <c r="F216" s="8">
        <v>2544.48</v>
      </c>
      <c r="G216" s="8">
        <v>2797.6</v>
      </c>
      <c r="H216" s="8">
        <v>3257</v>
      </c>
      <c r="I216" s="12">
        <v>3460</v>
      </c>
      <c r="J216" s="12">
        <v>3969.24</v>
      </c>
      <c r="K216" s="12">
        <v>4205</v>
      </c>
      <c r="L216" s="12">
        <v>4763</v>
      </c>
      <c r="M216" s="12">
        <v>5484</v>
      </c>
      <c r="N216" s="8">
        <v>6199</v>
      </c>
      <c r="O216" s="13">
        <v>6525</v>
      </c>
      <c r="Q216" s="12" t="str">
        <f t="shared" si="7"/>
        <v/>
      </c>
      <c r="W216" s="8" t="str">
        <f t="shared" si="8"/>
        <v>Assamtotal consumption (GWh)</v>
      </c>
    </row>
    <row r="217" spans="1:23" x14ac:dyDescent="0.25">
      <c r="A217" s="8" t="s">
        <v>28</v>
      </c>
      <c r="B217" s="8" t="s">
        <v>103</v>
      </c>
      <c r="C217" s="8" t="s">
        <v>75</v>
      </c>
      <c r="D217" s="8">
        <v>1489.37</v>
      </c>
      <c r="E217" s="8">
        <v>1308.3599999999999</v>
      </c>
      <c r="F217" s="8">
        <v>1599.29</v>
      </c>
      <c r="G217" s="8">
        <v>1685.21</v>
      </c>
      <c r="H217" s="8">
        <v>1591.12</v>
      </c>
      <c r="I217" s="8">
        <v>1795.68</v>
      </c>
      <c r="J217" s="8">
        <v>1997.81665870794</v>
      </c>
      <c r="K217" s="8">
        <v>1861.16</v>
      </c>
      <c r="L217" s="8">
        <v>2148.0300000000002</v>
      </c>
      <c r="M217" s="8">
        <v>2087.1</v>
      </c>
      <c r="N217" s="8">
        <v>2088.0500000000002</v>
      </c>
      <c r="O217" s="13">
        <v>2169.6362542053498</v>
      </c>
      <c r="Q217" s="12" t="str">
        <f t="shared" si="7"/>
        <v/>
      </c>
      <c r="W217" s="8" t="str">
        <f t="shared" si="8"/>
        <v>AssamT&amp;D losses (GWh)</v>
      </c>
    </row>
    <row r="218" spans="1:23" x14ac:dyDescent="0.25">
      <c r="A218" s="8" t="s">
        <v>28</v>
      </c>
      <c r="B218" s="8" t="s">
        <v>103</v>
      </c>
      <c r="C218" s="8" t="s">
        <v>77</v>
      </c>
      <c r="D218" s="15">
        <v>0.40336423489520301</v>
      </c>
      <c r="E218" s="15">
        <v>0.336884061889276</v>
      </c>
      <c r="F218" s="15">
        <v>0.38595047505049801</v>
      </c>
      <c r="G218" s="15">
        <v>0.37592715283494099</v>
      </c>
      <c r="H218" s="15">
        <v>0.32819319653803902</v>
      </c>
      <c r="I218" s="15">
        <v>0.34166463711641498</v>
      </c>
      <c r="J218" s="15">
        <v>0.33480772397098901</v>
      </c>
      <c r="K218" s="15">
        <v>0.30681023909689198</v>
      </c>
      <c r="L218" s="15">
        <v>0.31081184714868798</v>
      </c>
      <c r="M218" s="15">
        <v>0.27566667987478699</v>
      </c>
      <c r="N218" s="16">
        <v>0.252</v>
      </c>
      <c r="O218" s="15">
        <v>0.24953732287028799</v>
      </c>
      <c r="P218" s="16"/>
      <c r="Q218" s="12" t="str">
        <f t="shared" si="7"/>
        <v/>
      </c>
      <c r="W218" s="8" t="str">
        <f t="shared" si="8"/>
        <v>AssamT&amp;D losses (%)</v>
      </c>
    </row>
    <row r="219" spans="1:23" x14ac:dyDescent="0.25">
      <c r="A219" s="8" t="s">
        <v>28</v>
      </c>
      <c r="B219" s="11" t="s">
        <v>68</v>
      </c>
      <c r="C219" s="8" t="s">
        <v>62</v>
      </c>
      <c r="D219" s="8">
        <v>2.02</v>
      </c>
      <c r="E219" s="8">
        <v>5.82</v>
      </c>
      <c r="F219" s="8">
        <v>21.08</v>
      </c>
      <c r="G219" s="8">
        <v>18.809999999999999</v>
      </c>
      <c r="H219" s="8">
        <v>20.010000000000002</v>
      </c>
      <c r="I219" s="12">
        <v>16.260000000000002</v>
      </c>
      <c r="J219" s="12">
        <v>16.12</v>
      </c>
      <c r="K219" s="12">
        <v>16.22</v>
      </c>
      <c r="L219" s="12">
        <v>15.26</v>
      </c>
      <c r="M219" s="12">
        <v>15.26</v>
      </c>
      <c r="N219" s="8">
        <v>0</v>
      </c>
      <c r="O219" s="13">
        <v>0.01</v>
      </c>
      <c r="Q219" s="12" t="str">
        <f t="shared" si="7"/>
        <v>NE</v>
      </c>
      <c r="W219" s="8" t="str">
        <f t="shared" si="8"/>
        <v>ManipurOwn ex-bus generation (GWh)</v>
      </c>
    </row>
    <row r="220" spans="1:23" x14ac:dyDescent="0.25">
      <c r="A220" s="8" t="s">
        <v>28</v>
      </c>
      <c r="B220" s="8" t="s">
        <v>68</v>
      </c>
      <c r="C220" s="8" t="s">
        <v>64</v>
      </c>
      <c r="D220" s="8">
        <v>507.72</v>
      </c>
      <c r="E220" s="8">
        <v>461.41</v>
      </c>
      <c r="F220" s="8">
        <v>520.55999999999995</v>
      </c>
      <c r="G220" s="8">
        <v>519.4</v>
      </c>
      <c r="H220" s="8">
        <v>466.6</v>
      </c>
      <c r="I220" s="12">
        <v>535.59</v>
      </c>
      <c r="J220" s="12">
        <v>529.399620497245</v>
      </c>
      <c r="K220" s="12">
        <v>567.99</v>
      </c>
      <c r="L220" s="12">
        <v>631.91999999999996</v>
      </c>
      <c r="M220" s="12">
        <v>772.35</v>
      </c>
      <c r="N220" s="8">
        <v>855.12</v>
      </c>
      <c r="O220" s="13">
        <v>806.40398380435602</v>
      </c>
      <c r="Q220" s="12" t="str">
        <f t="shared" si="7"/>
        <v>NE</v>
      </c>
      <c r="W220" s="8" t="str">
        <f t="shared" si="8"/>
        <v>Manipurex-bus import from grid (GWh)</v>
      </c>
    </row>
    <row r="221" spans="1:23" x14ac:dyDescent="0.25">
      <c r="A221" s="8" t="s">
        <v>28</v>
      </c>
      <c r="B221" s="8" t="s">
        <v>68</v>
      </c>
      <c r="C221" s="8" t="s">
        <v>67</v>
      </c>
      <c r="D221" s="8">
        <v>0</v>
      </c>
      <c r="E221" s="8">
        <v>0</v>
      </c>
      <c r="F221" s="8">
        <v>0</v>
      </c>
      <c r="G221" s="8">
        <v>0</v>
      </c>
      <c r="H221" s="8">
        <v>0</v>
      </c>
      <c r="I221" s="12">
        <v>0</v>
      </c>
      <c r="J221" s="12">
        <v>0</v>
      </c>
      <c r="K221" s="12">
        <v>0</v>
      </c>
      <c r="L221" s="12">
        <v>0</v>
      </c>
      <c r="M221" s="12">
        <v>0</v>
      </c>
      <c r="N221" s="8">
        <v>0</v>
      </c>
      <c r="O221" s="13">
        <v>0</v>
      </c>
      <c r="Q221" s="12" t="str">
        <f t="shared" si="7"/>
        <v>NE</v>
      </c>
      <c r="W221" s="8" t="str">
        <f t="shared" si="8"/>
        <v>Manipurex-bus import from CPP (GWh)</v>
      </c>
    </row>
    <row r="222" spans="1:23" x14ac:dyDescent="0.25">
      <c r="A222" s="8" t="s">
        <v>28</v>
      </c>
      <c r="B222" s="8" t="s">
        <v>68</v>
      </c>
      <c r="C222" s="8" t="s">
        <v>70</v>
      </c>
      <c r="D222" s="8">
        <v>509.74</v>
      </c>
      <c r="E222" s="8">
        <v>467.23</v>
      </c>
      <c r="F222" s="8">
        <v>541.64</v>
      </c>
      <c r="G222" s="8">
        <v>538.21</v>
      </c>
      <c r="H222" s="8">
        <v>486.61</v>
      </c>
      <c r="I222" s="8">
        <v>551.85</v>
      </c>
      <c r="J222" s="8">
        <v>545.519620497245</v>
      </c>
      <c r="K222" s="8">
        <v>584.21</v>
      </c>
      <c r="L222" s="8">
        <v>647.17999999999995</v>
      </c>
      <c r="M222" s="8">
        <v>787.61</v>
      </c>
      <c r="N222" s="8">
        <v>855.12</v>
      </c>
      <c r="O222" s="13">
        <v>806.41398380435601</v>
      </c>
      <c r="Q222" s="12" t="str">
        <f t="shared" si="7"/>
        <v>NE</v>
      </c>
      <c r="W222" s="8" t="str">
        <f t="shared" si="8"/>
        <v>Manipuravailability ex-bus (GWh)</v>
      </c>
    </row>
    <row r="223" spans="1:23" x14ac:dyDescent="0.25">
      <c r="A223" s="8" t="s">
        <v>28</v>
      </c>
      <c r="B223" s="8" t="s">
        <v>68</v>
      </c>
      <c r="C223" s="8" t="s">
        <v>73</v>
      </c>
      <c r="D223" s="8">
        <v>188</v>
      </c>
      <c r="E223" s="8">
        <v>217.38</v>
      </c>
      <c r="F223" s="8">
        <v>197.4</v>
      </c>
      <c r="G223" s="8">
        <v>197.12</v>
      </c>
      <c r="H223" s="8">
        <v>220.65</v>
      </c>
      <c r="I223" s="12">
        <v>271.10000000000002</v>
      </c>
      <c r="J223" s="12">
        <v>324.83</v>
      </c>
      <c r="K223" s="12">
        <v>379.01</v>
      </c>
      <c r="L223" s="12">
        <v>397.96</v>
      </c>
      <c r="M223" s="12">
        <v>465.1</v>
      </c>
      <c r="N223" s="8">
        <v>474.98</v>
      </c>
      <c r="O223" s="13">
        <v>511.91999800000002</v>
      </c>
      <c r="Q223" s="12" t="str">
        <f t="shared" si="7"/>
        <v>NE</v>
      </c>
      <c r="W223" s="8" t="str">
        <f t="shared" si="8"/>
        <v>Manipurtotal consumption (GWh)</v>
      </c>
    </row>
    <row r="224" spans="1:23" x14ac:dyDescent="0.25">
      <c r="A224" s="8" t="s">
        <v>28</v>
      </c>
      <c r="B224" s="8" t="s">
        <v>68</v>
      </c>
      <c r="C224" s="8" t="s">
        <v>75</v>
      </c>
      <c r="D224" s="8">
        <v>321.74</v>
      </c>
      <c r="E224" s="8">
        <v>249.85</v>
      </c>
      <c r="F224" s="8">
        <v>344.24</v>
      </c>
      <c r="G224" s="8">
        <v>341.09</v>
      </c>
      <c r="H224" s="8">
        <v>265.95999999999998</v>
      </c>
      <c r="I224" s="8">
        <v>280.75</v>
      </c>
      <c r="J224" s="8">
        <v>220.68962049724499</v>
      </c>
      <c r="K224" s="8">
        <v>205.2</v>
      </c>
      <c r="L224" s="8">
        <v>249.22</v>
      </c>
      <c r="M224" s="8">
        <v>322.51</v>
      </c>
      <c r="N224" s="8">
        <v>380.14</v>
      </c>
      <c r="O224" s="13">
        <v>294.49398580435599</v>
      </c>
      <c r="Q224" s="12" t="str">
        <f t="shared" si="7"/>
        <v>NE</v>
      </c>
      <c r="W224" s="8" t="str">
        <f t="shared" si="8"/>
        <v>ManipurT&amp;D losses (GWh)</v>
      </c>
    </row>
    <row r="225" spans="1:23" x14ac:dyDescent="0.25">
      <c r="A225" s="8" t="s">
        <v>28</v>
      </c>
      <c r="B225" s="8" t="s">
        <v>68</v>
      </c>
      <c r="C225" s="8" t="s">
        <v>77</v>
      </c>
      <c r="D225" s="15">
        <v>0.631184525444344</v>
      </c>
      <c r="E225" s="15">
        <v>0.53474734071014296</v>
      </c>
      <c r="F225" s="15">
        <v>0.63555128867882704</v>
      </c>
      <c r="G225" s="15">
        <v>0.63374890841864695</v>
      </c>
      <c r="H225" s="15">
        <v>0.54655679085921005</v>
      </c>
      <c r="I225" s="15">
        <v>0.50874331793059702</v>
      </c>
      <c r="J225" s="15">
        <v>0.40454937312077799</v>
      </c>
      <c r="K225" s="15">
        <v>0.35124355967888299</v>
      </c>
      <c r="L225" s="15">
        <v>0.38508606570042297</v>
      </c>
      <c r="M225" s="15">
        <v>0.40947931082642403</v>
      </c>
      <c r="N225" s="16">
        <v>0.44450000000000001</v>
      </c>
      <c r="O225" s="15">
        <v>0.36518958217346997</v>
      </c>
      <c r="P225" s="16"/>
      <c r="Q225" s="12" t="str">
        <f t="shared" si="7"/>
        <v>NE</v>
      </c>
      <c r="W225" s="8" t="str">
        <f t="shared" si="8"/>
        <v>ManipurT&amp;D losses (%)</v>
      </c>
    </row>
    <row r="226" spans="1:23" x14ac:dyDescent="0.25">
      <c r="A226" s="8" t="s">
        <v>28</v>
      </c>
      <c r="B226" s="11" t="s">
        <v>71</v>
      </c>
      <c r="C226" s="8" t="s">
        <v>62</v>
      </c>
      <c r="D226" s="8">
        <v>514.44000000000005</v>
      </c>
      <c r="E226" s="8">
        <v>392.48</v>
      </c>
      <c r="F226" s="8">
        <v>655.57</v>
      </c>
      <c r="G226" s="8">
        <v>614.34</v>
      </c>
      <c r="H226" s="8">
        <v>587.65</v>
      </c>
      <c r="I226" s="12">
        <v>527</v>
      </c>
      <c r="J226" s="12">
        <v>500.44</v>
      </c>
      <c r="K226" s="12">
        <v>695.39</v>
      </c>
      <c r="L226" s="12">
        <v>882.28</v>
      </c>
      <c r="M226" s="12">
        <v>855.6</v>
      </c>
      <c r="N226" s="8">
        <v>920.08</v>
      </c>
      <c r="O226" s="13">
        <v>773.11264000000006</v>
      </c>
      <c r="Q226" s="12" t="str">
        <f t="shared" si="7"/>
        <v>NE</v>
      </c>
      <c r="W226" s="8" t="str">
        <f t="shared" si="8"/>
        <v>MeghalayaOwn ex-bus generation (GWh)</v>
      </c>
    </row>
    <row r="227" spans="1:23" x14ac:dyDescent="0.25">
      <c r="A227" s="8" t="s">
        <v>28</v>
      </c>
      <c r="B227" s="8" t="s">
        <v>71</v>
      </c>
      <c r="C227" s="8" t="s">
        <v>64</v>
      </c>
      <c r="D227" s="8">
        <v>698.1</v>
      </c>
      <c r="E227" s="8">
        <v>811.51</v>
      </c>
      <c r="F227" s="8">
        <v>776.45</v>
      </c>
      <c r="G227" s="8">
        <v>879.52</v>
      </c>
      <c r="H227" s="8">
        <v>851.97</v>
      </c>
      <c r="I227" s="12">
        <v>973.87</v>
      </c>
      <c r="J227" s="12">
        <v>1029.4592232043799</v>
      </c>
      <c r="K227" s="12">
        <v>951.31</v>
      </c>
      <c r="L227" s="12">
        <v>796.98</v>
      </c>
      <c r="M227" s="12">
        <v>986.11</v>
      </c>
      <c r="N227" s="8">
        <v>974.17</v>
      </c>
      <c r="O227" s="13">
        <v>739.03688641672204</v>
      </c>
      <c r="Q227" s="12" t="str">
        <f t="shared" si="7"/>
        <v>NE</v>
      </c>
      <c r="W227" s="8" t="str">
        <f t="shared" si="8"/>
        <v>Meghalayaex-bus import from grid (GWh)</v>
      </c>
    </row>
    <row r="228" spans="1:23" x14ac:dyDescent="0.25">
      <c r="A228" s="8" t="s">
        <v>28</v>
      </c>
      <c r="B228" s="8" t="s">
        <v>71</v>
      </c>
      <c r="C228" s="8" t="s">
        <v>67</v>
      </c>
      <c r="D228" s="8">
        <v>0</v>
      </c>
      <c r="E228" s="8">
        <v>0</v>
      </c>
      <c r="F228" s="8">
        <v>0</v>
      </c>
      <c r="G228" s="8">
        <v>17.68</v>
      </c>
      <c r="H228" s="8">
        <v>34.630000000000003</v>
      </c>
      <c r="I228" s="12">
        <v>7.78</v>
      </c>
      <c r="J228" s="12">
        <v>27.14</v>
      </c>
      <c r="K228" s="12">
        <v>1.49</v>
      </c>
      <c r="L228" s="12">
        <v>1.71</v>
      </c>
      <c r="M228" s="12">
        <v>1.71</v>
      </c>
      <c r="N228" s="8">
        <v>1.71</v>
      </c>
      <c r="O228" s="13">
        <v>0</v>
      </c>
      <c r="Q228" s="12" t="str">
        <f t="shared" si="7"/>
        <v>NE</v>
      </c>
      <c r="W228" s="8" t="str">
        <f t="shared" si="8"/>
        <v>Meghalayaex-bus import from CPP (GWh)</v>
      </c>
    </row>
    <row r="229" spans="1:23" x14ac:dyDescent="0.25">
      <c r="A229" s="8" t="s">
        <v>28</v>
      </c>
      <c r="B229" s="8" t="s">
        <v>71</v>
      </c>
      <c r="C229" s="8" t="s">
        <v>70</v>
      </c>
      <c r="D229" s="8">
        <v>1212.54</v>
      </c>
      <c r="E229" s="8">
        <v>1203.99</v>
      </c>
      <c r="F229" s="8">
        <v>1432.02</v>
      </c>
      <c r="G229" s="8">
        <v>1511.54</v>
      </c>
      <c r="H229" s="8">
        <v>1474.25</v>
      </c>
      <c r="I229" s="8">
        <v>1508.65</v>
      </c>
      <c r="J229" s="8">
        <v>1557.0392232043801</v>
      </c>
      <c r="K229" s="8">
        <v>1648.19</v>
      </c>
      <c r="L229" s="8">
        <v>1680.97</v>
      </c>
      <c r="M229" s="8">
        <v>1843.42</v>
      </c>
      <c r="N229" s="8">
        <v>1895.96</v>
      </c>
      <c r="O229" s="13">
        <v>1512.1495264167199</v>
      </c>
      <c r="Q229" s="12" t="str">
        <f t="shared" si="7"/>
        <v>NE</v>
      </c>
      <c r="W229" s="8" t="str">
        <f t="shared" si="8"/>
        <v>Meghalayaavailability ex-bus (GWh)</v>
      </c>
    </row>
    <row r="230" spans="1:23" x14ac:dyDescent="0.25">
      <c r="A230" s="8" t="s">
        <v>28</v>
      </c>
      <c r="B230" s="8" t="s">
        <v>71</v>
      </c>
      <c r="C230" s="8" t="s">
        <v>73</v>
      </c>
      <c r="D230" s="8">
        <v>725.26</v>
      </c>
      <c r="E230" s="8">
        <v>778.48</v>
      </c>
      <c r="F230" s="8">
        <v>893.26</v>
      </c>
      <c r="G230" s="8">
        <v>945.5</v>
      </c>
      <c r="H230" s="8">
        <v>898.42</v>
      </c>
      <c r="I230" s="12">
        <v>968.96</v>
      </c>
      <c r="J230" s="12">
        <v>1074.8800000000001</v>
      </c>
      <c r="K230" s="12">
        <v>1258.58</v>
      </c>
      <c r="L230" s="12">
        <v>1321.51</v>
      </c>
      <c r="M230" s="12">
        <v>1232.52</v>
      </c>
      <c r="N230" s="8">
        <v>1283.18</v>
      </c>
      <c r="O230" s="13">
        <v>972.38275494000004</v>
      </c>
      <c r="Q230" s="12" t="str">
        <f t="shared" si="7"/>
        <v>NE</v>
      </c>
      <c r="W230" s="8" t="str">
        <f t="shared" si="8"/>
        <v>Meghalayatotal consumption (GWh)</v>
      </c>
    </row>
    <row r="231" spans="1:23" x14ac:dyDescent="0.25">
      <c r="A231" s="8" t="s">
        <v>28</v>
      </c>
      <c r="B231" s="8" t="s">
        <v>71</v>
      </c>
      <c r="C231" s="8" t="s">
        <v>75</v>
      </c>
      <c r="D231" s="8">
        <v>487.28</v>
      </c>
      <c r="E231" s="8">
        <v>425.51</v>
      </c>
      <c r="F231" s="8">
        <v>538.76</v>
      </c>
      <c r="G231" s="8">
        <v>566.04</v>
      </c>
      <c r="H231" s="8">
        <v>575.83000000000004</v>
      </c>
      <c r="I231" s="8">
        <v>539.69000000000005</v>
      </c>
      <c r="J231" s="8">
        <v>482.15922320438398</v>
      </c>
      <c r="K231" s="8">
        <v>389.61</v>
      </c>
      <c r="L231" s="8">
        <v>359.46</v>
      </c>
      <c r="M231" s="8">
        <v>610.9</v>
      </c>
      <c r="N231" s="8">
        <v>612.78</v>
      </c>
      <c r="O231" s="13">
        <v>539.76677147672206</v>
      </c>
      <c r="Q231" s="12" t="str">
        <f t="shared" si="7"/>
        <v>NE</v>
      </c>
      <c r="W231" s="8" t="str">
        <f t="shared" si="8"/>
        <v>MeghalayaT&amp;D losses (GWh)</v>
      </c>
    </row>
    <row r="232" spans="1:23" x14ac:dyDescent="0.25">
      <c r="A232" s="8" t="s">
        <v>28</v>
      </c>
      <c r="B232" s="8" t="s">
        <v>71</v>
      </c>
      <c r="C232" s="8" t="s">
        <v>77</v>
      </c>
      <c r="D232" s="15">
        <v>0.40186715489798303</v>
      </c>
      <c r="E232" s="15">
        <v>0.35341655661591898</v>
      </c>
      <c r="F232" s="15">
        <v>0.37622379575704201</v>
      </c>
      <c r="G232" s="15">
        <v>0.37447900816385898</v>
      </c>
      <c r="H232" s="15">
        <v>0.39059182635238299</v>
      </c>
      <c r="I232" s="15">
        <v>0.35773042123753002</v>
      </c>
      <c r="J232" s="15">
        <v>0.30966414719604901</v>
      </c>
      <c r="K232" s="15">
        <v>0.236386581644106</v>
      </c>
      <c r="L232" s="15">
        <v>0.21384081809907399</v>
      </c>
      <c r="M232" s="15">
        <v>0.33139490729188098</v>
      </c>
      <c r="N232" s="16">
        <v>0.32319999999999999</v>
      </c>
      <c r="O232" s="15">
        <v>0.356953305243421</v>
      </c>
      <c r="P232" s="16"/>
      <c r="Q232" s="12" t="str">
        <f t="shared" si="7"/>
        <v>NE</v>
      </c>
      <c r="W232" s="8" t="str">
        <f t="shared" si="8"/>
        <v>MeghalayaT&amp;D losses (%)</v>
      </c>
    </row>
    <row r="233" spans="1:23" x14ac:dyDescent="0.25">
      <c r="A233" s="8" t="s">
        <v>28</v>
      </c>
      <c r="B233" s="11" t="s">
        <v>74</v>
      </c>
      <c r="C233" s="8" t="s">
        <v>62</v>
      </c>
      <c r="D233" s="8">
        <v>11.11</v>
      </c>
      <c r="E233" s="8">
        <v>11.78</v>
      </c>
      <c r="F233" s="8">
        <v>64.69</v>
      </c>
      <c r="G233" s="8">
        <v>61.21</v>
      </c>
      <c r="H233" s="8">
        <v>102.63</v>
      </c>
      <c r="I233" s="12">
        <v>101.94</v>
      </c>
      <c r="J233" s="12">
        <v>99.31</v>
      </c>
      <c r="K233" s="12">
        <v>100.64</v>
      </c>
      <c r="L233" s="12">
        <v>101.02</v>
      </c>
      <c r="M233" s="12">
        <v>101.3</v>
      </c>
      <c r="N233" s="8">
        <v>27.09</v>
      </c>
      <c r="O233" s="13">
        <v>48.832894000000003</v>
      </c>
      <c r="Q233" s="12" t="str">
        <f t="shared" si="7"/>
        <v>NE</v>
      </c>
      <c r="W233" s="8" t="str">
        <f t="shared" si="8"/>
        <v>MizoramOwn ex-bus generation (GWh)</v>
      </c>
    </row>
    <row r="234" spans="1:23" x14ac:dyDescent="0.25">
      <c r="A234" s="8" t="s">
        <v>28</v>
      </c>
      <c r="B234" s="8" t="s">
        <v>74</v>
      </c>
      <c r="C234" s="8" t="s">
        <v>64</v>
      </c>
      <c r="D234" s="8">
        <v>210.1</v>
      </c>
      <c r="E234" s="8">
        <v>223</v>
      </c>
      <c r="F234" s="8">
        <v>259.41000000000003</v>
      </c>
      <c r="G234" s="8">
        <v>288.66000000000003</v>
      </c>
      <c r="H234" s="8">
        <v>311.45999999999998</v>
      </c>
      <c r="I234" s="12">
        <v>334.96</v>
      </c>
      <c r="J234" s="12">
        <v>382.90925290332802</v>
      </c>
      <c r="K234" s="12">
        <v>360.03</v>
      </c>
      <c r="L234" s="12">
        <v>416.91</v>
      </c>
      <c r="M234" s="12">
        <v>463.4</v>
      </c>
      <c r="N234" s="8">
        <v>502.72</v>
      </c>
      <c r="O234" s="13">
        <v>498.991154054606</v>
      </c>
      <c r="Q234" s="12" t="str">
        <f t="shared" si="7"/>
        <v>NE</v>
      </c>
      <c r="W234" s="8" t="str">
        <f t="shared" si="8"/>
        <v>Mizoramex-bus import from grid (GWh)</v>
      </c>
    </row>
    <row r="235" spans="1:23" x14ac:dyDescent="0.25">
      <c r="A235" s="8" t="s">
        <v>28</v>
      </c>
      <c r="B235" s="8" t="s">
        <v>74</v>
      </c>
      <c r="C235" s="8" t="s">
        <v>67</v>
      </c>
      <c r="D235" s="8">
        <v>0</v>
      </c>
      <c r="E235" s="8">
        <v>0</v>
      </c>
      <c r="F235" s="8">
        <v>0</v>
      </c>
      <c r="G235" s="8">
        <v>0</v>
      </c>
      <c r="H235" s="8">
        <v>0</v>
      </c>
      <c r="I235" s="12">
        <v>0</v>
      </c>
      <c r="J235" s="12">
        <v>0</v>
      </c>
      <c r="K235" s="12">
        <v>0</v>
      </c>
      <c r="L235" s="12">
        <v>0</v>
      </c>
      <c r="M235" s="12">
        <v>0</v>
      </c>
      <c r="N235" s="8">
        <v>0</v>
      </c>
      <c r="O235" s="13">
        <v>0</v>
      </c>
      <c r="Q235" s="12" t="str">
        <f t="shared" si="7"/>
        <v>NE</v>
      </c>
      <c r="W235" s="8" t="str">
        <f t="shared" si="8"/>
        <v>Mizoramex-bus import from CPP (GWh)</v>
      </c>
    </row>
    <row r="236" spans="1:23" x14ac:dyDescent="0.25">
      <c r="A236" s="8" t="s">
        <v>28</v>
      </c>
      <c r="B236" s="8" t="s">
        <v>74</v>
      </c>
      <c r="C236" s="8" t="s">
        <v>70</v>
      </c>
      <c r="D236" s="8">
        <v>221.21</v>
      </c>
      <c r="E236" s="8">
        <v>234.78</v>
      </c>
      <c r="F236" s="8">
        <v>324.10000000000002</v>
      </c>
      <c r="G236" s="8">
        <v>349.87</v>
      </c>
      <c r="H236" s="8">
        <v>414.09</v>
      </c>
      <c r="I236" s="8">
        <v>436.9</v>
      </c>
      <c r="J236" s="8">
        <v>482.21925290332803</v>
      </c>
      <c r="K236" s="8">
        <v>460.67</v>
      </c>
      <c r="L236" s="8">
        <v>517.92999999999995</v>
      </c>
      <c r="M236" s="8">
        <v>564.70000000000005</v>
      </c>
      <c r="N236" s="8">
        <v>529.80999999999995</v>
      </c>
      <c r="O236" s="13">
        <v>547.82404805460601</v>
      </c>
      <c r="Q236" s="12" t="str">
        <f t="shared" si="7"/>
        <v>NE</v>
      </c>
      <c r="W236" s="8" t="str">
        <f t="shared" si="8"/>
        <v>Mizoramavailability ex-bus (GWh)</v>
      </c>
    </row>
    <row r="237" spans="1:23" x14ac:dyDescent="0.25">
      <c r="A237" s="8" t="s">
        <v>28</v>
      </c>
      <c r="B237" s="8" t="s">
        <v>74</v>
      </c>
      <c r="C237" s="8" t="s">
        <v>73</v>
      </c>
      <c r="D237" s="8">
        <v>134.51</v>
      </c>
      <c r="E237" s="8">
        <v>145.15</v>
      </c>
      <c r="F237" s="8">
        <v>179.44</v>
      </c>
      <c r="G237" s="8">
        <v>165.5</v>
      </c>
      <c r="H237" s="8">
        <v>191.33</v>
      </c>
      <c r="I237" s="12">
        <v>237.56</v>
      </c>
      <c r="J237" s="12">
        <v>252.05</v>
      </c>
      <c r="K237" s="12">
        <v>286.60000000000002</v>
      </c>
      <c r="L237" s="12">
        <v>302.79000000000002</v>
      </c>
      <c r="M237" s="12">
        <v>327.22000000000003</v>
      </c>
      <c r="N237" s="8">
        <v>338.5</v>
      </c>
      <c r="O237" s="13">
        <v>353.54110962999999</v>
      </c>
      <c r="Q237" s="12" t="str">
        <f t="shared" si="7"/>
        <v>NE</v>
      </c>
      <c r="W237" s="8" t="str">
        <f t="shared" si="8"/>
        <v>Mizoramtotal consumption (GWh)</v>
      </c>
    </row>
    <row r="238" spans="1:23" x14ac:dyDescent="0.25">
      <c r="A238" s="8" t="s">
        <v>28</v>
      </c>
      <c r="B238" s="8" t="s">
        <v>74</v>
      </c>
      <c r="C238" s="8" t="s">
        <v>75</v>
      </c>
      <c r="D238" s="8">
        <v>86.7</v>
      </c>
      <c r="E238" s="8">
        <v>89.63</v>
      </c>
      <c r="F238" s="8">
        <v>144.66</v>
      </c>
      <c r="G238" s="8">
        <v>184.37</v>
      </c>
      <c r="H238" s="8">
        <v>222.76</v>
      </c>
      <c r="I238" s="8">
        <v>199.34</v>
      </c>
      <c r="J238" s="8">
        <v>230.16925290332799</v>
      </c>
      <c r="K238" s="8">
        <v>174.07</v>
      </c>
      <c r="L238" s="8">
        <v>215.14</v>
      </c>
      <c r="M238" s="8">
        <v>237.48</v>
      </c>
      <c r="N238" s="8">
        <v>191.31</v>
      </c>
      <c r="O238" s="13">
        <v>194.28293842460599</v>
      </c>
      <c r="Q238" s="12" t="str">
        <f t="shared" si="7"/>
        <v>NE</v>
      </c>
      <c r="W238" s="8" t="str">
        <f t="shared" si="8"/>
        <v>MizoramT&amp;D losses (GWh)</v>
      </c>
    </row>
    <row r="239" spans="1:23" x14ac:dyDescent="0.25">
      <c r="A239" s="8" t="s">
        <v>28</v>
      </c>
      <c r="B239" s="8" t="s">
        <v>74</v>
      </c>
      <c r="C239" s="8" t="s">
        <v>77</v>
      </c>
      <c r="D239" s="15">
        <v>0.39193526513267901</v>
      </c>
      <c r="E239" s="15">
        <v>0.38176164920351002</v>
      </c>
      <c r="F239" s="15">
        <v>0.44634372107374298</v>
      </c>
      <c r="G239" s="15">
        <v>0.52696715923057103</v>
      </c>
      <c r="H239" s="15">
        <v>0.53795068704870896</v>
      </c>
      <c r="I239" s="15">
        <v>0.45626001373311997</v>
      </c>
      <c r="J239" s="15">
        <v>0.47731244971562897</v>
      </c>
      <c r="K239" s="15">
        <v>0.37786267827295</v>
      </c>
      <c r="L239" s="15">
        <v>0.41538431834417799</v>
      </c>
      <c r="M239" s="15">
        <v>0.42054188064459003</v>
      </c>
      <c r="N239" s="16">
        <v>0.36109999999999998</v>
      </c>
      <c r="O239" s="15">
        <v>0.35464477894778501</v>
      </c>
      <c r="P239" s="16"/>
      <c r="Q239" s="12" t="str">
        <f t="shared" si="7"/>
        <v>NE</v>
      </c>
      <c r="W239" s="8" t="str">
        <f t="shared" si="8"/>
        <v>MizoramT&amp;D losses (%)</v>
      </c>
    </row>
    <row r="240" spans="1:23" x14ac:dyDescent="0.25">
      <c r="A240" s="8" t="s">
        <v>28</v>
      </c>
      <c r="B240" s="11" t="s">
        <v>76</v>
      </c>
      <c r="C240" s="8" t="s">
        <v>62</v>
      </c>
      <c r="D240" s="8">
        <v>3.28</v>
      </c>
      <c r="E240" s="8">
        <v>31.2</v>
      </c>
      <c r="F240" s="8">
        <v>101.79</v>
      </c>
      <c r="G240" s="8">
        <v>91.09</v>
      </c>
      <c r="H240" s="8">
        <v>99.49</v>
      </c>
      <c r="I240" s="12">
        <v>80.28</v>
      </c>
      <c r="J240" s="12">
        <v>74.88</v>
      </c>
      <c r="K240" s="12">
        <v>78.28</v>
      </c>
      <c r="L240" s="12">
        <v>83.08</v>
      </c>
      <c r="M240" s="12">
        <v>82.78</v>
      </c>
      <c r="N240" s="8">
        <v>88.45</v>
      </c>
      <c r="O240" s="13">
        <v>92.454999999999998</v>
      </c>
      <c r="Q240" s="12" t="str">
        <f t="shared" si="7"/>
        <v>NE</v>
      </c>
      <c r="W240" s="8" t="str">
        <f t="shared" si="8"/>
        <v>NagalandOwn ex-bus generation (GWh)</v>
      </c>
    </row>
    <row r="241" spans="1:23" x14ac:dyDescent="0.25">
      <c r="A241" s="8" t="s">
        <v>28</v>
      </c>
      <c r="B241" s="8" t="s">
        <v>76</v>
      </c>
      <c r="C241" s="8" t="s">
        <v>64</v>
      </c>
      <c r="D241" s="8">
        <v>349.81</v>
      </c>
      <c r="E241" s="8">
        <v>314.95999999999998</v>
      </c>
      <c r="F241" s="8">
        <v>309.81</v>
      </c>
      <c r="G241" s="8">
        <v>371.63</v>
      </c>
      <c r="H241" s="8">
        <v>422.66</v>
      </c>
      <c r="I241" s="12">
        <v>477.78</v>
      </c>
      <c r="J241" s="12">
        <v>468.160984366359</v>
      </c>
      <c r="K241" s="12">
        <v>469.28</v>
      </c>
      <c r="L241" s="12">
        <v>531.29</v>
      </c>
      <c r="M241" s="12">
        <v>637.5</v>
      </c>
      <c r="N241" s="8">
        <v>695.27</v>
      </c>
      <c r="O241" s="13">
        <v>709.16176374495706</v>
      </c>
      <c r="Q241" s="12" t="str">
        <f t="shared" si="7"/>
        <v>NE</v>
      </c>
      <c r="W241" s="8" t="str">
        <f t="shared" si="8"/>
        <v>Nagalandex-bus import from grid (GWh)</v>
      </c>
    </row>
    <row r="242" spans="1:23" x14ac:dyDescent="0.25">
      <c r="A242" s="8" t="s">
        <v>28</v>
      </c>
      <c r="B242" s="8" t="s">
        <v>76</v>
      </c>
      <c r="C242" s="8" t="s">
        <v>67</v>
      </c>
      <c r="D242" s="8">
        <v>0</v>
      </c>
      <c r="E242" s="8">
        <v>0</v>
      </c>
      <c r="F242" s="8">
        <v>0</v>
      </c>
      <c r="G242" s="8">
        <v>0</v>
      </c>
      <c r="H242" s="8">
        <v>0</v>
      </c>
      <c r="I242" s="12">
        <v>0</v>
      </c>
      <c r="J242" s="12">
        <v>0</v>
      </c>
      <c r="K242" s="12">
        <v>0</v>
      </c>
      <c r="L242" s="12">
        <v>0</v>
      </c>
      <c r="M242" s="12">
        <v>0</v>
      </c>
      <c r="N242" s="8">
        <v>0</v>
      </c>
      <c r="O242" s="13">
        <v>0</v>
      </c>
      <c r="Q242" s="12" t="str">
        <f t="shared" si="7"/>
        <v>NE</v>
      </c>
      <c r="W242" s="8" t="str">
        <f t="shared" si="8"/>
        <v>Nagalandex-bus import from CPP (GWh)</v>
      </c>
    </row>
    <row r="243" spans="1:23" x14ac:dyDescent="0.25">
      <c r="A243" s="8" t="s">
        <v>28</v>
      </c>
      <c r="B243" s="8" t="s">
        <v>76</v>
      </c>
      <c r="C243" s="8" t="s">
        <v>70</v>
      </c>
      <c r="D243" s="8">
        <v>353.09</v>
      </c>
      <c r="E243" s="8">
        <v>346.16</v>
      </c>
      <c r="F243" s="8">
        <v>411.6</v>
      </c>
      <c r="G243" s="8">
        <v>462.72</v>
      </c>
      <c r="H243" s="8">
        <v>522.15</v>
      </c>
      <c r="I243" s="8">
        <v>558.05999999999995</v>
      </c>
      <c r="J243" s="8">
        <v>543.040984366359</v>
      </c>
      <c r="K243" s="8">
        <v>547.55999999999995</v>
      </c>
      <c r="L243" s="8">
        <v>614.37</v>
      </c>
      <c r="M243" s="8">
        <v>720.28</v>
      </c>
      <c r="N243" s="8">
        <v>783.72</v>
      </c>
      <c r="O243" s="13">
        <v>801.61676374495698</v>
      </c>
      <c r="Q243" s="12" t="str">
        <f t="shared" si="7"/>
        <v>NE</v>
      </c>
      <c r="W243" s="8" t="str">
        <f t="shared" si="8"/>
        <v>Nagalandavailability ex-bus (GWh)</v>
      </c>
    </row>
    <row r="244" spans="1:23" x14ac:dyDescent="0.25">
      <c r="A244" s="8" t="s">
        <v>28</v>
      </c>
      <c r="B244" s="8" t="s">
        <v>76</v>
      </c>
      <c r="C244" s="8" t="s">
        <v>73</v>
      </c>
      <c r="D244" s="8">
        <v>144.80000000000001</v>
      </c>
      <c r="E244" s="8">
        <v>156.49</v>
      </c>
      <c r="F244" s="8">
        <v>182.73</v>
      </c>
      <c r="G244" s="8">
        <v>192.97</v>
      </c>
      <c r="H244" s="8">
        <v>225</v>
      </c>
      <c r="I244" s="12">
        <v>288.86</v>
      </c>
      <c r="J244" s="12">
        <v>317.49</v>
      </c>
      <c r="K244" s="12">
        <v>327.64</v>
      </c>
      <c r="L244" s="12">
        <v>394.5</v>
      </c>
      <c r="M244" s="12">
        <v>529.34</v>
      </c>
      <c r="N244" s="8">
        <v>549.47</v>
      </c>
      <c r="O244" s="13">
        <v>634.83000000000004</v>
      </c>
      <c r="Q244" s="12" t="str">
        <f t="shared" si="7"/>
        <v>NE</v>
      </c>
      <c r="W244" s="8" t="str">
        <f t="shared" si="8"/>
        <v>Nagalandtotal consumption (GWh)</v>
      </c>
    </row>
    <row r="245" spans="1:23" x14ac:dyDescent="0.25">
      <c r="A245" s="8" t="s">
        <v>28</v>
      </c>
      <c r="B245" s="8" t="s">
        <v>76</v>
      </c>
      <c r="C245" s="8" t="s">
        <v>75</v>
      </c>
      <c r="D245" s="8">
        <v>208.29</v>
      </c>
      <c r="E245" s="8">
        <v>189.67</v>
      </c>
      <c r="F245" s="8">
        <v>228.87</v>
      </c>
      <c r="G245" s="8">
        <v>269.75</v>
      </c>
      <c r="H245" s="8">
        <v>297.14999999999998</v>
      </c>
      <c r="I245" s="8">
        <v>269.2</v>
      </c>
      <c r="J245" s="8">
        <v>225.55098436635899</v>
      </c>
      <c r="K245" s="8">
        <v>219.92</v>
      </c>
      <c r="L245" s="8">
        <v>219.87</v>
      </c>
      <c r="M245" s="8">
        <v>190.94</v>
      </c>
      <c r="N245" s="8">
        <v>234.25</v>
      </c>
      <c r="O245" s="13">
        <v>166.786763744957</v>
      </c>
      <c r="Q245" s="12" t="str">
        <f t="shared" si="7"/>
        <v>NE</v>
      </c>
      <c r="W245" s="8" t="str">
        <f t="shared" si="8"/>
        <v>NagalandT&amp;D losses (GWh)</v>
      </c>
    </row>
    <row r="246" spans="1:23" x14ac:dyDescent="0.25">
      <c r="A246" s="8" t="s">
        <v>28</v>
      </c>
      <c r="B246" s="8" t="s">
        <v>76</v>
      </c>
      <c r="C246" s="8" t="s">
        <v>77</v>
      </c>
      <c r="D246" s="15">
        <v>0.58990625619530401</v>
      </c>
      <c r="E246" s="15">
        <v>0.54792581465218404</v>
      </c>
      <c r="F246" s="15">
        <v>0.55604956268221595</v>
      </c>
      <c r="G246" s="15">
        <v>0.58296594052558803</v>
      </c>
      <c r="H246" s="15">
        <v>0.56908934214306195</v>
      </c>
      <c r="I246" s="15">
        <v>0.48238540658710499</v>
      </c>
      <c r="J246" s="15">
        <v>0.41534799556527102</v>
      </c>
      <c r="K246" s="15">
        <v>0.40163635035429901</v>
      </c>
      <c r="L246" s="15">
        <v>0.35787880267591199</v>
      </c>
      <c r="M246" s="15">
        <v>0.26509135336258099</v>
      </c>
      <c r="N246" s="16">
        <v>0.2989</v>
      </c>
      <c r="O246" s="15">
        <v>0.208062968850315</v>
      </c>
      <c r="P246" s="16"/>
      <c r="Q246" s="12" t="str">
        <f t="shared" si="7"/>
        <v>NE</v>
      </c>
      <c r="W246" s="8" t="str">
        <f t="shared" si="8"/>
        <v>NagalandT&amp;D losses (%)</v>
      </c>
    </row>
    <row r="247" spans="1:23" x14ac:dyDescent="0.25">
      <c r="A247" s="8" t="s">
        <v>28</v>
      </c>
      <c r="B247" s="11" t="s">
        <v>78</v>
      </c>
      <c r="C247" s="8" t="s">
        <v>62</v>
      </c>
      <c r="D247" s="8">
        <v>489.04</v>
      </c>
      <c r="E247" s="8">
        <v>549.41</v>
      </c>
      <c r="F247" s="8">
        <v>668.32</v>
      </c>
      <c r="G247" s="8">
        <v>652.87</v>
      </c>
      <c r="H247" s="8">
        <v>665.7</v>
      </c>
      <c r="I247" s="12">
        <v>704.5</v>
      </c>
      <c r="J247" s="12">
        <v>813.5</v>
      </c>
      <c r="K247" s="12">
        <v>814.71</v>
      </c>
      <c r="L247" s="12">
        <v>765.55</v>
      </c>
      <c r="M247" s="12">
        <v>772.56</v>
      </c>
      <c r="N247" s="8">
        <v>750.29</v>
      </c>
      <c r="O247" s="13">
        <v>645.69240000000002</v>
      </c>
      <c r="Q247" s="12" t="str">
        <f t="shared" si="7"/>
        <v>NE</v>
      </c>
      <c r="W247" s="8" t="str">
        <f t="shared" si="8"/>
        <v>TripuraOwn ex-bus generation (GWh)</v>
      </c>
    </row>
    <row r="248" spans="1:23" x14ac:dyDescent="0.25">
      <c r="A248" s="8" t="s">
        <v>28</v>
      </c>
      <c r="B248" s="8" t="s">
        <v>78</v>
      </c>
      <c r="C248" s="8" t="s">
        <v>64</v>
      </c>
      <c r="D248" s="8">
        <v>140.44</v>
      </c>
      <c r="E248" s="8">
        <v>55.3</v>
      </c>
      <c r="F248" s="8">
        <v>27.3</v>
      </c>
      <c r="G248" s="8">
        <v>49.16</v>
      </c>
      <c r="H248" s="8">
        <v>101.45</v>
      </c>
      <c r="I248" s="12">
        <v>78.569999999999993</v>
      </c>
      <c r="J248" s="12">
        <v>95.664396818848203</v>
      </c>
      <c r="K248" s="12">
        <v>241.99</v>
      </c>
      <c r="L248" s="12">
        <v>351.75</v>
      </c>
      <c r="M248" s="12">
        <v>454.44</v>
      </c>
      <c r="N248" s="8">
        <v>420.65</v>
      </c>
      <c r="O248" s="13">
        <v>639.90146012564105</v>
      </c>
      <c r="Q248" s="12" t="str">
        <f t="shared" si="7"/>
        <v>NE</v>
      </c>
      <c r="W248" s="8" t="str">
        <f t="shared" si="8"/>
        <v>Tripuraex-bus import from grid (GWh)</v>
      </c>
    </row>
    <row r="249" spans="1:23" x14ac:dyDescent="0.25">
      <c r="A249" s="8" t="s">
        <v>28</v>
      </c>
      <c r="B249" s="8" t="s">
        <v>78</v>
      </c>
      <c r="C249" s="8" t="s">
        <v>67</v>
      </c>
      <c r="D249" s="8">
        <v>0</v>
      </c>
      <c r="E249" s="8">
        <v>0</v>
      </c>
      <c r="F249" s="8">
        <v>0</v>
      </c>
      <c r="G249" s="8">
        <v>0</v>
      </c>
      <c r="H249" s="8">
        <v>0</v>
      </c>
      <c r="I249" s="12">
        <v>0</v>
      </c>
      <c r="J249" s="12">
        <v>0</v>
      </c>
      <c r="K249" s="12">
        <v>0</v>
      </c>
      <c r="L249" s="12">
        <v>0</v>
      </c>
      <c r="M249" s="12">
        <v>0</v>
      </c>
      <c r="N249" s="8">
        <v>0</v>
      </c>
      <c r="O249" s="13">
        <v>0</v>
      </c>
      <c r="Q249" s="12" t="str">
        <f t="shared" si="7"/>
        <v>NE</v>
      </c>
      <c r="W249" s="8" t="str">
        <f t="shared" si="8"/>
        <v>Tripuraex-bus import from CPP (GWh)</v>
      </c>
    </row>
    <row r="250" spans="1:23" x14ac:dyDescent="0.25">
      <c r="A250" s="8" t="s">
        <v>28</v>
      </c>
      <c r="B250" s="8" t="s">
        <v>78</v>
      </c>
      <c r="C250" s="8" t="s">
        <v>70</v>
      </c>
      <c r="D250" s="8">
        <v>629.48</v>
      </c>
      <c r="E250" s="8">
        <v>604.71</v>
      </c>
      <c r="F250" s="8">
        <v>695.62</v>
      </c>
      <c r="G250" s="8">
        <v>702.03</v>
      </c>
      <c r="H250" s="8">
        <v>767.15</v>
      </c>
      <c r="I250" s="8">
        <v>783.07</v>
      </c>
      <c r="J250" s="8">
        <v>909.16439681884799</v>
      </c>
      <c r="K250" s="8">
        <v>1056.7</v>
      </c>
      <c r="L250" s="8">
        <v>1117.3</v>
      </c>
      <c r="M250" s="8">
        <v>1227</v>
      </c>
      <c r="N250" s="8">
        <v>1170.94</v>
      </c>
      <c r="O250" s="13">
        <v>1285.59386012564</v>
      </c>
      <c r="Q250" s="12" t="str">
        <f t="shared" si="7"/>
        <v>NE</v>
      </c>
      <c r="W250" s="8" t="str">
        <f t="shared" si="8"/>
        <v>Tripuraavailability ex-bus (GWh)</v>
      </c>
    </row>
    <row r="251" spans="1:23" x14ac:dyDescent="0.25">
      <c r="A251" s="8" t="s">
        <v>28</v>
      </c>
      <c r="B251" s="8" t="s">
        <v>78</v>
      </c>
      <c r="C251" s="8" t="s">
        <v>73</v>
      </c>
      <c r="D251" s="8">
        <v>370.69</v>
      </c>
      <c r="E251" s="8">
        <v>394.59</v>
      </c>
      <c r="F251" s="8">
        <v>397.81</v>
      </c>
      <c r="G251" s="8">
        <v>450.84</v>
      </c>
      <c r="H251" s="8">
        <v>494.46</v>
      </c>
      <c r="I251" s="12">
        <v>568.84</v>
      </c>
      <c r="J251" s="12">
        <v>553.97</v>
      </c>
      <c r="K251" s="12">
        <v>721.39</v>
      </c>
      <c r="L251" s="12">
        <v>722.28</v>
      </c>
      <c r="M251" s="12">
        <v>786.13</v>
      </c>
      <c r="N251" s="8">
        <v>813.06</v>
      </c>
      <c r="O251" s="13">
        <v>895.27167889999998</v>
      </c>
      <c r="Q251" s="12" t="str">
        <f t="shared" si="7"/>
        <v>NE</v>
      </c>
      <c r="W251" s="8" t="str">
        <f t="shared" si="8"/>
        <v>Tripuratotal consumption (GWh)</v>
      </c>
    </row>
    <row r="252" spans="1:23" x14ac:dyDescent="0.25">
      <c r="A252" s="8" t="s">
        <v>28</v>
      </c>
      <c r="B252" s="8" t="s">
        <v>78</v>
      </c>
      <c r="C252" s="8" t="s">
        <v>75</v>
      </c>
      <c r="D252" s="8">
        <v>258.79000000000002</v>
      </c>
      <c r="E252" s="8">
        <v>210.12</v>
      </c>
      <c r="F252" s="8">
        <v>297.81</v>
      </c>
      <c r="G252" s="8">
        <v>251.19</v>
      </c>
      <c r="H252" s="8">
        <v>272.69</v>
      </c>
      <c r="I252" s="8">
        <v>214.23</v>
      </c>
      <c r="J252" s="8">
        <v>355.19439681884802</v>
      </c>
      <c r="K252" s="8">
        <v>335.31</v>
      </c>
      <c r="L252" s="8">
        <v>395.02</v>
      </c>
      <c r="M252" s="8">
        <v>440.87</v>
      </c>
      <c r="N252" s="8">
        <v>357.88</v>
      </c>
      <c r="O252" s="13">
        <v>390.322181225642</v>
      </c>
      <c r="Q252" s="12" t="str">
        <f t="shared" si="7"/>
        <v>NE</v>
      </c>
      <c r="W252" s="8" t="str">
        <f t="shared" si="8"/>
        <v>TripuraT&amp;D losses (GWh)</v>
      </c>
    </row>
    <row r="253" spans="1:23" x14ac:dyDescent="0.25">
      <c r="A253" s="8" t="s">
        <v>28</v>
      </c>
      <c r="B253" s="8" t="s">
        <v>78</v>
      </c>
      <c r="C253" s="8" t="s">
        <v>77</v>
      </c>
      <c r="D253" s="15">
        <v>0.41111711253733202</v>
      </c>
      <c r="E253" s="15">
        <v>0.34747234211440198</v>
      </c>
      <c r="F253" s="15">
        <v>0.42812167562749798</v>
      </c>
      <c r="G253" s="15">
        <v>0.35780522199906001</v>
      </c>
      <c r="H253" s="15">
        <v>0.35545851528384298</v>
      </c>
      <c r="I253" s="15">
        <v>0.27357707484643801</v>
      </c>
      <c r="J253" s="15">
        <v>0.39068225511433102</v>
      </c>
      <c r="K253" s="15">
        <v>0.317318065676162</v>
      </c>
      <c r="L253" s="15">
        <v>0.35354873355410399</v>
      </c>
      <c r="M253" s="15">
        <v>0.35930725346373299</v>
      </c>
      <c r="N253" s="16">
        <v>0.30559999999999998</v>
      </c>
      <c r="O253" s="15">
        <v>0.30361235638407302</v>
      </c>
      <c r="P253" s="16"/>
      <c r="Q253" s="12" t="str">
        <f t="shared" si="7"/>
        <v>NE</v>
      </c>
      <c r="W253" s="8" t="str">
        <f t="shared" si="8"/>
        <v>TripuraT&amp;D losses (%)</v>
      </c>
    </row>
    <row r="254" spans="1:23" x14ac:dyDescent="0.25">
      <c r="B254" s="8" t="s">
        <v>58</v>
      </c>
      <c r="C254" s="8" t="s">
        <v>70</v>
      </c>
      <c r="D254" s="8">
        <f t="shared" ref="D254:O256" si="9">SUMIFS(D$2:D$253,$Q$2:$Q$253,$B254,$C$2:$C$253,$C254)</f>
        <v>3480.9700000000003</v>
      </c>
      <c r="E254" s="8">
        <f t="shared" si="9"/>
        <v>3474.7599999999998</v>
      </c>
      <c r="F254" s="8">
        <f t="shared" si="9"/>
        <v>4333.58</v>
      </c>
      <c r="G254" s="8">
        <f t="shared" si="9"/>
        <v>4528.55</v>
      </c>
      <c r="H254" s="8">
        <f t="shared" si="9"/>
        <v>4757.05</v>
      </c>
      <c r="I254" s="8">
        <f t="shared" si="9"/>
        <v>5028.2999999999993</v>
      </c>
      <c r="J254" s="8">
        <f t="shared" si="9"/>
        <v>5386.33138963493</v>
      </c>
      <c r="K254" s="8">
        <f t="shared" si="9"/>
        <v>5705.79</v>
      </c>
      <c r="L254" s="8">
        <f t="shared" si="9"/>
        <v>5998.97</v>
      </c>
      <c r="M254" s="8">
        <f t="shared" si="9"/>
        <v>6691.75</v>
      </c>
      <c r="N254" s="8">
        <f t="shared" si="9"/>
        <v>6477.42</v>
      </c>
      <c r="O254" s="8">
        <f t="shared" si="9"/>
        <v>6258.8314518535872</v>
      </c>
      <c r="W254" s="8" t="str">
        <f t="shared" si="8"/>
        <v>NEavailability ex-bus (GWh)</v>
      </c>
    </row>
    <row r="255" spans="1:23" x14ac:dyDescent="0.25">
      <c r="B255" s="8" t="s">
        <v>58</v>
      </c>
      <c r="C255" s="8" t="s">
        <v>73</v>
      </c>
      <c r="D255" s="8">
        <f t="shared" si="9"/>
        <v>1933.3899999999999</v>
      </c>
      <c r="E255" s="8">
        <f t="shared" si="9"/>
        <v>2042.52</v>
      </c>
      <c r="F255" s="8">
        <f t="shared" si="9"/>
        <v>2280.4</v>
      </c>
      <c r="G255" s="8">
        <f t="shared" si="9"/>
        <v>2500.71</v>
      </c>
      <c r="H255" s="8">
        <f t="shared" si="9"/>
        <v>2642.3599999999997</v>
      </c>
      <c r="I255" s="8">
        <f t="shared" si="9"/>
        <v>3032.9400000000005</v>
      </c>
      <c r="J255" s="8">
        <f t="shared" si="9"/>
        <v>3329.8900000000003</v>
      </c>
      <c r="K255" s="8">
        <f t="shared" si="9"/>
        <v>3829.5899999999997</v>
      </c>
      <c r="L255" s="8">
        <f t="shared" si="9"/>
        <v>4024.2699999999995</v>
      </c>
      <c r="M255" s="8">
        <f t="shared" si="9"/>
        <v>4287.67</v>
      </c>
      <c r="N255" s="8">
        <f t="shared" si="9"/>
        <v>4188.82</v>
      </c>
      <c r="O255" s="8">
        <f t="shared" si="9"/>
        <v>4175.3323414699998</v>
      </c>
      <c r="W255" s="8" t="str">
        <f t="shared" si="8"/>
        <v>NEtotal consumption (GWh)</v>
      </c>
    </row>
    <row r="256" spans="1:23" x14ac:dyDescent="0.25">
      <c r="B256" s="8" t="s">
        <v>58</v>
      </c>
      <c r="C256" s="8" t="s">
        <v>75</v>
      </c>
      <c r="D256" s="8">
        <f t="shared" si="9"/>
        <v>1547.58</v>
      </c>
      <c r="E256" s="8">
        <f t="shared" si="9"/>
        <v>1432.2399999999998</v>
      </c>
      <c r="F256" s="8">
        <f t="shared" si="9"/>
        <v>2053.1800000000003</v>
      </c>
      <c r="G256" s="8">
        <f t="shared" si="9"/>
        <v>2027.8400000000001</v>
      </c>
      <c r="H256" s="8">
        <f t="shared" si="9"/>
        <v>2114.69</v>
      </c>
      <c r="I256" s="8">
        <f t="shared" si="9"/>
        <v>1995.3600000000001</v>
      </c>
      <c r="J256" s="8">
        <f t="shared" si="9"/>
        <v>2056.4413896349342</v>
      </c>
      <c r="K256" s="8">
        <f t="shared" si="9"/>
        <v>1876.2</v>
      </c>
      <c r="L256" s="8">
        <f t="shared" si="9"/>
        <v>1974.6999999999998</v>
      </c>
      <c r="M256" s="8">
        <f t="shared" si="9"/>
        <v>2404.08</v>
      </c>
      <c r="N256" s="8">
        <f t="shared" si="9"/>
        <v>2288.6</v>
      </c>
      <c r="O256" s="8">
        <f t="shared" si="9"/>
        <v>2083.499110383591</v>
      </c>
      <c r="W256" s="8" t="str">
        <f t="shared" si="8"/>
        <v>NET&amp;D losses (GWh)</v>
      </c>
    </row>
    <row r="257" spans="2:23" x14ac:dyDescent="0.25">
      <c r="B257" s="8" t="s">
        <v>58</v>
      </c>
      <c r="C257" s="8" t="s">
        <v>77</v>
      </c>
      <c r="D257" s="15">
        <f t="shared" ref="D257:O257" si="10">D256/D254</f>
        <v>0.44458297543500802</v>
      </c>
      <c r="E257" s="15">
        <f t="shared" si="10"/>
        <v>0.41218386305816801</v>
      </c>
      <c r="F257" s="15">
        <f t="shared" si="10"/>
        <v>0.47378379999907705</v>
      </c>
      <c r="G257" s="15">
        <f t="shared" si="10"/>
        <v>0.44779013149904495</v>
      </c>
      <c r="H257" s="15">
        <f t="shared" si="10"/>
        <v>0.44453810659967835</v>
      </c>
      <c r="I257" s="15">
        <f t="shared" si="10"/>
        <v>0.39682596503788564</v>
      </c>
      <c r="J257" s="15">
        <f t="shared" si="10"/>
        <v>0.38178887277381457</v>
      </c>
      <c r="K257" s="15">
        <f t="shared" si="10"/>
        <v>0.32882387890195752</v>
      </c>
      <c r="L257" s="15">
        <f t="shared" si="10"/>
        <v>0.3291731747283283</v>
      </c>
      <c r="M257" s="15">
        <f t="shared" si="10"/>
        <v>0.35926028318451825</v>
      </c>
      <c r="N257" s="15">
        <f t="shared" si="10"/>
        <v>0.35331968592433405</v>
      </c>
      <c r="O257" s="15">
        <f t="shared" si="10"/>
        <v>0.33288947408330533</v>
      </c>
      <c r="W257" s="8" t="str">
        <f t="shared" si="8"/>
        <v>NET&amp;D losses (%)</v>
      </c>
    </row>
    <row r="258" spans="2:23" x14ac:dyDescent="0.25">
      <c r="B258" s="8" t="s">
        <v>59</v>
      </c>
      <c r="C258" s="8" t="s">
        <v>70</v>
      </c>
      <c r="D258" s="8">
        <f t="shared" ref="D258:O260" si="11">SUMIFS(D$2:D$253,$Q$2:$Q$253,$B258,$C$2:$C$253,$C258)</f>
        <v>7773.6299999999992</v>
      </c>
      <c r="E258" s="8">
        <f t="shared" si="11"/>
        <v>8472.36</v>
      </c>
      <c r="F258" s="8">
        <f t="shared" si="11"/>
        <v>8966.91</v>
      </c>
      <c r="G258" s="8">
        <f t="shared" si="11"/>
        <v>8892.02</v>
      </c>
      <c r="H258" s="8">
        <f t="shared" si="11"/>
        <v>9293.9</v>
      </c>
      <c r="I258" s="8">
        <f t="shared" si="11"/>
        <v>10194.140000000001</v>
      </c>
      <c r="J258" s="8">
        <f t="shared" si="11"/>
        <v>11203.96371733828</v>
      </c>
      <c r="K258" s="8">
        <f t="shared" si="11"/>
        <v>11821.42</v>
      </c>
      <c r="L258" s="8">
        <f t="shared" si="11"/>
        <v>12510.94</v>
      </c>
      <c r="M258" s="8">
        <f t="shared" si="11"/>
        <v>12713.18</v>
      </c>
      <c r="N258" s="8">
        <f t="shared" si="11"/>
        <v>13363.64</v>
      </c>
      <c r="O258" s="8">
        <f t="shared" si="11"/>
        <v>13985.274176286719</v>
      </c>
      <c r="W258" s="8" t="str">
        <f t="shared" si="8"/>
        <v>UTavailability ex-bus (GWh)</v>
      </c>
    </row>
    <row r="259" spans="2:23" x14ac:dyDescent="0.25">
      <c r="B259" s="8" t="s">
        <v>59</v>
      </c>
      <c r="C259" s="8" t="s">
        <v>73</v>
      </c>
      <c r="D259" s="8">
        <f t="shared" si="11"/>
        <v>6066.4</v>
      </c>
      <c r="E259" s="8">
        <f t="shared" si="11"/>
        <v>6973.5599999999995</v>
      </c>
      <c r="F259" s="8">
        <f t="shared" si="11"/>
        <v>7439.77</v>
      </c>
      <c r="G259" s="8">
        <f t="shared" si="11"/>
        <v>7403.6399999999994</v>
      </c>
      <c r="H259" s="8">
        <f t="shared" si="11"/>
        <v>7940.53</v>
      </c>
      <c r="I259" s="8">
        <f t="shared" si="11"/>
        <v>8809.27</v>
      </c>
      <c r="J259" s="8">
        <f t="shared" si="11"/>
        <v>9532.98</v>
      </c>
      <c r="K259" s="8">
        <f t="shared" si="11"/>
        <v>10266.5</v>
      </c>
      <c r="L259" s="8">
        <f t="shared" si="11"/>
        <v>10959.24</v>
      </c>
      <c r="M259" s="8">
        <f t="shared" si="11"/>
        <v>10671.72</v>
      </c>
      <c r="N259" s="8">
        <f t="shared" si="11"/>
        <v>11205.34</v>
      </c>
      <c r="O259" s="8">
        <f t="shared" si="11"/>
        <v>11619.296</v>
      </c>
      <c r="W259" s="8" t="str">
        <f t="shared" si="8"/>
        <v>UTtotal consumption (GWh)</v>
      </c>
    </row>
    <row r="260" spans="2:23" x14ac:dyDescent="0.25">
      <c r="B260" s="8" t="s">
        <v>59</v>
      </c>
      <c r="C260" s="8" t="s">
        <v>75</v>
      </c>
      <c r="D260" s="8">
        <f t="shared" si="11"/>
        <v>1707.23</v>
      </c>
      <c r="E260" s="8">
        <f t="shared" si="11"/>
        <v>1498.8</v>
      </c>
      <c r="F260" s="8">
        <f t="shared" si="11"/>
        <v>1527.14</v>
      </c>
      <c r="G260" s="8">
        <f t="shared" si="11"/>
        <v>1488.38</v>
      </c>
      <c r="H260" s="8">
        <f t="shared" si="11"/>
        <v>1353.37</v>
      </c>
      <c r="I260" s="8">
        <f t="shared" si="11"/>
        <v>1384.87</v>
      </c>
      <c r="J260" s="8">
        <f t="shared" si="11"/>
        <v>1670.983717338288</v>
      </c>
      <c r="K260" s="8">
        <f t="shared" si="11"/>
        <v>1554.92</v>
      </c>
      <c r="L260" s="8">
        <f t="shared" si="11"/>
        <v>1551.7</v>
      </c>
      <c r="M260" s="8">
        <f t="shared" si="11"/>
        <v>2041.46</v>
      </c>
      <c r="N260" s="8">
        <f t="shared" si="11"/>
        <v>2158.3000000000002</v>
      </c>
      <c r="O260" s="8">
        <f t="shared" si="11"/>
        <v>2365.9781762867242</v>
      </c>
      <c r="W260" s="8" t="str">
        <f t="shared" si="8"/>
        <v>UTT&amp;D losses (GWh)</v>
      </c>
    </row>
    <row r="261" spans="2:23" x14ac:dyDescent="0.25">
      <c r="B261" s="8" t="s">
        <v>59</v>
      </c>
      <c r="C261" s="8" t="s">
        <v>77</v>
      </c>
      <c r="D261" s="15">
        <f t="shared" ref="D261:O261" si="12">D260/D258</f>
        <v>0.21961811920557064</v>
      </c>
      <c r="E261" s="15">
        <f t="shared" si="12"/>
        <v>0.17690466410775743</v>
      </c>
      <c r="F261" s="15">
        <f t="shared" si="12"/>
        <v>0.17030838940058504</v>
      </c>
      <c r="G261" s="15">
        <f t="shared" si="12"/>
        <v>0.16738378906030352</v>
      </c>
      <c r="H261" s="15">
        <f t="shared" si="12"/>
        <v>0.14561916956283152</v>
      </c>
      <c r="I261" s="15">
        <f t="shared" si="12"/>
        <v>0.13584961556345113</v>
      </c>
      <c r="J261" s="15">
        <f t="shared" si="12"/>
        <v>0.14914219284309346</v>
      </c>
      <c r="K261" s="15">
        <f t="shared" si="12"/>
        <v>0.13153411349905511</v>
      </c>
      <c r="L261" s="15">
        <f t="shared" si="12"/>
        <v>0.12402745117473188</v>
      </c>
      <c r="M261" s="15">
        <f t="shared" si="12"/>
        <v>0.1605782345565783</v>
      </c>
      <c r="N261" s="15">
        <f t="shared" si="12"/>
        <v>0.16150539822982363</v>
      </c>
      <c r="O261" s="15">
        <f t="shared" si="12"/>
        <v>0.16917638842565214</v>
      </c>
      <c r="W261" s="8" t="str">
        <f t="shared" si="8"/>
        <v>UTT&amp;D losses (%)</v>
      </c>
    </row>
  </sheetData>
  <autoFilter ref="A1:O261"/>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3:H29"/>
  <sheetViews>
    <sheetView zoomScaleNormal="100" workbookViewId="0"/>
  </sheetViews>
  <sheetFormatPr defaultRowHeight="12.75" x14ac:dyDescent="0.2"/>
  <cols>
    <col min="2" max="2" width="15.7109375" customWidth="1"/>
    <col min="5" max="5" width="13.140625" customWidth="1"/>
    <col min="6" max="6" width="13.28515625" customWidth="1"/>
    <col min="7" max="7" width="13.140625" customWidth="1"/>
  </cols>
  <sheetData>
    <row r="3" spans="2:7" x14ac:dyDescent="0.2">
      <c r="E3" t="s">
        <v>423</v>
      </c>
    </row>
    <row r="4" spans="2:7" x14ac:dyDescent="0.2">
      <c r="B4" t="s">
        <v>414</v>
      </c>
      <c r="C4" t="s">
        <v>412</v>
      </c>
      <c r="D4" t="s">
        <v>413</v>
      </c>
      <c r="E4" t="s">
        <v>273</v>
      </c>
      <c r="F4" t="s">
        <v>272</v>
      </c>
      <c r="G4" t="s">
        <v>274</v>
      </c>
    </row>
    <row r="5" spans="2:7" x14ac:dyDescent="0.2">
      <c r="B5" t="s">
        <v>416</v>
      </c>
      <c r="C5" t="s">
        <v>417</v>
      </c>
      <c r="D5" t="s">
        <v>417</v>
      </c>
      <c r="E5">
        <f>'CRUDE+PP+NATGAS-input'!B69*1000</f>
        <v>653.09058614564833</v>
      </c>
      <c r="F5" s="103">
        <f>'CRUDE+PP+NATGAS-input'!B65</f>
        <v>1.4999999999999999E-4</v>
      </c>
      <c r="G5" s="103">
        <f>'CRUDE+PP+NATGAS-input'!B74</f>
        <v>-1</v>
      </c>
    </row>
    <row r="6" spans="2:7" x14ac:dyDescent="0.2">
      <c r="B6" t="s">
        <v>327</v>
      </c>
      <c r="C6" t="s">
        <v>417</v>
      </c>
      <c r="D6" t="s">
        <v>417</v>
      </c>
      <c r="E6">
        <f>'CRUDE+PP+NATGAS-input'!C69*1000</f>
        <v>653.09058614564833</v>
      </c>
      <c r="F6" s="103">
        <f>'CRUDE+PP+NATGAS-input'!C65</f>
        <v>1.4999999999999999E-4</v>
      </c>
      <c r="G6" s="103">
        <f>'CRUDE+PP+NATGAS-input'!C74</f>
        <v>-1</v>
      </c>
    </row>
    <row r="7" spans="2:7" x14ac:dyDescent="0.2">
      <c r="B7" t="s">
        <v>328</v>
      </c>
      <c r="C7" t="s">
        <v>417</v>
      </c>
      <c r="D7" t="s">
        <v>417</v>
      </c>
      <c r="E7">
        <f t="shared" ref="E7:G10" si="0">E6</f>
        <v>653.09058614564833</v>
      </c>
      <c r="F7">
        <f t="shared" si="0"/>
        <v>1.4999999999999999E-4</v>
      </c>
      <c r="G7">
        <f t="shared" si="0"/>
        <v>-1</v>
      </c>
    </row>
    <row r="8" spans="2:7" x14ac:dyDescent="0.2">
      <c r="B8" t="s">
        <v>329</v>
      </c>
      <c r="C8" t="s">
        <v>417</v>
      </c>
      <c r="D8" t="s">
        <v>417</v>
      </c>
      <c r="E8">
        <f t="shared" si="0"/>
        <v>653.09058614564833</v>
      </c>
      <c r="F8">
        <f t="shared" si="0"/>
        <v>1.4999999999999999E-4</v>
      </c>
      <c r="G8">
        <f t="shared" si="0"/>
        <v>-1</v>
      </c>
    </row>
    <row r="9" spans="2:7" x14ac:dyDescent="0.2">
      <c r="B9" t="s">
        <v>418</v>
      </c>
      <c r="C9" t="s">
        <v>417</v>
      </c>
      <c r="D9" t="s">
        <v>417</v>
      </c>
      <c r="E9">
        <f t="shared" si="0"/>
        <v>653.09058614564833</v>
      </c>
      <c r="F9">
        <f t="shared" si="0"/>
        <v>1.4999999999999999E-4</v>
      </c>
      <c r="G9">
        <f t="shared" si="0"/>
        <v>-1</v>
      </c>
    </row>
    <row r="10" spans="2:7" x14ac:dyDescent="0.2">
      <c r="B10" t="s">
        <v>419</v>
      </c>
      <c r="C10" t="s">
        <v>417</v>
      </c>
      <c r="D10" t="s">
        <v>417</v>
      </c>
      <c r="E10">
        <f t="shared" si="0"/>
        <v>653.09058614564833</v>
      </c>
      <c r="F10">
        <f t="shared" si="0"/>
        <v>1.4999999999999999E-4</v>
      </c>
      <c r="G10">
        <f t="shared" si="0"/>
        <v>-1</v>
      </c>
    </row>
    <row r="17" spans="2:8" x14ac:dyDescent="0.2">
      <c r="E17" t="s">
        <v>424</v>
      </c>
    </row>
    <row r="18" spans="2:8" x14ac:dyDescent="0.2">
      <c r="B18" t="s">
        <v>414</v>
      </c>
      <c r="C18" t="s">
        <v>412</v>
      </c>
      <c r="D18" t="s">
        <v>413</v>
      </c>
      <c r="E18" t="s">
        <v>273</v>
      </c>
      <c r="F18" t="s">
        <v>272</v>
      </c>
      <c r="G18" t="s">
        <v>274</v>
      </c>
      <c r="H18" t="s">
        <v>400</v>
      </c>
    </row>
    <row r="19" spans="2:8" x14ac:dyDescent="0.2">
      <c r="B19" t="s">
        <v>420</v>
      </c>
      <c r="C19" t="s">
        <v>417</v>
      </c>
      <c r="D19" t="s">
        <v>417</v>
      </c>
      <c r="E19">
        <f>'CRUDE+PP+NATGAS-input'!D69*1000</f>
        <v>9000</v>
      </c>
      <c r="F19" s="103">
        <f>'CRUDE+PP+NATGAS-input'!D65</f>
        <v>8.9999999999999993E-3</v>
      </c>
      <c r="G19" s="103">
        <f>'CRUDE+PP+NATGAS-input'!D78</f>
        <v>79.83367669363659</v>
      </c>
      <c r="H19">
        <v>2021</v>
      </c>
    </row>
    <row r="20" spans="2:8" x14ac:dyDescent="0.2">
      <c r="B20" t="s">
        <v>420</v>
      </c>
      <c r="C20" t="s">
        <v>417</v>
      </c>
      <c r="D20" t="s">
        <v>417</v>
      </c>
      <c r="E20">
        <f>E19</f>
        <v>9000</v>
      </c>
      <c r="F20">
        <f>F19</f>
        <v>8.9999999999999993E-3</v>
      </c>
      <c r="G20" s="103">
        <f>'CRUDE+PP+NATGAS-input'!D79</f>
        <v>106.38654430738266</v>
      </c>
      <c r="H20">
        <v>2022</v>
      </c>
    </row>
    <row r="21" spans="2:8" x14ac:dyDescent="0.2">
      <c r="B21" t="s">
        <v>420</v>
      </c>
      <c r="C21" t="s">
        <v>417</v>
      </c>
      <c r="D21" t="s">
        <v>417</v>
      </c>
      <c r="E21">
        <f>E20</f>
        <v>9000</v>
      </c>
      <c r="F21">
        <f>F20</f>
        <v>8.9999999999999993E-3</v>
      </c>
      <c r="G21" s="103">
        <f>'CRUDE+PP+NATGAS-input'!D80</f>
        <v>108.32636259195613</v>
      </c>
      <c r="H21">
        <v>2023</v>
      </c>
    </row>
    <row r="22" spans="2:8" x14ac:dyDescent="0.2">
      <c r="B22" t="s">
        <v>420</v>
      </c>
      <c r="C22" t="s">
        <v>417</v>
      </c>
      <c r="D22" t="s">
        <v>417</v>
      </c>
      <c r="E22">
        <f t="shared" ref="E22:F29" si="1">E21</f>
        <v>9000</v>
      </c>
      <c r="F22">
        <f t="shared" si="1"/>
        <v>8.9999999999999993E-3</v>
      </c>
      <c r="G22" s="103">
        <f>'CRUDE+PP+NATGAS-input'!D81</f>
        <v>113.92872586870254</v>
      </c>
      <c r="H22">
        <v>2024</v>
      </c>
    </row>
    <row r="23" spans="2:8" x14ac:dyDescent="0.2">
      <c r="B23" t="s">
        <v>420</v>
      </c>
      <c r="C23" t="s">
        <v>417</v>
      </c>
      <c r="D23" t="s">
        <v>417</v>
      </c>
      <c r="E23">
        <f t="shared" si="1"/>
        <v>9000</v>
      </c>
      <c r="F23">
        <f t="shared" si="1"/>
        <v>8.9999999999999993E-3</v>
      </c>
      <c r="G23" s="103">
        <f>'CRUDE+PP+NATGAS-input'!D82</f>
        <v>119.90924866662934</v>
      </c>
      <c r="H23">
        <v>2025</v>
      </c>
    </row>
    <row r="24" spans="2:8" x14ac:dyDescent="0.2">
      <c r="B24" t="s">
        <v>420</v>
      </c>
      <c r="C24" t="s">
        <v>417</v>
      </c>
      <c r="D24" t="s">
        <v>417</v>
      </c>
      <c r="E24">
        <f t="shared" si="1"/>
        <v>9000</v>
      </c>
      <c r="F24">
        <f t="shared" si="1"/>
        <v>8.9999999999999993E-3</v>
      </c>
      <c r="G24" s="103">
        <f>'CRUDE+PP+NATGAS-input'!D83</f>
        <v>122.24356669860703</v>
      </c>
      <c r="H24">
        <v>2026</v>
      </c>
    </row>
    <row r="25" spans="2:8" x14ac:dyDescent="0.2">
      <c r="B25" t="s">
        <v>420</v>
      </c>
      <c r="C25" t="s">
        <v>417</v>
      </c>
      <c r="D25" t="s">
        <v>417</v>
      </c>
      <c r="E25">
        <f t="shared" si="1"/>
        <v>9000</v>
      </c>
      <c r="F25">
        <f t="shared" si="1"/>
        <v>8.9999999999999993E-3</v>
      </c>
      <c r="G25" s="103">
        <f>'CRUDE+PP+NATGAS-input'!D84</f>
        <v>124.57788473058471</v>
      </c>
      <c r="H25">
        <v>2027</v>
      </c>
    </row>
    <row r="26" spans="2:8" x14ac:dyDescent="0.2">
      <c r="B26" t="s">
        <v>420</v>
      </c>
      <c r="C26" t="s">
        <v>417</v>
      </c>
      <c r="D26" t="s">
        <v>417</v>
      </c>
      <c r="E26">
        <f t="shared" si="1"/>
        <v>9000</v>
      </c>
      <c r="F26">
        <f t="shared" si="1"/>
        <v>8.9999999999999993E-3</v>
      </c>
      <c r="G26" s="103">
        <f>'CRUDE+PP+NATGAS-input'!D85</f>
        <v>126.91220276256239</v>
      </c>
      <c r="H26">
        <v>2028</v>
      </c>
    </row>
    <row r="27" spans="2:8" x14ac:dyDescent="0.2">
      <c r="B27" t="s">
        <v>420</v>
      </c>
      <c r="C27" t="s">
        <v>417</v>
      </c>
      <c r="D27" t="s">
        <v>417</v>
      </c>
      <c r="E27">
        <f t="shared" si="1"/>
        <v>9000</v>
      </c>
      <c r="F27">
        <f t="shared" si="1"/>
        <v>8.9999999999999993E-3</v>
      </c>
      <c r="G27" s="103">
        <f>'CRUDE+PP+NATGAS-input'!D86</f>
        <v>129.24652079454006</v>
      </c>
      <c r="H27">
        <v>2029</v>
      </c>
    </row>
    <row r="28" spans="2:8" x14ac:dyDescent="0.2">
      <c r="B28" t="s">
        <v>420</v>
      </c>
      <c r="C28" t="s">
        <v>417</v>
      </c>
      <c r="D28" t="s">
        <v>417</v>
      </c>
      <c r="E28">
        <f t="shared" si="1"/>
        <v>9000</v>
      </c>
      <c r="F28">
        <f t="shared" si="1"/>
        <v>8.9999999999999993E-3</v>
      </c>
      <c r="G28" s="103">
        <f>'CRUDE+PP+NATGAS-input'!D87</f>
        <v>131.58083882651772</v>
      </c>
      <c r="H28">
        <v>2030</v>
      </c>
    </row>
    <row r="29" spans="2:8" x14ac:dyDescent="0.2">
      <c r="B29" t="s">
        <v>420</v>
      </c>
      <c r="C29" t="s">
        <v>417</v>
      </c>
      <c r="D29" t="s">
        <v>417</v>
      </c>
      <c r="E29">
        <f t="shared" si="1"/>
        <v>9000</v>
      </c>
      <c r="F29">
        <f t="shared" si="1"/>
        <v>8.9999999999999993E-3</v>
      </c>
      <c r="G29" s="103">
        <f>'CRUDE+PP+NATGAS-input'!D88</f>
        <v>133.91515685849541</v>
      </c>
      <c r="H29">
        <v>2031</v>
      </c>
    </row>
  </sheetData>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5"/>
  <sheetViews>
    <sheetView zoomScaleNormal="100" workbookViewId="0"/>
  </sheetViews>
  <sheetFormatPr defaultColWidth="17" defaultRowHeight="15" x14ac:dyDescent="0.25"/>
  <cols>
    <col min="1" max="1" width="17" style="8"/>
    <col min="2" max="2" width="16.85546875" style="8" customWidth="1"/>
    <col min="3" max="3" width="7.140625" style="8" customWidth="1"/>
    <col min="4" max="4" width="23.140625" style="8" customWidth="1"/>
    <col min="5" max="5" width="10" style="8" customWidth="1"/>
    <col min="6" max="6" width="16.42578125" style="8" customWidth="1"/>
    <col min="7" max="7" width="22" style="8" customWidth="1"/>
    <col min="8" max="8" width="22.28515625" style="8" customWidth="1"/>
    <col min="9" max="9" width="19.140625" style="8" customWidth="1"/>
    <col min="10" max="10" width="22" style="8" customWidth="1"/>
    <col min="11" max="11" width="17.85546875" style="15" customWidth="1"/>
    <col min="12" max="12" width="18.42578125" style="8" customWidth="1"/>
    <col min="13" max="13" width="17" style="8"/>
    <col min="14" max="14" width="16.85546875" style="8" customWidth="1"/>
    <col min="15" max="15" width="7.140625" style="8" customWidth="1"/>
    <col min="16" max="16" width="23.140625" style="8" customWidth="1"/>
    <col min="17" max="17" width="10" style="8" customWidth="1"/>
    <col min="18" max="18" width="16.42578125" style="8" customWidth="1"/>
    <col min="19" max="19" width="22" style="8" customWidth="1"/>
    <col min="20" max="20" width="22.28515625" style="8" customWidth="1"/>
    <col min="21" max="21" width="19.140625" style="8" customWidth="1"/>
    <col min="22" max="22" width="22" style="8" customWidth="1"/>
    <col min="23" max="23" width="17.85546875" style="15" customWidth="1"/>
    <col min="24" max="24" width="18.42578125" style="8" customWidth="1"/>
    <col min="25" max="27" width="17" style="8"/>
    <col min="28" max="28" width="7.140625" style="8" customWidth="1"/>
    <col min="29" max="29" width="23.140625" style="8" customWidth="1"/>
    <col min="30" max="30" width="10" style="8" customWidth="1"/>
    <col min="31" max="31" width="16.42578125" style="8" customWidth="1"/>
    <col min="32" max="32" width="22" style="8" customWidth="1"/>
    <col min="33" max="33" width="22.28515625" style="8" customWidth="1"/>
    <col min="34" max="34" width="19.140625" style="8" customWidth="1"/>
    <col min="35" max="35" width="22" style="8" customWidth="1"/>
    <col min="36" max="36" width="17.85546875" style="15" customWidth="1"/>
    <col min="37" max="37" width="18.42578125" style="8" customWidth="1"/>
    <col min="38" max="1023" width="17" style="8"/>
  </cols>
  <sheetData>
    <row r="1" spans="1:37" s="8" customFormat="1" x14ac:dyDescent="0.25">
      <c r="L1" s="15"/>
      <c r="O1" s="8" t="s">
        <v>104</v>
      </c>
      <c r="X1" s="15"/>
      <c r="AB1" s="8" t="s">
        <v>104</v>
      </c>
      <c r="AK1" s="15"/>
    </row>
    <row r="2" spans="1:37" s="25" customFormat="1" ht="52.5" customHeight="1" x14ac:dyDescent="0.25">
      <c r="A2" s="23"/>
      <c r="B2" s="23" t="s">
        <v>5</v>
      </c>
      <c r="C2" s="23" t="s">
        <v>105</v>
      </c>
      <c r="D2" s="23" t="s">
        <v>106</v>
      </c>
      <c r="E2" s="23" t="s">
        <v>107</v>
      </c>
      <c r="F2" s="23" t="s">
        <v>108</v>
      </c>
      <c r="G2" s="23" t="s">
        <v>109</v>
      </c>
      <c r="H2" s="23" t="s">
        <v>110</v>
      </c>
      <c r="I2" s="23" t="s">
        <v>111</v>
      </c>
      <c r="J2" s="23" t="s">
        <v>112</v>
      </c>
      <c r="K2" s="23" t="s">
        <v>113</v>
      </c>
      <c r="L2" s="24"/>
      <c r="N2" s="23"/>
      <c r="O2" s="23" t="s">
        <v>5</v>
      </c>
      <c r="P2" s="23" t="s">
        <v>105</v>
      </c>
      <c r="Q2" s="23" t="s">
        <v>106</v>
      </c>
      <c r="R2" s="23" t="s">
        <v>107</v>
      </c>
      <c r="S2" s="23" t="s">
        <v>108</v>
      </c>
      <c r="T2" s="23" t="s">
        <v>109</v>
      </c>
      <c r="U2" s="23" t="s">
        <v>110</v>
      </c>
      <c r="V2" s="23" t="s">
        <v>111</v>
      </c>
      <c r="W2" s="23" t="s">
        <v>112</v>
      </c>
      <c r="X2" s="23" t="s">
        <v>113</v>
      </c>
      <c r="AA2" s="23"/>
      <c r="AB2" s="109" t="s">
        <v>5</v>
      </c>
      <c r="AC2" s="109" t="s">
        <v>105</v>
      </c>
      <c r="AD2" s="109" t="s">
        <v>106</v>
      </c>
      <c r="AE2" s="109" t="s">
        <v>107</v>
      </c>
      <c r="AF2" s="23" t="s">
        <v>108</v>
      </c>
      <c r="AG2" s="23" t="s">
        <v>109</v>
      </c>
      <c r="AH2" s="23" t="s">
        <v>110</v>
      </c>
      <c r="AI2" s="23" t="s">
        <v>111</v>
      </c>
      <c r="AJ2" s="23" t="s">
        <v>112</v>
      </c>
      <c r="AK2" s="23" t="s">
        <v>113</v>
      </c>
    </row>
    <row r="3" spans="1:37" x14ac:dyDescent="0.25">
      <c r="A3" s="26" t="s">
        <v>101</v>
      </c>
      <c r="B3" s="26" t="s">
        <v>11</v>
      </c>
      <c r="C3" s="26" t="s">
        <v>114</v>
      </c>
      <c r="D3" s="26">
        <v>2017</v>
      </c>
      <c r="E3" s="26">
        <v>56648.47</v>
      </c>
      <c r="F3" s="26">
        <v>164.94</v>
      </c>
      <c r="G3" s="26">
        <v>13586.94</v>
      </c>
      <c r="H3" s="26">
        <v>42896.59</v>
      </c>
      <c r="I3" s="26">
        <v>43945.8</v>
      </c>
      <c r="J3" s="26">
        <v>12702.67</v>
      </c>
      <c r="K3" s="26">
        <f t="shared" ref="K3:K40" si="0">J3/E3</f>
        <v>0.22423677109019891</v>
      </c>
      <c r="L3" s="26"/>
      <c r="N3" s="26" t="s">
        <v>101</v>
      </c>
      <c r="O3" s="26" t="s">
        <v>11</v>
      </c>
      <c r="P3" s="26" t="s">
        <v>114</v>
      </c>
      <c r="Q3" s="26">
        <v>2018</v>
      </c>
      <c r="R3" s="26">
        <v>58451.1</v>
      </c>
      <c r="S3" s="26">
        <v>227.5</v>
      </c>
      <c r="T3" s="26">
        <v>14596.95</v>
      </c>
      <c r="U3" s="26">
        <v>43626.65</v>
      </c>
      <c r="V3" s="26">
        <v>45477.599999999999</v>
      </c>
      <c r="W3" s="26">
        <v>12973.51</v>
      </c>
      <c r="X3" s="26">
        <f t="shared" ref="X3:X40" si="1">W3/R3</f>
        <v>0.22195493326900606</v>
      </c>
      <c r="Y3" s="26">
        <v>0.22</v>
      </c>
      <c r="AA3" s="26" t="str">
        <f t="shared" ref="AA3:AA12" si="2">N3</f>
        <v>West Bengal</v>
      </c>
      <c r="AB3" s="26" t="s">
        <v>11</v>
      </c>
      <c r="AC3" s="26" t="s">
        <v>114</v>
      </c>
      <c r="AD3" s="26">
        <v>2019</v>
      </c>
      <c r="AE3" s="26">
        <v>59128.57</v>
      </c>
      <c r="AF3" s="26">
        <v>195.57</v>
      </c>
      <c r="AG3" s="26">
        <v>15633.92</v>
      </c>
      <c r="AH3" s="26">
        <v>43299.08</v>
      </c>
      <c r="AI3" s="26">
        <v>48289.72</v>
      </c>
      <c r="AJ3" s="26">
        <v>10838.85</v>
      </c>
      <c r="AK3" s="26">
        <f t="shared" ref="AK3:AK40" si="3">AJ3/AE3</f>
        <v>0.18330986188233539</v>
      </c>
    </row>
    <row r="4" spans="1:37" x14ac:dyDescent="0.25">
      <c r="A4" s="26" t="s">
        <v>99</v>
      </c>
      <c r="B4" s="26" t="s">
        <v>11</v>
      </c>
      <c r="C4" s="26" t="s">
        <v>115</v>
      </c>
      <c r="D4" s="26">
        <v>2017</v>
      </c>
      <c r="E4" s="26">
        <v>23361.66</v>
      </c>
      <c r="F4" s="26">
        <v>140.27000000000001</v>
      </c>
      <c r="G4" s="26">
        <v>6272.03</v>
      </c>
      <c r="H4" s="26">
        <v>16949.349999999999</v>
      </c>
      <c r="I4" s="26">
        <v>19548.79</v>
      </c>
      <c r="J4" s="26">
        <v>3812.87</v>
      </c>
      <c r="K4" s="26">
        <f t="shared" si="0"/>
        <v>0.16321057664566643</v>
      </c>
      <c r="L4" s="26"/>
      <c r="N4" s="26" t="s">
        <v>99</v>
      </c>
      <c r="O4" s="26" t="s">
        <v>11</v>
      </c>
      <c r="P4" s="26" t="s">
        <v>115</v>
      </c>
      <c r="Q4" s="26">
        <v>2018</v>
      </c>
      <c r="R4" s="26">
        <v>23828.09</v>
      </c>
      <c r="S4" s="26">
        <v>136.35</v>
      </c>
      <c r="T4" s="26">
        <v>6321.59</v>
      </c>
      <c r="U4" s="26">
        <v>17370.150000000001</v>
      </c>
      <c r="V4" s="26">
        <v>19950.150000000001</v>
      </c>
      <c r="W4" s="26">
        <v>3877.94</v>
      </c>
      <c r="X4" s="26">
        <f t="shared" si="1"/>
        <v>0.16274657347693416</v>
      </c>
      <c r="Y4" s="26">
        <v>0.16</v>
      </c>
      <c r="AA4" s="26" t="str">
        <f t="shared" si="2"/>
        <v>Jharkhand</v>
      </c>
      <c r="AB4" s="26" t="s">
        <v>11</v>
      </c>
      <c r="AC4" s="26" t="s">
        <v>115</v>
      </c>
      <c r="AD4" s="26">
        <v>2019</v>
      </c>
      <c r="AE4" s="26">
        <v>25952.16</v>
      </c>
      <c r="AF4" s="26">
        <v>186.65</v>
      </c>
      <c r="AG4" s="26">
        <v>6779.85</v>
      </c>
      <c r="AH4" s="26">
        <v>18985.66</v>
      </c>
      <c r="AI4" s="26">
        <v>21184.400000000001</v>
      </c>
      <c r="AJ4" s="26">
        <v>4767.76</v>
      </c>
      <c r="AK4" s="26">
        <f t="shared" si="3"/>
        <v>0.18371341730322255</v>
      </c>
    </row>
    <row r="5" spans="1:37" x14ac:dyDescent="0.25">
      <c r="A5" s="26" t="s">
        <v>98</v>
      </c>
      <c r="B5" s="26" t="s">
        <v>11</v>
      </c>
      <c r="C5" s="26" t="s">
        <v>116</v>
      </c>
      <c r="D5" s="26">
        <v>2017</v>
      </c>
      <c r="E5" s="26">
        <v>24747.05</v>
      </c>
      <c r="F5" s="26">
        <v>0</v>
      </c>
      <c r="G5" s="26">
        <v>24359.39</v>
      </c>
      <c r="H5" s="26">
        <v>387.66</v>
      </c>
      <c r="I5" s="26">
        <v>17250.689999999999</v>
      </c>
      <c r="J5" s="26">
        <v>7496.36</v>
      </c>
      <c r="K5" s="26">
        <f t="shared" si="0"/>
        <v>0.30291933786047226</v>
      </c>
      <c r="L5" s="26"/>
      <c r="N5" s="26" t="s">
        <v>98</v>
      </c>
      <c r="O5" s="26" t="s">
        <v>11</v>
      </c>
      <c r="P5" s="26" t="s">
        <v>116</v>
      </c>
      <c r="Q5" s="26">
        <v>2018</v>
      </c>
      <c r="R5" s="26">
        <v>26844.29</v>
      </c>
      <c r="S5" s="26">
        <v>0</v>
      </c>
      <c r="T5" s="26">
        <v>26499.22</v>
      </c>
      <c r="U5" s="26">
        <v>345.07</v>
      </c>
      <c r="V5" s="26">
        <v>18713.22</v>
      </c>
      <c r="W5" s="26">
        <v>8131.07</v>
      </c>
      <c r="X5" s="26">
        <f t="shared" si="1"/>
        <v>0.30289756220037856</v>
      </c>
      <c r="Y5" s="26">
        <v>0.3</v>
      </c>
      <c r="AA5" s="26" t="str">
        <f t="shared" si="2"/>
        <v>Bihar</v>
      </c>
      <c r="AB5" s="26" t="s">
        <v>11</v>
      </c>
      <c r="AC5" s="26" t="s">
        <v>116</v>
      </c>
      <c r="AD5" s="26">
        <v>2019</v>
      </c>
      <c r="AE5" s="26">
        <v>30903.8</v>
      </c>
      <c r="AF5" s="26">
        <v>0</v>
      </c>
      <c r="AG5" s="26">
        <v>30415.919999999998</v>
      </c>
      <c r="AH5" s="26">
        <v>487.88</v>
      </c>
      <c r="AI5" s="26">
        <v>20856.400000000001</v>
      </c>
      <c r="AJ5" s="26">
        <v>10047.4</v>
      </c>
      <c r="AK5" s="26">
        <f t="shared" si="3"/>
        <v>0.32511859382988501</v>
      </c>
    </row>
    <row r="6" spans="1:37" x14ac:dyDescent="0.25">
      <c r="A6" s="26" t="s">
        <v>89</v>
      </c>
      <c r="B6" s="26" t="s">
        <v>18</v>
      </c>
      <c r="C6" s="26" t="s">
        <v>117</v>
      </c>
      <c r="D6" s="26">
        <v>2017</v>
      </c>
      <c r="E6" s="26">
        <v>62409.65</v>
      </c>
      <c r="F6" s="26">
        <v>15.7</v>
      </c>
      <c r="G6" s="26">
        <v>37215.129999999997</v>
      </c>
      <c r="H6" s="26">
        <v>25178.82</v>
      </c>
      <c r="I6" s="26">
        <v>45681.37</v>
      </c>
      <c r="J6" s="26">
        <v>16728.28</v>
      </c>
      <c r="K6" s="26">
        <f t="shared" si="0"/>
        <v>0.26803995856410023</v>
      </c>
      <c r="L6" s="26"/>
      <c r="N6" s="26" t="s">
        <v>89</v>
      </c>
      <c r="O6" s="26" t="s">
        <v>18</v>
      </c>
      <c r="P6" s="26" t="s">
        <v>117</v>
      </c>
      <c r="Q6" s="26">
        <v>2018</v>
      </c>
      <c r="R6" s="26">
        <v>71707.17</v>
      </c>
      <c r="S6" s="26">
        <v>90.09</v>
      </c>
      <c r="T6" s="26">
        <v>42779.95</v>
      </c>
      <c r="U6" s="26">
        <v>28837.119999999999</v>
      </c>
      <c r="V6" s="26">
        <v>52522.85</v>
      </c>
      <c r="W6" s="26">
        <v>19184.310000000001</v>
      </c>
      <c r="X6" s="26">
        <f t="shared" si="1"/>
        <v>0.26753684464189564</v>
      </c>
      <c r="Y6" s="26">
        <v>0.27</v>
      </c>
      <c r="AA6" s="26" t="str">
        <f t="shared" si="2"/>
        <v>Madhya Pradesh</v>
      </c>
      <c r="AB6" s="26" t="s">
        <v>18</v>
      </c>
      <c r="AC6" s="26" t="s">
        <v>117</v>
      </c>
      <c r="AD6" s="26">
        <v>2019</v>
      </c>
      <c r="AE6" s="26">
        <v>78743.100000000006</v>
      </c>
      <c r="AF6" s="26">
        <v>39.479999999999997</v>
      </c>
      <c r="AG6" s="26">
        <v>40252.910000000003</v>
      </c>
      <c r="AH6" s="26">
        <v>38450.720000000001</v>
      </c>
      <c r="AI6" s="26">
        <v>56972.24</v>
      </c>
      <c r="AJ6" s="26">
        <v>21770.87</v>
      </c>
      <c r="AK6" s="26">
        <f t="shared" si="3"/>
        <v>0.27647971695297746</v>
      </c>
    </row>
    <row r="7" spans="1:37" x14ac:dyDescent="0.25">
      <c r="A7" s="26" t="s">
        <v>87</v>
      </c>
      <c r="B7" s="26" t="s">
        <v>18</v>
      </c>
      <c r="C7" s="26" t="s">
        <v>118</v>
      </c>
      <c r="D7" s="26">
        <v>2017</v>
      </c>
      <c r="E7" s="26">
        <v>25755.34</v>
      </c>
      <c r="F7" s="26">
        <v>1577.17</v>
      </c>
      <c r="G7" s="26">
        <v>7689.71</v>
      </c>
      <c r="H7" s="26">
        <v>16488.46</v>
      </c>
      <c r="I7" s="26">
        <v>19159.47</v>
      </c>
      <c r="J7" s="26">
        <v>6595.87</v>
      </c>
      <c r="K7" s="26">
        <f t="shared" si="0"/>
        <v>0.25609718217658939</v>
      </c>
      <c r="L7" s="26"/>
      <c r="N7" s="26" t="s">
        <v>87</v>
      </c>
      <c r="O7" s="26" t="s">
        <v>18</v>
      </c>
      <c r="P7" s="26" t="s">
        <v>118</v>
      </c>
      <c r="Q7" s="26">
        <v>2018</v>
      </c>
      <c r="R7" s="26">
        <v>26782.74</v>
      </c>
      <c r="S7" s="26">
        <v>1888.18</v>
      </c>
      <c r="T7" s="26">
        <v>6856.79</v>
      </c>
      <c r="U7" s="26">
        <v>18037.78</v>
      </c>
      <c r="V7" s="26">
        <v>20362.54</v>
      </c>
      <c r="W7" s="26">
        <v>6420.21</v>
      </c>
      <c r="X7" s="26">
        <f t="shared" si="1"/>
        <v>0.23971445789340448</v>
      </c>
      <c r="Y7" s="26">
        <v>0.24</v>
      </c>
      <c r="AA7" s="26" t="str">
        <f t="shared" si="2"/>
        <v>Chhattisgarh</v>
      </c>
      <c r="AB7" s="26" t="s">
        <v>18</v>
      </c>
      <c r="AC7" s="26" t="s">
        <v>118</v>
      </c>
      <c r="AD7" s="26">
        <v>2019</v>
      </c>
      <c r="AE7" s="26">
        <v>29668.01</v>
      </c>
      <c r="AF7" s="26">
        <v>5068.8500000000004</v>
      </c>
      <c r="AG7" s="26">
        <v>8704.9699999999993</v>
      </c>
      <c r="AH7" s="26">
        <v>15894.19</v>
      </c>
      <c r="AI7" s="26">
        <v>22210.21</v>
      </c>
      <c r="AJ7" s="26">
        <v>7457.8</v>
      </c>
      <c r="AK7" s="26">
        <f t="shared" si="3"/>
        <v>0.25137513436189352</v>
      </c>
    </row>
    <row r="8" spans="1:37" x14ac:dyDescent="0.25">
      <c r="A8" s="26" t="s">
        <v>85</v>
      </c>
      <c r="B8" s="26" t="s">
        <v>22</v>
      </c>
      <c r="C8" s="26" t="s">
        <v>119</v>
      </c>
      <c r="D8" s="26">
        <v>2017</v>
      </c>
      <c r="E8" s="26">
        <v>106056.47</v>
      </c>
      <c r="F8" s="26">
        <v>80.66</v>
      </c>
      <c r="G8" s="26">
        <v>46218.23</v>
      </c>
      <c r="H8" s="26">
        <v>59757.58</v>
      </c>
      <c r="I8" s="26">
        <v>81068.210000000006</v>
      </c>
      <c r="J8" s="26">
        <v>24988.25</v>
      </c>
      <c r="K8" s="26">
        <f t="shared" si="0"/>
        <v>0.23561268822166154</v>
      </c>
      <c r="L8" s="26"/>
      <c r="N8" s="26" t="s">
        <v>85</v>
      </c>
      <c r="O8" s="26" t="s">
        <v>22</v>
      </c>
      <c r="P8" s="26" t="s">
        <v>119</v>
      </c>
      <c r="Q8" s="26">
        <v>2018</v>
      </c>
      <c r="R8" s="26">
        <v>117689.91</v>
      </c>
      <c r="S8" s="26">
        <v>102.89</v>
      </c>
      <c r="T8" s="26">
        <v>50577.84</v>
      </c>
      <c r="U8" s="26">
        <v>67009.17</v>
      </c>
      <c r="V8" s="26">
        <v>90395.38</v>
      </c>
      <c r="W8" s="26">
        <v>27294.52</v>
      </c>
      <c r="X8" s="26">
        <f t="shared" si="1"/>
        <v>0.23191894700233859</v>
      </c>
      <c r="Y8" s="26">
        <v>0.23</v>
      </c>
      <c r="AA8" s="26" t="str">
        <f t="shared" si="2"/>
        <v>Uttar Pradesh</v>
      </c>
      <c r="AB8" s="26" t="s">
        <v>22</v>
      </c>
      <c r="AC8" s="26" t="s">
        <v>119</v>
      </c>
      <c r="AD8" s="26">
        <v>2019</v>
      </c>
      <c r="AE8" s="26">
        <v>115953.75</v>
      </c>
      <c r="AF8" s="26">
        <v>229.2</v>
      </c>
      <c r="AG8" s="26">
        <v>52445.07</v>
      </c>
      <c r="AH8" s="26">
        <v>63279.48</v>
      </c>
      <c r="AI8" s="26">
        <v>91355.02</v>
      </c>
      <c r="AJ8" s="26">
        <v>24598.73</v>
      </c>
      <c r="AK8" s="26">
        <f t="shared" si="3"/>
        <v>0.21214259995903539</v>
      </c>
    </row>
    <row r="9" spans="1:37" x14ac:dyDescent="0.25">
      <c r="A9" s="26" t="s">
        <v>90</v>
      </c>
      <c r="B9" s="26" t="s">
        <v>18</v>
      </c>
      <c r="C9" s="26" t="s">
        <v>120</v>
      </c>
      <c r="D9" s="26">
        <v>2017</v>
      </c>
      <c r="E9" s="26">
        <v>148013.04</v>
      </c>
      <c r="F9" s="26">
        <v>609</v>
      </c>
      <c r="G9" s="26">
        <v>48431.09</v>
      </c>
      <c r="H9" s="26">
        <v>98972.96</v>
      </c>
      <c r="I9" s="26">
        <v>121050.81</v>
      </c>
      <c r="J9" s="26">
        <v>26962.240000000002</v>
      </c>
      <c r="K9" s="26">
        <f t="shared" si="0"/>
        <v>0.182161247414417</v>
      </c>
      <c r="L9" s="26"/>
      <c r="N9" s="26" t="s">
        <v>90</v>
      </c>
      <c r="O9" s="26" t="s">
        <v>18</v>
      </c>
      <c r="P9" s="26" t="s">
        <v>120</v>
      </c>
      <c r="Q9" s="26">
        <v>2018</v>
      </c>
      <c r="R9" s="26">
        <v>152065.38</v>
      </c>
      <c r="S9" s="26">
        <v>708.22</v>
      </c>
      <c r="T9" s="26">
        <v>50213.68</v>
      </c>
      <c r="U9" s="26">
        <v>101143.48</v>
      </c>
      <c r="V9" s="26">
        <v>124920.73</v>
      </c>
      <c r="W9" s="26">
        <v>27144.65</v>
      </c>
      <c r="X9" s="26">
        <f t="shared" si="1"/>
        <v>0.17850644242627745</v>
      </c>
      <c r="Y9" s="26">
        <v>0.18</v>
      </c>
      <c r="AA9" s="26" t="str">
        <f t="shared" si="2"/>
        <v>Maharashtra</v>
      </c>
      <c r="AB9" s="26" t="s">
        <v>18</v>
      </c>
      <c r="AC9" s="26" t="s">
        <v>120</v>
      </c>
      <c r="AD9" s="26">
        <v>2019</v>
      </c>
      <c r="AE9" s="26">
        <v>164663.06</v>
      </c>
      <c r="AF9" s="26">
        <v>2699.34</v>
      </c>
      <c r="AG9" s="26">
        <v>51815.07</v>
      </c>
      <c r="AH9" s="26">
        <v>110148.65</v>
      </c>
      <c r="AI9" s="26">
        <v>132618.57</v>
      </c>
      <c r="AJ9" s="26">
        <v>32044.49</v>
      </c>
      <c r="AK9" s="26">
        <f t="shared" si="3"/>
        <v>0.19460642842420153</v>
      </c>
    </row>
    <row r="10" spans="1:37" x14ac:dyDescent="0.25">
      <c r="A10" s="26" t="s">
        <v>100</v>
      </c>
      <c r="B10" s="26" t="s">
        <v>11</v>
      </c>
      <c r="C10" s="26" t="s">
        <v>121</v>
      </c>
      <c r="D10" s="26">
        <v>2017</v>
      </c>
      <c r="E10" s="26">
        <v>27467.63</v>
      </c>
      <c r="F10" s="26">
        <v>1854.39</v>
      </c>
      <c r="G10" s="26">
        <v>8272.14</v>
      </c>
      <c r="H10" s="26">
        <v>17341.099999999999</v>
      </c>
      <c r="I10" s="26">
        <v>16987.96</v>
      </c>
      <c r="J10" s="26">
        <v>10479.67</v>
      </c>
      <c r="K10" s="26">
        <f t="shared" si="0"/>
        <v>0.38152800223390221</v>
      </c>
      <c r="L10" s="26"/>
      <c r="N10" s="26" t="s">
        <v>100</v>
      </c>
      <c r="O10" s="26" t="s">
        <v>11</v>
      </c>
      <c r="P10" s="26" t="s">
        <v>121</v>
      </c>
      <c r="Q10" s="26">
        <v>2018</v>
      </c>
      <c r="R10" s="26">
        <v>28622.41</v>
      </c>
      <c r="S10" s="26">
        <v>1654.55</v>
      </c>
      <c r="T10" s="26">
        <v>12046.89</v>
      </c>
      <c r="U10" s="26">
        <v>14920.97</v>
      </c>
      <c r="V10" s="26">
        <v>17713.75</v>
      </c>
      <c r="W10" s="26">
        <v>10908.66</v>
      </c>
      <c r="X10" s="26">
        <f t="shared" si="1"/>
        <v>0.38112304309804801</v>
      </c>
      <c r="Y10" s="26">
        <v>0.38</v>
      </c>
      <c r="AA10" s="26" t="str">
        <f t="shared" si="2"/>
        <v>Odisha</v>
      </c>
      <c r="AB10" s="26" t="s">
        <v>11</v>
      </c>
      <c r="AC10" s="26" t="s">
        <v>121</v>
      </c>
      <c r="AD10" s="26">
        <v>2019</v>
      </c>
      <c r="AE10" s="26">
        <v>29778.47</v>
      </c>
      <c r="AF10" s="26">
        <v>2198.17</v>
      </c>
      <c r="AG10" s="26">
        <v>14122.58</v>
      </c>
      <c r="AH10" s="26">
        <v>13457.72</v>
      </c>
      <c r="AI10" s="26">
        <v>19372.82</v>
      </c>
      <c r="AJ10" s="26">
        <v>10405.65</v>
      </c>
      <c r="AK10" s="26">
        <f t="shared" si="3"/>
        <v>0.34943534708129731</v>
      </c>
    </row>
    <row r="11" spans="1:37" x14ac:dyDescent="0.25">
      <c r="A11" s="26" t="s">
        <v>92</v>
      </c>
      <c r="B11" s="26" t="s">
        <v>25</v>
      </c>
      <c r="C11" s="26" t="s">
        <v>122</v>
      </c>
      <c r="D11" s="26">
        <v>2017</v>
      </c>
      <c r="E11" s="26">
        <v>56986.87</v>
      </c>
      <c r="F11" s="26">
        <v>816.38</v>
      </c>
      <c r="G11" s="26">
        <v>6880.15</v>
      </c>
      <c r="H11" s="26">
        <v>49290.33</v>
      </c>
      <c r="I11" s="26">
        <v>47761.45</v>
      </c>
      <c r="J11" s="26">
        <v>9225.42</v>
      </c>
      <c r="K11" s="26">
        <f t="shared" si="0"/>
        <v>0.16188676444240577</v>
      </c>
      <c r="L11" s="26"/>
      <c r="N11" s="26" t="s">
        <v>92</v>
      </c>
      <c r="O11" s="26" t="s">
        <v>25</v>
      </c>
      <c r="P11" s="26" t="s">
        <v>122</v>
      </c>
      <c r="Q11" s="26">
        <v>2018</v>
      </c>
      <c r="R11" s="26">
        <v>60767.75</v>
      </c>
      <c r="S11" s="26">
        <v>1780.67</v>
      </c>
      <c r="T11" s="26">
        <v>17197.52</v>
      </c>
      <c r="U11" s="26">
        <v>41789.56</v>
      </c>
      <c r="V11" s="26">
        <v>51000.800000000003</v>
      </c>
      <c r="W11" s="26">
        <v>9766.9500000000007</v>
      </c>
      <c r="X11" s="26">
        <f t="shared" si="1"/>
        <v>0.16072587844703812</v>
      </c>
      <c r="Y11" s="26">
        <v>0.16</v>
      </c>
      <c r="AA11" s="26" t="str">
        <f t="shared" si="2"/>
        <v>Andhra Pradesh</v>
      </c>
      <c r="AB11" s="26" t="s">
        <v>25</v>
      </c>
      <c r="AC11" s="26" t="s">
        <v>122</v>
      </c>
      <c r="AD11" s="26">
        <v>2019</v>
      </c>
      <c r="AE11" s="26">
        <v>67260.399999999994</v>
      </c>
      <c r="AF11" s="26">
        <v>1451.62</v>
      </c>
      <c r="AG11" s="26">
        <v>18975.849999999999</v>
      </c>
      <c r="AH11" s="26">
        <v>46832.93</v>
      </c>
      <c r="AI11" s="26">
        <v>55406.79</v>
      </c>
      <c r="AJ11" s="26">
        <v>11853.61</v>
      </c>
      <c r="AK11" s="26">
        <f t="shared" si="3"/>
        <v>0.1762346046113315</v>
      </c>
    </row>
    <row r="12" spans="1:37" x14ac:dyDescent="0.25">
      <c r="A12" s="26" t="s">
        <v>93</v>
      </c>
      <c r="B12" s="26" t="s">
        <v>25</v>
      </c>
      <c r="C12" s="26" t="s">
        <v>123</v>
      </c>
      <c r="D12" s="26">
        <v>2017</v>
      </c>
      <c r="E12" s="26">
        <v>54669.66</v>
      </c>
      <c r="F12" s="26">
        <v>451.12</v>
      </c>
      <c r="G12" s="26">
        <v>29857.54</v>
      </c>
      <c r="H12" s="26">
        <v>24361</v>
      </c>
      <c r="I12" s="26">
        <v>44446.48</v>
      </c>
      <c r="J12" s="26">
        <v>10223.18</v>
      </c>
      <c r="K12" s="26">
        <f t="shared" si="0"/>
        <v>0.18699915090015193</v>
      </c>
      <c r="L12" s="26"/>
      <c r="N12" s="26" t="s">
        <v>93</v>
      </c>
      <c r="O12" s="26" t="s">
        <v>25</v>
      </c>
      <c r="P12" s="26" t="s">
        <v>123</v>
      </c>
      <c r="Q12" s="26">
        <v>2018</v>
      </c>
      <c r="R12" s="26">
        <v>62634.64</v>
      </c>
      <c r="S12" s="26">
        <v>1205.24</v>
      </c>
      <c r="T12" s="26">
        <v>27776.26</v>
      </c>
      <c r="U12" s="26">
        <v>33653.14</v>
      </c>
      <c r="V12" s="26">
        <v>51197.64</v>
      </c>
      <c r="W12" s="26">
        <v>11437</v>
      </c>
      <c r="X12" s="26">
        <f t="shared" si="1"/>
        <v>0.18259863870854851</v>
      </c>
      <c r="Y12" s="26">
        <v>0.18</v>
      </c>
      <c r="AA12" s="26" t="str">
        <f t="shared" si="2"/>
        <v>Telangana</v>
      </c>
      <c r="AB12" s="26" t="s">
        <v>25</v>
      </c>
      <c r="AC12" s="26" t="s">
        <v>123</v>
      </c>
      <c r="AD12" s="26">
        <v>2019</v>
      </c>
      <c r="AE12" s="26">
        <v>68545.67</v>
      </c>
      <c r="AF12" s="26">
        <v>1286.8599999999999</v>
      </c>
      <c r="AG12" s="26">
        <v>29804.16</v>
      </c>
      <c r="AH12" s="26">
        <v>37454.639999999999</v>
      </c>
      <c r="AI12" s="26">
        <v>58365.62</v>
      </c>
      <c r="AJ12" s="26">
        <v>10180.049999999999</v>
      </c>
      <c r="AK12" s="26">
        <f t="shared" si="3"/>
        <v>0.14851485148514851</v>
      </c>
    </row>
    <row r="13" spans="1:37" x14ac:dyDescent="0.25">
      <c r="A13" s="26"/>
      <c r="B13" s="26" t="s">
        <v>58</v>
      </c>
      <c r="C13" s="26" t="s">
        <v>124</v>
      </c>
      <c r="D13" s="26">
        <v>2017</v>
      </c>
      <c r="E13" s="26">
        <v>572.86</v>
      </c>
      <c r="F13" s="26">
        <v>0</v>
      </c>
      <c r="G13" s="26">
        <v>457.02</v>
      </c>
      <c r="H13" s="26">
        <v>115.83</v>
      </c>
      <c r="I13" s="26">
        <v>436.57</v>
      </c>
      <c r="J13" s="26">
        <v>136.29</v>
      </c>
      <c r="K13" s="26">
        <f t="shared" si="0"/>
        <v>0.23791153161330864</v>
      </c>
      <c r="L13" s="26"/>
      <c r="N13" s="26"/>
      <c r="O13" s="26" t="s">
        <v>58</v>
      </c>
      <c r="P13" s="26" t="s">
        <v>124</v>
      </c>
      <c r="Q13" s="26">
        <v>2018</v>
      </c>
      <c r="R13" s="26">
        <v>533.19000000000005</v>
      </c>
      <c r="S13" s="26">
        <v>0</v>
      </c>
      <c r="T13" s="26">
        <v>502.65</v>
      </c>
      <c r="U13" s="26">
        <v>30.54</v>
      </c>
      <c r="V13" s="26">
        <v>343.67</v>
      </c>
      <c r="W13" s="26">
        <v>189.52</v>
      </c>
      <c r="X13" s="26">
        <f t="shared" si="1"/>
        <v>0.35544552598510848</v>
      </c>
      <c r="Y13" s="26">
        <v>0.36</v>
      </c>
      <c r="AA13" s="26"/>
      <c r="AB13" s="26" t="str">
        <f>O13</f>
        <v>NE</v>
      </c>
      <c r="AC13" s="26" t="s">
        <v>124</v>
      </c>
      <c r="AD13" s="26">
        <v>2019</v>
      </c>
      <c r="AE13" s="26">
        <v>565.97</v>
      </c>
      <c r="AF13" s="26">
        <v>0</v>
      </c>
      <c r="AG13" s="26">
        <v>537.88</v>
      </c>
      <c r="AH13" s="26">
        <v>28.1</v>
      </c>
      <c r="AI13" s="26">
        <v>380.81</v>
      </c>
      <c r="AJ13" s="26">
        <v>185.16</v>
      </c>
      <c r="AK13" s="26">
        <f t="shared" si="3"/>
        <v>0.32715514956623143</v>
      </c>
    </row>
    <row r="14" spans="1:37" x14ac:dyDescent="0.25">
      <c r="A14" s="26" t="s">
        <v>103</v>
      </c>
      <c r="B14" s="26" t="s">
        <v>28</v>
      </c>
      <c r="C14" s="26" t="s">
        <v>125</v>
      </c>
      <c r="D14" s="26">
        <v>2017</v>
      </c>
      <c r="E14" s="26">
        <v>8694.64</v>
      </c>
      <c r="F14" s="26">
        <v>38.89</v>
      </c>
      <c r="G14" s="26">
        <v>7073.13</v>
      </c>
      <c r="H14" s="26">
        <v>1582.62</v>
      </c>
      <c r="I14" s="26">
        <v>6525</v>
      </c>
      <c r="J14" s="26">
        <v>2169.64</v>
      </c>
      <c r="K14" s="26">
        <f t="shared" si="0"/>
        <v>0.2495376461820156</v>
      </c>
      <c r="L14" s="26"/>
      <c r="N14" s="26" t="s">
        <v>103</v>
      </c>
      <c r="O14" s="26" t="s">
        <v>28</v>
      </c>
      <c r="P14" s="26" t="s">
        <v>125</v>
      </c>
      <c r="Q14" s="26">
        <v>2018</v>
      </c>
      <c r="R14" s="26">
        <v>9368.1</v>
      </c>
      <c r="S14" s="26">
        <v>27.56</v>
      </c>
      <c r="T14" s="26">
        <v>7922.48</v>
      </c>
      <c r="U14" s="26">
        <v>1418.06</v>
      </c>
      <c r="V14" s="26">
        <v>7063.82</v>
      </c>
      <c r="W14" s="26">
        <v>2304.2800000000002</v>
      </c>
      <c r="X14" s="26">
        <f t="shared" si="1"/>
        <v>0.24597090124998666</v>
      </c>
      <c r="Y14" s="26">
        <v>0.25</v>
      </c>
      <c r="AA14" s="26" t="str">
        <f>N14</f>
        <v>Assam</v>
      </c>
      <c r="AB14" s="26" t="s">
        <v>28</v>
      </c>
      <c r="AC14" s="26" t="s">
        <v>125</v>
      </c>
      <c r="AD14" s="26">
        <v>2019</v>
      </c>
      <c r="AE14" s="26">
        <v>9561.42</v>
      </c>
      <c r="AF14" s="26">
        <v>27.67</v>
      </c>
      <c r="AG14" s="26">
        <v>8158.07</v>
      </c>
      <c r="AH14" s="26">
        <v>1375.68</v>
      </c>
      <c r="AI14" s="26">
        <v>7268.18</v>
      </c>
      <c r="AJ14" s="26">
        <v>2293.2399999999998</v>
      </c>
      <c r="AK14" s="26">
        <f t="shared" si="3"/>
        <v>0.23984303586705738</v>
      </c>
    </row>
    <row r="15" spans="1:37" x14ac:dyDescent="0.25">
      <c r="A15" s="27"/>
      <c r="B15" s="27" t="s">
        <v>58</v>
      </c>
      <c r="C15" s="26" t="s">
        <v>126</v>
      </c>
      <c r="D15" s="26">
        <v>2017</v>
      </c>
      <c r="E15" s="26">
        <v>732.38</v>
      </c>
      <c r="F15" s="26">
        <v>0</v>
      </c>
      <c r="G15" s="26">
        <v>704.95</v>
      </c>
      <c r="H15" s="26">
        <v>27.43</v>
      </c>
      <c r="I15" s="26">
        <v>370.82</v>
      </c>
      <c r="J15" s="26">
        <v>361.56</v>
      </c>
      <c r="K15" s="26">
        <f t="shared" si="0"/>
        <v>0.49367814522515635</v>
      </c>
      <c r="L15" s="26"/>
      <c r="N15" s="26"/>
      <c r="O15" s="27" t="s">
        <v>58</v>
      </c>
      <c r="P15" s="26" t="s">
        <v>126</v>
      </c>
      <c r="Q15" s="26">
        <v>2018</v>
      </c>
      <c r="R15" s="26">
        <v>845.59</v>
      </c>
      <c r="S15" s="26">
        <v>0</v>
      </c>
      <c r="T15" s="26">
        <v>844.89</v>
      </c>
      <c r="U15" s="26">
        <v>0.7</v>
      </c>
      <c r="V15" s="26">
        <v>436.98</v>
      </c>
      <c r="W15" s="26">
        <v>408.61</v>
      </c>
      <c r="X15" s="26">
        <f t="shared" si="1"/>
        <v>0.48322473066143168</v>
      </c>
      <c r="Y15" s="26">
        <v>0.48</v>
      </c>
      <c r="AA15" s="26"/>
      <c r="AB15" s="27" t="str">
        <f>O15</f>
        <v>NE</v>
      </c>
      <c r="AC15" s="26" t="s">
        <v>126</v>
      </c>
      <c r="AD15" s="26">
        <v>2019</v>
      </c>
      <c r="AE15" s="26">
        <v>908.2</v>
      </c>
      <c r="AF15" s="26">
        <v>0</v>
      </c>
      <c r="AG15" s="26">
        <v>906.44</v>
      </c>
      <c r="AH15" s="26">
        <v>1.76</v>
      </c>
      <c r="AI15" s="26">
        <v>446.54</v>
      </c>
      <c r="AJ15" s="26">
        <v>461.66</v>
      </c>
      <c r="AK15" s="26">
        <f t="shared" si="3"/>
        <v>0.50832415767452099</v>
      </c>
    </row>
    <row r="16" spans="1:37" x14ac:dyDescent="0.25">
      <c r="A16" s="26"/>
      <c r="B16" s="26" t="s">
        <v>58</v>
      </c>
      <c r="C16" s="26" t="s">
        <v>127</v>
      </c>
      <c r="D16" s="26">
        <v>2017</v>
      </c>
      <c r="E16" s="26">
        <v>1512.15</v>
      </c>
      <c r="F16" s="26">
        <v>0</v>
      </c>
      <c r="G16" s="26">
        <v>739.04</v>
      </c>
      <c r="H16" s="26">
        <v>773.11</v>
      </c>
      <c r="I16" s="26">
        <v>972.38</v>
      </c>
      <c r="J16" s="26">
        <v>539.77</v>
      </c>
      <c r="K16" s="26">
        <f t="shared" si="0"/>
        <v>0.35695532850576989</v>
      </c>
      <c r="L16" s="26"/>
      <c r="N16" s="26"/>
      <c r="O16" s="26" t="s">
        <v>58</v>
      </c>
      <c r="P16" s="26" t="s">
        <v>127</v>
      </c>
      <c r="Q16" s="26">
        <v>2018</v>
      </c>
      <c r="R16" s="26">
        <v>1638.4</v>
      </c>
      <c r="S16" s="26">
        <v>0</v>
      </c>
      <c r="T16" s="26">
        <v>430.31</v>
      </c>
      <c r="U16" s="26">
        <v>1208.0899999999999</v>
      </c>
      <c r="V16" s="26">
        <v>1063.73</v>
      </c>
      <c r="W16" s="26">
        <v>574.67999999999995</v>
      </c>
      <c r="X16" s="26">
        <f t="shared" si="1"/>
        <v>0.35075683593749996</v>
      </c>
      <c r="Y16" s="26">
        <v>0.35</v>
      </c>
      <c r="AA16" s="26"/>
      <c r="AB16" s="26" t="str">
        <f>O16</f>
        <v>NE</v>
      </c>
      <c r="AC16" s="26" t="s">
        <v>127</v>
      </c>
      <c r="AD16" s="26">
        <v>2019</v>
      </c>
      <c r="AE16" s="26">
        <v>1942.62</v>
      </c>
      <c r="AF16" s="26">
        <v>0</v>
      </c>
      <c r="AG16" s="26">
        <v>965.23</v>
      </c>
      <c r="AH16" s="26">
        <v>977.39</v>
      </c>
      <c r="AI16" s="26">
        <v>1105.02</v>
      </c>
      <c r="AJ16" s="26">
        <v>837.6</v>
      </c>
      <c r="AK16" s="26">
        <f t="shared" si="3"/>
        <v>0.43117027519535478</v>
      </c>
    </row>
    <row r="17" spans="1:37" x14ac:dyDescent="0.25">
      <c r="A17" s="26"/>
      <c r="B17" s="26" t="s">
        <v>58</v>
      </c>
      <c r="C17" s="26" t="s">
        <v>128</v>
      </c>
      <c r="D17" s="26">
        <v>2017</v>
      </c>
      <c r="E17" s="26">
        <v>801.62</v>
      </c>
      <c r="F17" s="26">
        <v>0</v>
      </c>
      <c r="G17" s="26">
        <v>709.16</v>
      </c>
      <c r="H17" s="26">
        <v>92.46</v>
      </c>
      <c r="I17" s="26">
        <v>634.83000000000004</v>
      </c>
      <c r="J17" s="26">
        <v>166.79</v>
      </c>
      <c r="K17" s="26">
        <f t="shared" si="0"/>
        <v>0.208066166013822</v>
      </c>
      <c r="L17" s="26"/>
      <c r="N17" s="26"/>
      <c r="O17" s="26" t="s">
        <v>58</v>
      </c>
      <c r="P17" s="26" t="s">
        <v>128</v>
      </c>
      <c r="Q17" s="26">
        <v>2018</v>
      </c>
      <c r="R17" s="26">
        <v>826.24</v>
      </c>
      <c r="S17" s="26">
        <v>0</v>
      </c>
      <c r="T17" s="26">
        <v>735.51</v>
      </c>
      <c r="U17" s="26">
        <v>90.73</v>
      </c>
      <c r="V17" s="26">
        <v>663.72</v>
      </c>
      <c r="W17" s="26">
        <v>162.52000000000001</v>
      </c>
      <c r="X17" s="26">
        <f t="shared" si="1"/>
        <v>0.19669829589465532</v>
      </c>
      <c r="Y17" s="26">
        <v>0.2</v>
      </c>
      <c r="AA17" s="26"/>
      <c r="AB17" s="26" t="str">
        <f>O17</f>
        <v>NE</v>
      </c>
      <c r="AC17" s="26" t="s">
        <v>128</v>
      </c>
      <c r="AD17" s="26">
        <v>2019</v>
      </c>
      <c r="AE17" s="26">
        <v>856.12</v>
      </c>
      <c r="AF17" s="26">
        <v>0</v>
      </c>
      <c r="AG17" s="26">
        <v>768.95</v>
      </c>
      <c r="AH17" s="26">
        <v>87.17</v>
      </c>
      <c r="AI17" s="26">
        <v>679.14</v>
      </c>
      <c r="AJ17" s="26">
        <v>176.99</v>
      </c>
      <c r="AK17" s="26">
        <f t="shared" si="3"/>
        <v>0.20673503714432556</v>
      </c>
    </row>
    <row r="18" spans="1:37" x14ac:dyDescent="0.25">
      <c r="A18" s="26" t="s">
        <v>88</v>
      </c>
      <c r="B18" s="26" t="s">
        <v>18</v>
      </c>
      <c r="C18" s="26" t="s">
        <v>129</v>
      </c>
      <c r="D18" s="26">
        <v>2017</v>
      </c>
      <c r="E18" s="26">
        <v>104570.28</v>
      </c>
      <c r="F18" s="26">
        <v>1277.03</v>
      </c>
      <c r="G18" s="26">
        <v>29897.5</v>
      </c>
      <c r="H18" s="26">
        <v>73395.75</v>
      </c>
      <c r="I18" s="26">
        <v>85555.79</v>
      </c>
      <c r="J18" s="26">
        <v>19014.490000000002</v>
      </c>
      <c r="K18" s="26">
        <f t="shared" si="0"/>
        <v>0.18183455184398475</v>
      </c>
      <c r="L18" s="26"/>
      <c r="N18" s="26" t="s">
        <v>88</v>
      </c>
      <c r="O18" s="26" t="s">
        <v>18</v>
      </c>
      <c r="P18" s="26" t="s">
        <v>129</v>
      </c>
      <c r="Q18" s="26">
        <v>2018</v>
      </c>
      <c r="R18" s="26">
        <v>110498.12</v>
      </c>
      <c r="S18" s="26">
        <v>1277.03</v>
      </c>
      <c r="T18" s="26">
        <v>34261.75</v>
      </c>
      <c r="U18" s="26">
        <v>74959.34</v>
      </c>
      <c r="V18" s="26">
        <v>90719.23</v>
      </c>
      <c r="W18" s="26">
        <v>19778.88</v>
      </c>
      <c r="X18" s="26">
        <f t="shared" si="1"/>
        <v>0.17899743452648789</v>
      </c>
      <c r="Y18" s="26">
        <v>0.18</v>
      </c>
      <c r="AA18" s="26" t="str">
        <f>N18</f>
        <v>Gujarat</v>
      </c>
      <c r="AB18" s="26" t="s">
        <v>18</v>
      </c>
      <c r="AC18" s="26" t="s">
        <v>129</v>
      </c>
      <c r="AD18" s="26">
        <v>2019</v>
      </c>
      <c r="AE18" s="26">
        <v>120420.56</v>
      </c>
      <c r="AF18" s="26">
        <v>667.06</v>
      </c>
      <c r="AG18" s="26">
        <v>42967.56</v>
      </c>
      <c r="AH18" s="26">
        <v>76785.94</v>
      </c>
      <c r="AI18" s="26">
        <v>95970.44</v>
      </c>
      <c r="AJ18" s="26">
        <v>24450.13</v>
      </c>
      <c r="AK18" s="26">
        <f t="shared" si="3"/>
        <v>0.20303949757416842</v>
      </c>
    </row>
    <row r="19" spans="1:37" x14ac:dyDescent="0.25">
      <c r="A19" s="26" t="s">
        <v>82</v>
      </c>
      <c r="B19" s="26" t="s">
        <v>22</v>
      </c>
      <c r="C19" s="26" t="s">
        <v>130</v>
      </c>
      <c r="D19" s="26">
        <v>2017</v>
      </c>
      <c r="E19" s="26">
        <v>14908.81</v>
      </c>
      <c r="F19" s="26">
        <v>0</v>
      </c>
      <c r="G19" s="26">
        <v>9896.06</v>
      </c>
      <c r="H19" s="26">
        <v>5012.75</v>
      </c>
      <c r="I19" s="26">
        <v>7902.45</v>
      </c>
      <c r="J19" s="26">
        <v>7006.36</v>
      </c>
      <c r="K19" s="26">
        <f t="shared" si="0"/>
        <v>0.46994763498897629</v>
      </c>
      <c r="L19" s="26"/>
      <c r="N19" s="26" t="s">
        <v>82</v>
      </c>
      <c r="O19" s="26" t="s">
        <v>22</v>
      </c>
      <c r="P19" s="26" t="s">
        <v>130</v>
      </c>
      <c r="Q19" s="26">
        <v>2018</v>
      </c>
      <c r="R19" s="26">
        <v>15395.03</v>
      </c>
      <c r="S19" s="26">
        <v>0</v>
      </c>
      <c r="T19" s="26">
        <v>10044.219999999999</v>
      </c>
      <c r="U19" s="26">
        <v>5350.81</v>
      </c>
      <c r="V19" s="26">
        <v>8394.8700000000008</v>
      </c>
      <c r="W19" s="26">
        <v>7000.16</v>
      </c>
      <c r="X19" s="26">
        <f t="shared" si="1"/>
        <v>0.4547025890823207</v>
      </c>
      <c r="Y19" s="26">
        <v>0.46</v>
      </c>
      <c r="AA19" s="26" t="str">
        <f>N19</f>
        <v>Jammu &amp; Kashmir</v>
      </c>
      <c r="AB19" s="26" t="s">
        <v>22</v>
      </c>
      <c r="AC19" s="26" t="s">
        <v>130</v>
      </c>
      <c r="AD19" s="26">
        <v>2019</v>
      </c>
      <c r="AE19" s="26">
        <v>16663.61</v>
      </c>
      <c r="AF19" s="26">
        <v>0</v>
      </c>
      <c r="AG19" s="26">
        <v>11415.51</v>
      </c>
      <c r="AH19" s="26">
        <v>5248.1</v>
      </c>
      <c r="AI19" s="26">
        <v>9633.2000000000007</v>
      </c>
      <c r="AJ19" s="26">
        <v>7030.41</v>
      </c>
      <c r="AK19" s="26">
        <f t="shared" si="3"/>
        <v>0.42190197682254921</v>
      </c>
    </row>
    <row r="20" spans="1:37" x14ac:dyDescent="0.25">
      <c r="A20" s="26" t="s">
        <v>95</v>
      </c>
      <c r="B20" s="26" t="s">
        <v>25</v>
      </c>
      <c r="C20" s="26" t="s">
        <v>131</v>
      </c>
      <c r="D20" s="26">
        <v>2017</v>
      </c>
      <c r="E20" s="26">
        <v>24675.61</v>
      </c>
      <c r="F20" s="26">
        <v>8.3699999999999992</v>
      </c>
      <c r="G20" s="26">
        <v>20020.59</v>
      </c>
      <c r="H20" s="26">
        <v>4646.6499999999996</v>
      </c>
      <c r="I20" s="26">
        <v>20218.400000000001</v>
      </c>
      <c r="J20" s="26">
        <v>4457.21</v>
      </c>
      <c r="K20" s="26">
        <f t="shared" si="0"/>
        <v>0.18063221132121962</v>
      </c>
      <c r="L20" s="26"/>
      <c r="N20" s="26" t="s">
        <v>95</v>
      </c>
      <c r="O20" s="26" t="s">
        <v>25</v>
      </c>
      <c r="P20" s="26" t="s">
        <v>131</v>
      </c>
      <c r="Q20" s="26">
        <v>2018</v>
      </c>
      <c r="R20" s="26">
        <v>25349.37</v>
      </c>
      <c r="S20" s="26">
        <v>64.61</v>
      </c>
      <c r="T20" s="26">
        <v>19296.18</v>
      </c>
      <c r="U20" s="26">
        <v>5988.58</v>
      </c>
      <c r="V20" s="26">
        <v>21354.14</v>
      </c>
      <c r="W20" s="26">
        <v>3995.23</v>
      </c>
      <c r="X20" s="26">
        <f t="shared" si="1"/>
        <v>0.15760667819358037</v>
      </c>
      <c r="Y20" s="26">
        <v>0.16</v>
      </c>
      <c r="AA20" s="26" t="str">
        <f>N20</f>
        <v>Kerala</v>
      </c>
      <c r="AB20" s="26" t="s">
        <v>25</v>
      </c>
      <c r="AC20" s="26" t="s">
        <v>131</v>
      </c>
      <c r="AD20" s="26">
        <v>2019</v>
      </c>
      <c r="AE20" s="26">
        <v>25612.93</v>
      </c>
      <c r="AF20" s="26">
        <v>82.01</v>
      </c>
      <c r="AG20" s="26">
        <v>17508.45</v>
      </c>
      <c r="AH20" s="26">
        <v>8022.47</v>
      </c>
      <c r="AI20" s="26">
        <v>21413.72</v>
      </c>
      <c r="AJ20" s="26">
        <v>4199.21</v>
      </c>
      <c r="AK20" s="26">
        <f t="shared" si="3"/>
        <v>0.16394883365550134</v>
      </c>
    </row>
    <row r="21" spans="1:37" x14ac:dyDescent="0.25">
      <c r="A21" s="26"/>
      <c r="B21" s="26" t="s">
        <v>59</v>
      </c>
      <c r="C21" s="26" t="s">
        <v>132</v>
      </c>
      <c r="D21" s="26">
        <v>2017</v>
      </c>
      <c r="E21" s="26">
        <v>3028.29</v>
      </c>
      <c r="F21" s="26">
        <v>0</v>
      </c>
      <c r="G21" s="26">
        <v>2590.0300000000002</v>
      </c>
      <c r="H21" s="26">
        <v>438.27</v>
      </c>
      <c r="I21" s="26">
        <v>2556.19</v>
      </c>
      <c r="J21" s="26">
        <v>472.1</v>
      </c>
      <c r="K21" s="26">
        <f t="shared" si="0"/>
        <v>0.15589656208619387</v>
      </c>
      <c r="L21" s="26"/>
      <c r="N21" s="26"/>
      <c r="O21" s="26" t="s">
        <v>59</v>
      </c>
      <c r="P21" s="26" t="s">
        <v>132</v>
      </c>
      <c r="Q21" s="26">
        <v>2018</v>
      </c>
      <c r="R21" s="26">
        <v>3095</v>
      </c>
      <c r="S21" s="26">
        <v>0</v>
      </c>
      <c r="T21" s="26">
        <v>2701.66</v>
      </c>
      <c r="U21" s="26">
        <v>393.34</v>
      </c>
      <c r="V21" s="26">
        <v>2539.96</v>
      </c>
      <c r="W21" s="26">
        <v>555.04</v>
      </c>
      <c r="X21" s="26">
        <f t="shared" si="1"/>
        <v>0.17933441033925684</v>
      </c>
      <c r="Y21" s="26">
        <v>0.18</v>
      </c>
      <c r="AA21" s="26"/>
      <c r="AB21" s="26" t="str">
        <f>O21</f>
        <v>UT</v>
      </c>
      <c r="AC21" s="26" t="s">
        <v>132</v>
      </c>
      <c r="AD21" s="26">
        <v>2019</v>
      </c>
      <c r="AE21" s="26">
        <v>3059.57</v>
      </c>
      <c r="AF21" s="26">
        <v>0</v>
      </c>
      <c r="AG21" s="26">
        <v>2842.5</v>
      </c>
      <c r="AH21" s="26">
        <v>217.07</v>
      </c>
      <c r="AI21" s="26">
        <v>2653.82</v>
      </c>
      <c r="AJ21" s="26">
        <v>405.75</v>
      </c>
      <c r="AK21" s="26">
        <f t="shared" si="3"/>
        <v>0.1326166748922234</v>
      </c>
    </row>
    <row r="22" spans="1:37" x14ac:dyDescent="0.25">
      <c r="A22" s="26" t="s">
        <v>84</v>
      </c>
      <c r="B22" s="26" t="s">
        <v>22</v>
      </c>
      <c r="C22" s="26" t="s">
        <v>133</v>
      </c>
      <c r="D22" s="26">
        <v>2017</v>
      </c>
      <c r="E22" s="26">
        <v>72549.990000000005</v>
      </c>
      <c r="F22" s="26">
        <v>849.67</v>
      </c>
      <c r="G22" s="26">
        <v>24515.57</v>
      </c>
      <c r="H22" s="26">
        <v>47184.75</v>
      </c>
      <c r="I22" s="26">
        <v>51027.26</v>
      </c>
      <c r="J22" s="26">
        <v>21522.73</v>
      </c>
      <c r="K22" s="26">
        <f t="shared" si="0"/>
        <v>0.29666068871959872</v>
      </c>
      <c r="L22" s="26"/>
      <c r="N22" s="26" t="s">
        <v>84</v>
      </c>
      <c r="O22" s="26" t="s">
        <v>22</v>
      </c>
      <c r="P22" s="26" t="s">
        <v>133</v>
      </c>
      <c r="Q22" s="26">
        <v>2018</v>
      </c>
      <c r="R22" s="26">
        <v>75154.61</v>
      </c>
      <c r="S22" s="26">
        <v>724.82</v>
      </c>
      <c r="T22" s="26">
        <v>26395.98</v>
      </c>
      <c r="U22" s="26">
        <v>48033.81</v>
      </c>
      <c r="V22" s="26">
        <v>53617.78</v>
      </c>
      <c r="W22" s="26">
        <v>21536.83</v>
      </c>
      <c r="X22" s="26">
        <f t="shared" si="1"/>
        <v>0.28656698504589406</v>
      </c>
      <c r="Y22" s="26">
        <v>0.28999999999999998</v>
      </c>
      <c r="AA22" s="26" t="str">
        <f t="shared" ref="AA22:AA30" si="4">N22</f>
        <v>Rajasthan</v>
      </c>
      <c r="AB22" s="26" t="s">
        <v>22</v>
      </c>
      <c r="AC22" s="26" t="s">
        <v>133</v>
      </c>
      <c r="AD22" s="26">
        <v>2019</v>
      </c>
      <c r="AE22" s="26">
        <v>79985.789999999994</v>
      </c>
      <c r="AF22" s="26">
        <v>523.28</v>
      </c>
      <c r="AG22" s="26">
        <v>23982.959999999999</v>
      </c>
      <c r="AH22" s="26">
        <v>55479.54</v>
      </c>
      <c r="AI22" s="26">
        <v>60151.43</v>
      </c>
      <c r="AJ22" s="26">
        <v>19834.349999999999</v>
      </c>
      <c r="AK22" s="26">
        <f t="shared" si="3"/>
        <v>0.24797342127895466</v>
      </c>
    </row>
    <row r="23" spans="1:37" x14ac:dyDescent="0.25">
      <c r="A23" s="26" t="s">
        <v>96</v>
      </c>
      <c r="B23" s="26" t="s">
        <v>25</v>
      </c>
      <c r="C23" s="26" t="s">
        <v>134</v>
      </c>
      <c r="D23" s="26">
        <v>2017</v>
      </c>
      <c r="E23" s="26">
        <v>96063.75</v>
      </c>
      <c r="F23" s="26">
        <v>856.24</v>
      </c>
      <c r="G23" s="26">
        <v>49503.95</v>
      </c>
      <c r="H23" s="26">
        <v>45703.56</v>
      </c>
      <c r="I23" s="26">
        <v>83936.07</v>
      </c>
      <c r="J23" s="26">
        <v>12127.68</v>
      </c>
      <c r="K23" s="26">
        <f t="shared" si="0"/>
        <v>0.12624616465628294</v>
      </c>
      <c r="L23" s="26"/>
      <c r="N23" s="26" t="s">
        <v>96</v>
      </c>
      <c r="O23" s="26" t="s">
        <v>25</v>
      </c>
      <c r="P23" s="26" t="s">
        <v>134</v>
      </c>
      <c r="Q23" s="26">
        <v>2018</v>
      </c>
      <c r="R23" s="26">
        <v>103091.67</v>
      </c>
      <c r="S23" s="26">
        <v>1611.83</v>
      </c>
      <c r="T23" s="26">
        <v>51985.65</v>
      </c>
      <c r="U23" s="26">
        <v>49494.2</v>
      </c>
      <c r="V23" s="26">
        <v>86654</v>
      </c>
      <c r="W23" s="26">
        <v>16437.68</v>
      </c>
      <c r="X23" s="26">
        <f t="shared" si="1"/>
        <v>0.15944721818940366</v>
      </c>
      <c r="Y23" s="26">
        <v>0.16</v>
      </c>
      <c r="AA23" s="26" t="str">
        <f t="shared" si="4"/>
        <v>Tamil Nadu</v>
      </c>
      <c r="AB23" s="26" t="s">
        <v>25</v>
      </c>
      <c r="AC23" s="26" t="s">
        <v>134</v>
      </c>
      <c r="AD23" s="26">
        <v>2019</v>
      </c>
      <c r="AE23" s="26">
        <v>113492.34</v>
      </c>
      <c r="AF23" s="26">
        <v>6562.99</v>
      </c>
      <c r="AG23" s="26">
        <v>52398.2</v>
      </c>
      <c r="AH23" s="26">
        <v>54531.15</v>
      </c>
      <c r="AI23" s="26">
        <v>91788.33</v>
      </c>
      <c r="AJ23" s="26">
        <v>21704.01</v>
      </c>
      <c r="AK23" s="26">
        <f t="shared" si="3"/>
        <v>0.19123766414543925</v>
      </c>
    </row>
    <row r="24" spans="1:37" x14ac:dyDescent="0.25">
      <c r="A24" s="26" t="s">
        <v>79</v>
      </c>
      <c r="B24" s="26" t="s">
        <v>22</v>
      </c>
      <c r="C24" s="26" t="s">
        <v>135</v>
      </c>
      <c r="D24" s="26">
        <v>2017</v>
      </c>
      <c r="E24" s="26">
        <v>32997.230000000003</v>
      </c>
      <c r="F24" s="26">
        <v>0</v>
      </c>
      <c r="G24" s="26">
        <v>25872.5</v>
      </c>
      <c r="H24" s="26">
        <v>7124.72</v>
      </c>
      <c r="I24" s="26">
        <v>26604.49</v>
      </c>
      <c r="J24" s="26">
        <v>6392.74</v>
      </c>
      <c r="K24" s="26">
        <f t="shared" si="0"/>
        <v>0.1937356559929424</v>
      </c>
      <c r="L24" s="26"/>
      <c r="N24" s="26" t="s">
        <v>79</v>
      </c>
      <c r="O24" s="26" t="s">
        <v>22</v>
      </c>
      <c r="P24" s="26" t="s">
        <v>135</v>
      </c>
      <c r="Q24" s="26">
        <v>2018</v>
      </c>
      <c r="R24" s="26">
        <v>34481.83</v>
      </c>
      <c r="S24" s="26">
        <v>0</v>
      </c>
      <c r="T24" s="26">
        <v>25738.47</v>
      </c>
      <c r="U24" s="26">
        <v>8743.36</v>
      </c>
      <c r="V24" s="26">
        <v>28487.75</v>
      </c>
      <c r="W24" s="26">
        <v>5994.07</v>
      </c>
      <c r="X24" s="26">
        <f t="shared" si="1"/>
        <v>0.17383271131491571</v>
      </c>
      <c r="Y24" s="26">
        <v>0.17</v>
      </c>
      <c r="AA24" s="26" t="str">
        <f t="shared" si="4"/>
        <v>Delhi</v>
      </c>
      <c r="AB24" s="26" t="s">
        <v>22</v>
      </c>
      <c r="AC24" s="26" t="s">
        <v>135</v>
      </c>
      <c r="AD24" s="26">
        <v>2019</v>
      </c>
      <c r="AE24" s="26">
        <v>33357.49</v>
      </c>
      <c r="AF24" s="26">
        <v>0</v>
      </c>
      <c r="AG24" s="26">
        <v>26350.240000000002</v>
      </c>
      <c r="AH24" s="26">
        <v>7007.26</v>
      </c>
      <c r="AI24" s="26">
        <v>29168.82</v>
      </c>
      <c r="AJ24" s="26">
        <v>4188.67</v>
      </c>
      <c r="AK24" s="26">
        <f t="shared" si="3"/>
        <v>0.12556910007317698</v>
      </c>
    </row>
    <row r="25" spans="1:37" x14ac:dyDescent="0.25">
      <c r="A25" s="26" t="s">
        <v>80</v>
      </c>
      <c r="B25" s="26" t="s">
        <v>22</v>
      </c>
      <c r="C25" s="26" t="s">
        <v>136</v>
      </c>
      <c r="D25" s="26">
        <v>2017</v>
      </c>
      <c r="E25" s="26">
        <v>52009.93</v>
      </c>
      <c r="F25" s="26">
        <v>38.18</v>
      </c>
      <c r="G25" s="26">
        <v>38102.85</v>
      </c>
      <c r="H25" s="26">
        <v>13868.89</v>
      </c>
      <c r="I25" s="26">
        <v>34500.61</v>
      </c>
      <c r="J25" s="26">
        <v>17509.32</v>
      </c>
      <c r="K25" s="26">
        <f t="shared" si="0"/>
        <v>0.33665340445564912</v>
      </c>
      <c r="L25" s="26"/>
      <c r="N25" s="26" t="s">
        <v>80</v>
      </c>
      <c r="O25" s="26" t="s">
        <v>22</v>
      </c>
      <c r="P25" s="26" t="s">
        <v>136</v>
      </c>
      <c r="Q25" s="26">
        <v>2018</v>
      </c>
      <c r="R25" s="26">
        <v>53253.84</v>
      </c>
      <c r="S25" s="26">
        <v>38.18</v>
      </c>
      <c r="T25" s="26">
        <v>34113.56</v>
      </c>
      <c r="U25" s="26">
        <v>19102.09</v>
      </c>
      <c r="V25" s="26">
        <v>38215.379999999997</v>
      </c>
      <c r="W25" s="26">
        <v>15038.46</v>
      </c>
      <c r="X25" s="26">
        <f t="shared" si="1"/>
        <v>0.28239203032119375</v>
      </c>
      <c r="Y25" s="26">
        <v>0.28000000000000003</v>
      </c>
      <c r="AA25" s="26" t="str">
        <f t="shared" si="4"/>
        <v>Haryana</v>
      </c>
      <c r="AB25" s="26" t="s">
        <v>22</v>
      </c>
      <c r="AC25" s="26" t="s">
        <v>136</v>
      </c>
      <c r="AD25" s="26">
        <v>2019</v>
      </c>
      <c r="AE25" s="26">
        <v>53115.75</v>
      </c>
      <c r="AF25" s="26">
        <v>0.02</v>
      </c>
      <c r="AG25" s="26">
        <v>35690.120000000003</v>
      </c>
      <c r="AH25" s="26">
        <v>17425.61</v>
      </c>
      <c r="AI25" s="26">
        <v>41017.42</v>
      </c>
      <c r="AJ25" s="26">
        <v>12098.32</v>
      </c>
      <c r="AK25" s="26">
        <f t="shared" si="3"/>
        <v>0.22777274160677388</v>
      </c>
    </row>
    <row r="26" spans="1:37" x14ac:dyDescent="0.25">
      <c r="A26" s="26" t="s">
        <v>81</v>
      </c>
      <c r="B26" s="26" t="s">
        <v>22</v>
      </c>
      <c r="C26" s="26" t="s">
        <v>137</v>
      </c>
      <c r="D26" s="26">
        <v>2017</v>
      </c>
      <c r="E26" s="26">
        <v>10273.89</v>
      </c>
      <c r="F26" s="26">
        <v>0</v>
      </c>
      <c r="G26" s="26">
        <v>4656.72</v>
      </c>
      <c r="H26" s="26">
        <v>5617.17</v>
      </c>
      <c r="I26" s="26">
        <v>7973.79</v>
      </c>
      <c r="J26" s="26">
        <v>2300.1</v>
      </c>
      <c r="K26" s="26">
        <f t="shared" si="0"/>
        <v>0.22387819998072786</v>
      </c>
      <c r="L26" s="26"/>
      <c r="N26" s="26" t="s">
        <v>81</v>
      </c>
      <c r="O26" s="26" t="s">
        <v>22</v>
      </c>
      <c r="P26" s="26" t="s">
        <v>137</v>
      </c>
      <c r="Q26" s="26">
        <v>2018</v>
      </c>
      <c r="R26" s="26">
        <v>10745.08</v>
      </c>
      <c r="S26" s="26">
        <v>0</v>
      </c>
      <c r="T26" s="26">
        <v>4189.3900000000003</v>
      </c>
      <c r="U26" s="26">
        <v>6555.69</v>
      </c>
      <c r="V26" s="26">
        <v>8404.56</v>
      </c>
      <c r="W26" s="26">
        <v>2340.52</v>
      </c>
      <c r="X26" s="26">
        <f t="shared" si="1"/>
        <v>0.21782248247570052</v>
      </c>
      <c r="Y26" s="26">
        <v>0.22</v>
      </c>
      <c r="AA26" s="26" t="str">
        <f t="shared" si="4"/>
        <v>Himachal Pradesh</v>
      </c>
      <c r="AB26" s="26" t="s">
        <v>22</v>
      </c>
      <c r="AC26" s="26" t="s">
        <v>137</v>
      </c>
      <c r="AD26" s="26">
        <v>2019</v>
      </c>
      <c r="AE26" s="26">
        <v>10548.06</v>
      </c>
      <c r="AF26" s="26">
        <v>0</v>
      </c>
      <c r="AG26" s="26">
        <v>4688.46</v>
      </c>
      <c r="AH26" s="26">
        <v>5859.6</v>
      </c>
      <c r="AI26" s="26">
        <v>9040.86</v>
      </c>
      <c r="AJ26" s="26">
        <v>1507.2</v>
      </c>
      <c r="AK26" s="26">
        <f t="shared" si="3"/>
        <v>0.1428888345345021</v>
      </c>
    </row>
    <row r="27" spans="1:37" x14ac:dyDescent="0.25">
      <c r="A27" s="26" t="s">
        <v>94</v>
      </c>
      <c r="B27" s="26" t="s">
        <v>25</v>
      </c>
      <c r="C27" s="26" t="s">
        <v>138</v>
      </c>
      <c r="D27" s="26">
        <v>2017</v>
      </c>
      <c r="E27" s="26">
        <v>67166.91</v>
      </c>
      <c r="F27" s="26">
        <v>1104.5999999999999</v>
      </c>
      <c r="G27" s="26">
        <v>26103.35</v>
      </c>
      <c r="H27" s="26">
        <v>39958.97</v>
      </c>
      <c r="I27" s="26">
        <v>58152.32</v>
      </c>
      <c r="J27" s="26">
        <v>9014.59</v>
      </c>
      <c r="K27" s="26">
        <f t="shared" si="0"/>
        <v>0.13421177183824595</v>
      </c>
      <c r="L27" s="26"/>
      <c r="N27" s="26" t="s">
        <v>94</v>
      </c>
      <c r="O27" s="26" t="s">
        <v>25</v>
      </c>
      <c r="P27" s="26" t="s">
        <v>138</v>
      </c>
      <c r="Q27" s="26">
        <v>2018</v>
      </c>
      <c r="R27" s="26">
        <v>68279.98</v>
      </c>
      <c r="S27" s="26">
        <v>1602.68</v>
      </c>
      <c r="T27" s="26">
        <v>27690.82</v>
      </c>
      <c r="U27" s="26">
        <v>38986.47</v>
      </c>
      <c r="V27" s="26">
        <v>59235.6</v>
      </c>
      <c r="W27" s="26">
        <v>9044.3799999999992</v>
      </c>
      <c r="X27" s="26">
        <f t="shared" si="1"/>
        <v>0.1324602028295849</v>
      </c>
      <c r="Y27" s="26">
        <v>0.13</v>
      </c>
      <c r="AA27" s="26" t="str">
        <f t="shared" si="4"/>
        <v>Karnataka</v>
      </c>
      <c r="AB27" s="26" t="s">
        <v>25</v>
      </c>
      <c r="AC27" s="26" t="s">
        <v>138</v>
      </c>
      <c r="AD27" s="26">
        <v>2019</v>
      </c>
      <c r="AE27" s="26">
        <v>74298.92</v>
      </c>
      <c r="AF27" s="26">
        <v>1914.53</v>
      </c>
      <c r="AG27" s="26">
        <v>22576.34</v>
      </c>
      <c r="AH27" s="26">
        <v>49808.04</v>
      </c>
      <c r="AI27" s="26">
        <v>62405.45</v>
      </c>
      <c r="AJ27" s="26">
        <v>11893.47</v>
      </c>
      <c r="AK27" s="26">
        <f t="shared" si="3"/>
        <v>0.16007594726814334</v>
      </c>
    </row>
    <row r="28" spans="1:37" x14ac:dyDescent="0.25">
      <c r="A28" s="26" t="s">
        <v>83</v>
      </c>
      <c r="B28" s="26" t="s">
        <v>22</v>
      </c>
      <c r="C28" s="26" t="s">
        <v>139</v>
      </c>
      <c r="D28" s="26">
        <v>2017</v>
      </c>
      <c r="E28" s="26">
        <v>53471.53</v>
      </c>
      <c r="F28" s="26">
        <v>9.56</v>
      </c>
      <c r="G28" s="26">
        <v>27639.58</v>
      </c>
      <c r="H28" s="26">
        <v>25822.39</v>
      </c>
      <c r="I28" s="26">
        <v>44050.22</v>
      </c>
      <c r="J28" s="26">
        <v>9421.31</v>
      </c>
      <c r="K28" s="26">
        <f t="shared" si="0"/>
        <v>0.17619301336617821</v>
      </c>
      <c r="L28" s="26"/>
      <c r="N28" s="26" t="s">
        <v>83</v>
      </c>
      <c r="O28" s="26" t="s">
        <v>22</v>
      </c>
      <c r="P28" s="26" t="s">
        <v>139</v>
      </c>
      <c r="Q28" s="26">
        <v>2018</v>
      </c>
      <c r="R28" s="26">
        <v>57017.23</v>
      </c>
      <c r="S28" s="26">
        <v>9.56</v>
      </c>
      <c r="T28" s="26">
        <v>26340.79</v>
      </c>
      <c r="U28" s="26">
        <v>30666.89</v>
      </c>
      <c r="V28" s="26">
        <v>47027.46</v>
      </c>
      <c r="W28" s="26">
        <v>9989.77</v>
      </c>
      <c r="X28" s="26">
        <f t="shared" si="1"/>
        <v>0.17520616136560827</v>
      </c>
      <c r="Y28" s="26">
        <v>0.18</v>
      </c>
      <c r="AA28" s="26" t="str">
        <f t="shared" si="4"/>
        <v>Punjab</v>
      </c>
      <c r="AB28" s="26" t="s">
        <v>22</v>
      </c>
      <c r="AC28" s="26" t="s">
        <v>139</v>
      </c>
      <c r="AD28" s="26">
        <v>2019</v>
      </c>
      <c r="AE28" s="26">
        <v>58780.01</v>
      </c>
      <c r="AF28" s="26">
        <v>24.88</v>
      </c>
      <c r="AG28" s="26">
        <v>25912.12</v>
      </c>
      <c r="AH28" s="26">
        <v>32843.01</v>
      </c>
      <c r="AI28" s="26">
        <v>50119.8</v>
      </c>
      <c r="AJ28" s="26">
        <v>8660.2099999999991</v>
      </c>
      <c r="AK28" s="26">
        <f t="shared" si="3"/>
        <v>0.14733257105604439</v>
      </c>
    </row>
    <row r="29" spans="1:37" x14ac:dyDescent="0.25">
      <c r="A29" s="26" t="s">
        <v>86</v>
      </c>
      <c r="B29" s="26" t="s">
        <v>22</v>
      </c>
      <c r="C29" s="26" t="s">
        <v>140</v>
      </c>
      <c r="D29" s="26">
        <v>2017</v>
      </c>
      <c r="E29" s="26">
        <v>14962.19</v>
      </c>
      <c r="F29" s="26">
        <v>0</v>
      </c>
      <c r="G29" s="26">
        <v>7566.48</v>
      </c>
      <c r="H29" s="26">
        <v>7395.71</v>
      </c>
      <c r="I29" s="26">
        <v>11161.88</v>
      </c>
      <c r="J29" s="26">
        <v>3800.31</v>
      </c>
      <c r="K29" s="26">
        <f t="shared" si="0"/>
        <v>0.25399423480118888</v>
      </c>
      <c r="L29" s="26"/>
      <c r="N29" s="26" t="s">
        <v>86</v>
      </c>
      <c r="O29" s="26" t="s">
        <v>22</v>
      </c>
      <c r="P29" s="26" t="s">
        <v>140</v>
      </c>
      <c r="Q29" s="26">
        <v>2018</v>
      </c>
      <c r="R29" s="26">
        <v>14946.93</v>
      </c>
      <c r="S29" s="26">
        <v>0</v>
      </c>
      <c r="T29" s="26">
        <v>6582.08</v>
      </c>
      <c r="U29" s="26">
        <v>8364.85</v>
      </c>
      <c r="V29" s="26">
        <v>11210.3</v>
      </c>
      <c r="W29" s="26">
        <v>3736.63</v>
      </c>
      <c r="X29" s="26">
        <f t="shared" si="1"/>
        <v>0.24999314240449377</v>
      </c>
      <c r="Y29" s="26">
        <v>0.25</v>
      </c>
      <c r="AA29" s="26" t="str">
        <f t="shared" si="4"/>
        <v>Uttarakhand</v>
      </c>
      <c r="AB29" s="26" t="s">
        <v>22</v>
      </c>
      <c r="AC29" s="26" t="s">
        <v>140</v>
      </c>
      <c r="AD29" s="26">
        <v>2019</v>
      </c>
      <c r="AE29" s="26">
        <v>14843.28</v>
      </c>
      <c r="AF29" s="26">
        <v>0</v>
      </c>
      <c r="AG29" s="26">
        <v>7661.26</v>
      </c>
      <c r="AH29" s="26">
        <v>7182.02</v>
      </c>
      <c r="AI29" s="26">
        <v>11543.34</v>
      </c>
      <c r="AJ29" s="26">
        <v>3299.94</v>
      </c>
      <c r="AK29" s="26">
        <f t="shared" si="3"/>
        <v>0.22231878668326677</v>
      </c>
    </row>
    <row r="30" spans="1:37" x14ac:dyDescent="0.25">
      <c r="A30" s="26" t="s">
        <v>91</v>
      </c>
      <c r="B30" s="26" t="s">
        <v>18</v>
      </c>
      <c r="C30" s="26" t="s">
        <v>141</v>
      </c>
      <c r="D30" s="26">
        <v>2017</v>
      </c>
      <c r="E30" s="26">
        <v>4236.5600000000004</v>
      </c>
      <c r="F30" s="26">
        <v>177.34</v>
      </c>
      <c r="G30" s="26">
        <v>4059.22</v>
      </c>
      <c r="H30" s="26">
        <v>0</v>
      </c>
      <c r="I30" s="26">
        <v>3475.37</v>
      </c>
      <c r="J30" s="26">
        <v>761.19</v>
      </c>
      <c r="K30" s="26">
        <f t="shared" si="0"/>
        <v>0.17967171478746907</v>
      </c>
      <c r="L30" s="26"/>
      <c r="N30" s="26" t="s">
        <v>91</v>
      </c>
      <c r="O30" s="26" t="s">
        <v>18</v>
      </c>
      <c r="P30" s="26" t="s">
        <v>141</v>
      </c>
      <c r="Q30" s="26">
        <v>2018</v>
      </c>
      <c r="R30" s="26">
        <v>4369.74</v>
      </c>
      <c r="S30" s="26">
        <v>179.06</v>
      </c>
      <c r="T30" s="26">
        <v>4190.68</v>
      </c>
      <c r="U30" s="26">
        <v>0</v>
      </c>
      <c r="V30" s="26">
        <v>3617.92</v>
      </c>
      <c r="W30" s="26">
        <v>751.82</v>
      </c>
      <c r="X30" s="26">
        <f t="shared" si="1"/>
        <v>0.17205142640065543</v>
      </c>
      <c r="Y30" s="26">
        <v>0.17</v>
      </c>
      <c r="AA30" s="26" t="str">
        <f t="shared" si="4"/>
        <v>Goa</v>
      </c>
      <c r="AB30" s="26" t="s">
        <v>18</v>
      </c>
      <c r="AC30" s="26" t="s">
        <v>141</v>
      </c>
      <c r="AD30" s="26">
        <v>2019</v>
      </c>
      <c r="AE30" s="26">
        <v>4520.7700000000004</v>
      </c>
      <c r="AF30" s="26">
        <v>206</v>
      </c>
      <c r="AG30" s="26">
        <v>4314.7700000000004</v>
      </c>
      <c r="AH30" s="26">
        <v>0</v>
      </c>
      <c r="AI30" s="26">
        <v>3787.13</v>
      </c>
      <c r="AJ30" s="26">
        <v>733.64</v>
      </c>
      <c r="AK30" s="26">
        <f t="shared" si="3"/>
        <v>0.1622820891131378</v>
      </c>
    </row>
    <row r="31" spans="1:37" x14ac:dyDescent="0.25">
      <c r="A31" s="26"/>
      <c r="B31" s="26" t="s">
        <v>58</v>
      </c>
      <c r="C31" s="26" t="s">
        <v>142</v>
      </c>
      <c r="D31" s="26">
        <v>2017</v>
      </c>
      <c r="E31" s="26">
        <v>806.41</v>
      </c>
      <c r="F31" s="26">
        <v>0</v>
      </c>
      <c r="G31" s="26">
        <v>806.4</v>
      </c>
      <c r="H31" s="26">
        <v>0.01</v>
      </c>
      <c r="I31" s="26">
        <v>511.92</v>
      </c>
      <c r="J31" s="26">
        <v>294.49</v>
      </c>
      <c r="K31" s="26">
        <f t="shared" si="0"/>
        <v>0.36518644362049085</v>
      </c>
      <c r="L31" s="26"/>
      <c r="N31" s="26"/>
      <c r="O31" s="26" t="s">
        <v>58</v>
      </c>
      <c r="P31" s="26" t="s">
        <v>142</v>
      </c>
      <c r="Q31" s="26">
        <v>2018</v>
      </c>
      <c r="R31" s="26">
        <v>886.87</v>
      </c>
      <c r="S31" s="26">
        <v>0</v>
      </c>
      <c r="T31" s="26">
        <v>886.72</v>
      </c>
      <c r="U31" s="26">
        <v>0.15</v>
      </c>
      <c r="V31" s="26">
        <v>564</v>
      </c>
      <c r="W31" s="26">
        <v>322.87</v>
      </c>
      <c r="X31" s="26">
        <f t="shared" si="1"/>
        <v>0.36405561130718145</v>
      </c>
      <c r="Y31" s="26">
        <v>0.36</v>
      </c>
      <c r="AA31" s="26"/>
      <c r="AB31" s="26" t="str">
        <f>O31</f>
        <v>NE</v>
      </c>
      <c r="AC31" s="26" t="s">
        <v>142</v>
      </c>
      <c r="AD31" s="26">
        <v>2019</v>
      </c>
      <c r="AE31" s="26">
        <v>951.69</v>
      </c>
      <c r="AF31" s="26">
        <v>0</v>
      </c>
      <c r="AG31" s="26">
        <v>949.81</v>
      </c>
      <c r="AH31" s="26">
        <v>1.88</v>
      </c>
      <c r="AI31" s="26">
        <v>612.78</v>
      </c>
      <c r="AJ31" s="26">
        <v>338.91</v>
      </c>
      <c r="AK31" s="26">
        <f t="shared" si="3"/>
        <v>0.35611386060586958</v>
      </c>
    </row>
    <row r="32" spans="1:37" x14ac:dyDescent="0.25">
      <c r="A32" s="26"/>
      <c r="B32" s="26" t="s">
        <v>58</v>
      </c>
      <c r="C32" s="26" t="s">
        <v>143</v>
      </c>
      <c r="D32" s="26">
        <v>2017</v>
      </c>
      <c r="E32" s="26">
        <v>547.82000000000005</v>
      </c>
      <c r="F32" s="26">
        <v>0</v>
      </c>
      <c r="G32" s="26">
        <v>498.99</v>
      </c>
      <c r="H32" s="26">
        <v>48.83</v>
      </c>
      <c r="I32" s="26">
        <v>353.54</v>
      </c>
      <c r="J32" s="26">
        <v>194.28</v>
      </c>
      <c r="K32" s="26">
        <f t="shared" si="0"/>
        <v>0.35464203570515862</v>
      </c>
      <c r="L32" s="26"/>
      <c r="N32" s="26"/>
      <c r="O32" s="26" t="s">
        <v>58</v>
      </c>
      <c r="P32" s="26" t="s">
        <v>143</v>
      </c>
      <c r="Q32" s="26">
        <v>2018</v>
      </c>
      <c r="R32" s="26">
        <v>522.30999999999995</v>
      </c>
      <c r="S32" s="26">
        <v>0</v>
      </c>
      <c r="T32" s="26">
        <v>468.48</v>
      </c>
      <c r="U32" s="26">
        <v>53.83</v>
      </c>
      <c r="V32" s="26">
        <v>395.77</v>
      </c>
      <c r="W32" s="26">
        <v>126.54</v>
      </c>
      <c r="X32" s="26">
        <f t="shared" si="1"/>
        <v>0.24226991633321213</v>
      </c>
      <c r="Y32" s="26">
        <v>0.24</v>
      </c>
      <c r="AA32" s="26"/>
      <c r="AB32" s="26" t="str">
        <f>O32</f>
        <v>NE</v>
      </c>
      <c r="AC32" s="26" t="s">
        <v>143</v>
      </c>
      <c r="AD32" s="26">
        <v>2019</v>
      </c>
      <c r="AE32" s="26">
        <v>545.22</v>
      </c>
      <c r="AF32" s="26">
        <v>0</v>
      </c>
      <c r="AG32" s="26">
        <v>505.98</v>
      </c>
      <c r="AH32" s="26">
        <v>39.24</v>
      </c>
      <c r="AI32" s="26">
        <v>407.76</v>
      </c>
      <c r="AJ32" s="26">
        <v>137.46</v>
      </c>
      <c r="AK32" s="26">
        <f t="shared" si="3"/>
        <v>0.25211841091669418</v>
      </c>
    </row>
    <row r="33" spans="1:37" x14ac:dyDescent="0.25">
      <c r="A33" s="26"/>
      <c r="B33" s="26" t="s">
        <v>58</v>
      </c>
      <c r="C33" s="26" t="s">
        <v>144</v>
      </c>
      <c r="D33" s="26">
        <v>2017</v>
      </c>
      <c r="E33" s="26">
        <v>1285.5899999999999</v>
      </c>
      <c r="F33" s="26">
        <v>0</v>
      </c>
      <c r="G33" s="26">
        <v>639.9</v>
      </c>
      <c r="H33" s="26">
        <v>645.69000000000005</v>
      </c>
      <c r="I33" s="26">
        <v>895.27</v>
      </c>
      <c r="J33" s="26">
        <v>390.32</v>
      </c>
      <c r="K33" s="26">
        <f t="shared" si="0"/>
        <v>0.3036115713407852</v>
      </c>
      <c r="L33" s="26"/>
      <c r="N33" s="26"/>
      <c r="O33" s="26" t="s">
        <v>58</v>
      </c>
      <c r="P33" s="26" t="s">
        <v>144</v>
      </c>
      <c r="Q33" s="26">
        <v>2018</v>
      </c>
      <c r="R33" s="26">
        <v>1323.62</v>
      </c>
      <c r="S33" s="26">
        <v>0</v>
      </c>
      <c r="T33" s="26">
        <v>699.05</v>
      </c>
      <c r="U33" s="26">
        <v>624.55999999999995</v>
      </c>
      <c r="V33" s="26">
        <v>928.01</v>
      </c>
      <c r="W33" s="26">
        <v>395.6</v>
      </c>
      <c r="X33" s="26">
        <f t="shared" si="1"/>
        <v>0.29887732128556538</v>
      </c>
      <c r="Y33" s="26">
        <v>0.3</v>
      </c>
      <c r="AA33" s="26"/>
      <c r="AB33" s="26" t="str">
        <f>O33</f>
        <v>NE</v>
      </c>
      <c r="AC33" s="26" t="s">
        <v>144</v>
      </c>
      <c r="AD33" s="26">
        <v>2019</v>
      </c>
      <c r="AE33" s="26">
        <v>1303.76</v>
      </c>
      <c r="AF33" s="26">
        <v>0</v>
      </c>
      <c r="AG33" s="26">
        <v>679.44</v>
      </c>
      <c r="AH33" s="26">
        <v>624.32000000000005</v>
      </c>
      <c r="AI33" s="26">
        <v>955.69</v>
      </c>
      <c r="AJ33" s="26">
        <v>348.07</v>
      </c>
      <c r="AK33" s="26">
        <f t="shared" si="3"/>
        <v>0.2669739829416457</v>
      </c>
    </row>
    <row r="34" spans="1:37" x14ac:dyDescent="0.25">
      <c r="A34" s="26"/>
      <c r="B34" s="26"/>
      <c r="C34" s="26" t="s">
        <v>145</v>
      </c>
      <c r="D34" s="26">
        <v>2017</v>
      </c>
      <c r="E34" s="26">
        <v>297.8</v>
      </c>
      <c r="F34" s="26">
        <v>0</v>
      </c>
      <c r="G34" s="26">
        <v>0</v>
      </c>
      <c r="H34" s="26">
        <v>297.8</v>
      </c>
      <c r="I34" s="26">
        <v>265.83</v>
      </c>
      <c r="J34" s="26">
        <v>31.97</v>
      </c>
      <c r="K34" s="26">
        <f t="shared" si="0"/>
        <v>0.10735392881128274</v>
      </c>
      <c r="L34" s="26"/>
      <c r="N34" s="26"/>
      <c r="O34" s="26"/>
      <c r="P34" s="26" t="s">
        <v>145</v>
      </c>
      <c r="Q34" s="26">
        <v>2018</v>
      </c>
      <c r="R34" s="26">
        <v>303.24</v>
      </c>
      <c r="S34" s="26">
        <v>0</v>
      </c>
      <c r="T34" s="26">
        <v>0</v>
      </c>
      <c r="U34" s="26">
        <v>303.24</v>
      </c>
      <c r="V34" s="26">
        <v>265.68</v>
      </c>
      <c r="W34" s="26">
        <v>37.56</v>
      </c>
      <c r="X34" s="26">
        <f t="shared" si="1"/>
        <v>0.12386228729719034</v>
      </c>
      <c r="Y34" s="26">
        <v>0.12</v>
      </c>
      <c r="AA34" s="26"/>
      <c r="AB34" s="26"/>
      <c r="AC34" s="26" t="s">
        <v>145</v>
      </c>
      <c r="AD34" s="26">
        <v>2019</v>
      </c>
      <c r="AE34" s="26">
        <v>285.64999999999998</v>
      </c>
      <c r="AF34" s="26">
        <v>0</v>
      </c>
      <c r="AG34" s="26">
        <v>0</v>
      </c>
      <c r="AH34" s="26">
        <v>285.64999999999998</v>
      </c>
      <c r="AI34" s="26">
        <v>254.68</v>
      </c>
      <c r="AJ34" s="26">
        <v>30.98</v>
      </c>
      <c r="AK34" s="26">
        <f t="shared" si="3"/>
        <v>0.10845440224050412</v>
      </c>
    </row>
    <row r="35" spans="1:37" x14ac:dyDescent="0.25">
      <c r="A35" s="26"/>
      <c r="B35" s="26" t="s">
        <v>59</v>
      </c>
      <c r="C35" s="26" t="s">
        <v>146</v>
      </c>
      <c r="D35" s="26">
        <v>2017</v>
      </c>
      <c r="E35" s="26">
        <v>2583.44</v>
      </c>
      <c r="F35" s="26">
        <v>0</v>
      </c>
      <c r="G35" s="26">
        <v>2569.0100000000002</v>
      </c>
      <c r="H35" s="26">
        <v>14.43</v>
      </c>
      <c r="I35" s="26">
        <v>1737.09</v>
      </c>
      <c r="J35" s="26">
        <v>846.35</v>
      </c>
      <c r="K35" s="26">
        <f t="shared" si="0"/>
        <v>0.32760582788839687</v>
      </c>
      <c r="L35" s="26"/>
      <c r="N35" s="26"/>
      <c r="O35" s="26" t="s">
        <v>59</v>
      </c>
      <c r="P35" s="26" t="s">
        <v>146</v>
      </c>
      <c r="Q35" s="26">
        <v>2018</v>
      </c>
      <c r="R35" s="26">
        <v>2724.36</v>
      </c>
      <c r="S35" s="26">
        <v>0</v>
      </c>
      <c r="T35" s="26">
        <v>2705.83</v>
      </c>
      <c r="U35" s="26">
        <v>18.53</v>
      </c>
      <c r="V35" s="26">
        <v>2377.37</v>
      </c>
      <c r="W35" s="26">
        <v>346.99</v>
      </c>
      <c r="X35" s="26">
        <f t="shared" si="1"/>
        <v>0.12736569322703314</v>
      </c>
      <c r="Y35" s="26">
        <v>0.13</v>
      </c>
      <c r="AA35" s="26"/>
      <c r="AB35" s="26" t="str">
        <f>O35</f>
        <v>UT</v>
      </c>
      <c r="AC35" s="26" t="s">
        <v>146</v>
      </c>
      <c r="AD35" s="26">
        <v>2019</v>
      </c>
      <c r="AE35" s="26">
        <v>2775.97</v>
      </c>
      <c r="AF35" s="26">
        <v>0</v>
      </c>
      <c r="AG35" s="26">
        <v>2757.03</v>
      </c>
      <c r="AH35" s="26">
        <v>18.940000000000001</v>
      </c>
      <c r="AI35" s="26">
        <v>2431.44</v>
      </c>
      <c r="AJ35" s="26">
        <v>344.53</v>
      </c>
      <c r="AK35" s="26">
        <f t="shared" si="3"/>
        <v>0.12411157181093456</v>
      </c>
    </row>
    <row r="36" spans="1:37" x14ac:dyDescent="0.25">
      <c r="A36" s="26"/>
      <c r="B36" s="26"/>
      <c r="C36" s="26" t="s">
        <v>147</v>
      </c>
      <c r="D36" s="26">
        <v>2017</v>
      </c>
      <c r="E36" s="26">
        <v>51.17</v>
      </c>
      <c r="F36" s="26">
        <v>0</v>
      </c>
      <c r="G36" s="26">
        <v>0</v>
      </c>
      <c r="H36" s="26">
        <v>51.17</v>
      </c>
      <c r="I36" s="26">
        <v>47.59</v>
      </c>
      <c r="J36" s="26">
        <v>3.58</v>
      </c>
      <c r="K36" s="26">
        <f t="shared" si="0"/>
        <v>6.9962868868477621E-2</v>
      </c>
      <c r="L36" s="26"/>
      <c r="N36" s="26"/>
      <c r="O36" s="26"/>
      <c r="P36" s="26" t="s">
        <v>147</v>
      </c>
      <c r="Q36" s="26">
        <v>2018</v>
      </c>
      <c r="R36" s="26">
        <v>50.29</v>
      </c>
      <c r="S36" s="26">
        <v>0</v>
      </c>
      <c r="T36" s="26">
        <v>0</v>
      </c>
      <c r="U36" s="26">
        <v>50.29</v>
      </c>
      <c r="V36" s="26">
        <v>48.5</v>
      </c>
      <c r="W36" s="26">
        <v>1.79</v>
      </c>
      <c r="X36" s="26">
        <f t="shared" si="1"/>
        <v>3.5593557367269837E-2</v>
      </c>
      <c r="Y36" s="26">
        <v>0.04</v>
      </c>
      <c r="AA36" s="26"/>
      <c r="AB36" s="26"/>
      <c r="AC36" s="26" t="s">
        <v>147</v>
      </c>
      <c r="AD36" s="26">
        <v>2019</v>
      </c>
      <c r="AE36" s="26">
        <v>50.03</v>
      </c>
      <c r="AF36" s="26">
        <v>0</v>
      </c>
      <c r="AG36" s="26">
        <v>0</v>
      </c>
      <c r="AH36" s="26">
        <v>50.03</v>
      </c>
      <c r="AI36" s="26">
        <v>48.91</v>
      </c>
      <c r="AJ36" s="26">
        <v>1.1200000000000001</v>
      </c>
      <c r="AK36" s="26">
        <f t="shared" si="3"/>
        <v>2.2386568059164502E-2</v>
      </c>
    </row>
    <row r="37" spans="1:37" x14ac:dyDescent="0.25">
      <c r="A37" s="26"/>
      <c r="B37" s="26" t="s">
        <v>59</v>
      </c>
      <c r="C37" s="26" t="s">
        <v>148</v>
      </c>
      <c r="D37" s="26">
        <v>2017</v>
      </c>
      <c r="E37" s="26">
        <v>1938.36</v>
      </c>
      <c r="F37" s="26">
        <v>0</v>
      </c>
      <c r="G37" s="26">
        <v>1925.2</v>
      </c>
      <c r="H37" s="26">
        <v>13.16</v>
      </c>
      <c r="I37" s="26">
        <v>1589.02</v>
      </c>
      <c r="J37" s="26">
        <v>349.35</v>
      </c>
      <c r="K37" s="26">
        <f t="shared" si="0"/>
        <v>0.1802296786974556</v>
      </c>
      <c r="L37" s="26"/>
      <c r="N37" s="26"/>
      <c r="O37" s="26" t="s">
        <v>59</v>
      </c>
      <c r="P37" s="26" t="s">
        <v>148</v>
      </c>
      <c r="Q37" s="26">
        <v>2018</v>
      </c>
      <c r="R37" s="26">
        <v>1818.4</v>
      </c>
      <c r="S37" s="26">
        <v>0</v>
      </c>
      <c r="T37" s="26">
        <v>1810.53</v>
      </c>
      <c r="U37" s="26">
        <v>7.87</v>
      </c>
      <c r="V37" s="26">
        <v>1573.88</v>
      </c>
      <c r="W37" s="26">
        <v>244.52</v>
      </c>
      <c r="X37" s="26">
        <f t="shared" si="1"/>
        <v>0.13446986361636604</v>
      </c>
      <c r="Y37" s="26">
        <v>0.13</v>
      </c>
      <c r="AA37" s="26"/>
      <c r="AB37" s="26" t="str">
        <f>O37</f>
        <v>UT</v>
      </c>
      <c r="AC37" s="26" t="s">
        <v>148</v>
      </c>
      <c r="AD37" s="26">
        <v>2019</v>
      </c>
      <c r="AE37" s="26">
        <v>1851.92</v>
      </c>
      <c r="AF37" s="26">
        <v>0</v>
      </c>
      <c r="AG37" s="26">
        <v>1838.41</v>
      </c>
      <c r="AH37" s="26">
        <v>13.51</v>
      </c>
      <c r="AI37" s="26">
        <v>1535.45</v>
      </c>
      <c r="AJ37" s="26">
        <v>316.47000000000003</v>
      </c>
      <c r="AK37" s="26">
        <f t="shared" si="3"/>
        <v>0.17088751133958271</v>
      </c>
    </row>
    <row r="38" spans="1:37" x14ac:dyDescent="0.25">
      <c r="A38" s="26"/>
      <c r="B38" s="26" t="s">
        <v>59</v>
      </c>
      <c r="C38" s="26" t="s">
        <v>149</v>
      </c>
      <c r="D38" s="26">
        <v>2017</v>
      </c>
      <c r="E38" s="26">
        <v>6435.18</v>
      </c>
      <c r="F38" s="26">
        <v>0</v>
      </c>
      <c r="G38" s="26">
        <v>6433.87</v>
      </c>
      <c r="H38" s="26">
        <v>1.31</v>
      </c>
      <c r="I38" s="26">
        <v>5737</v>
      </c>
      <c r="J38" s="26">
        <v>698.18</v>
      </c>
      <c r="K38" s="26">
        <f t="shared" si="0"/>
        <v>0.10849424569320515</v>
      </c>
      <c r="L38" s="26"/>
      <c r="N38" s="26"/>
      <c r="O38" s="26" t="s">
        <v>59</v>
      </c>
      <c r="P38" s="26" t="s">
        <v>149</v>
      </c>
      <c r="Q38" s="26">
        <v>2018</v>
      </c>
      <c r="R38" s="26">
        <v>6592.78</v>
      </c>
      <c r="S38" s="26">
        <v>0</v>
      </c>
      <c r="T38" s="26">
        <v>6587.55</v>
      </c>
      <c r="U38" s="26">
        <v>5.23</v>
      </c>
      <c r="V38" s="26">
        <v>5672.04</v>
      </c>
      <c r="W38" s="26">
        <v>920.74</v>
      </c>
      <c r="X38" s="26">
        <f t="shared" si="1"/>
        <v>0.13965883891165792</v>
      </c>
      <c r="Y38" s="26">
        <v>0.14000000000000001</v>
      </c>
      <c r="AA38" s="26"/>
      <c r="AB38" s="26" t="str">
        <f>O38</f>
        <v>UT</v>
      </c>
      <c r="AC38" s="26" t="s">
        <v>149</v>
      </c>
      <c r="AD38" s="26">
        <v>2019</v>
      </c>
      <c r="AE38" s="26">
        <v>6789.97</v>
      </c>
      <c r="AF38" s="26">
        <v>0</v>
      </c>
      <c r="AG38" s="26">
        <v>6784.21</v>
      </c>
      <c r="AH38" s="26">
        <v>5.76</v>
      </c>
      <c r="AI38" s="26">
        <v>6065.98</v>
      </c>
      <c r="AJ38" s="26">
        <v>723.99</v>
      </c>
      <c r="AK38" s="26">
        <f t="shared" si="3"/>
        <v>0.1066263915746314</v>
      </c>
    </row>
    <row r="39" spans="1:37" x14ac:dyDescent="0.25">
      <c r="A39" s="26" t="s">
        <v>58</v>
      </c>
      <c r="B39" s="26"/>
      <c r="C39" s="26"/>
      <c r="D39" s="26">
        <v>2017</v>
      </c>
      <c r="E39" s="26">
        <f t="shared" ref="E39:J39" si="5">SUMIFS(E3:E38,$B3:$B38,$A39)</f>
        <v>6258.83</v>
      </c>
      <c r="F39" s="26">
        <f t="shared" si="5"/>
        <v>0</v>
      </c>
      <c r="G39" s="26">
        <f t="shared" si="5"/>
        <v>4555.46</v>
      </c>
      <c r="H39" s="26">
        <f t="shared" si="5"/>
        <v>1703.3600000000001</v>
      </c>
      <c r="I39" s="26">
        <f t="shared" si="5"/>
        <v>4175.33</v>
      </c>
      <c r="J39" s="26">
        <f t="shared" si="5"/>
        <v>2083.5</v>
      </c>
      <c r="K39" s="26">
        <f t="shared" si="0"/>
        <v>0.33288969344110642</v>
      </c>
      <c r="L39" s="26"/>
      <c r="N39" s="26" t="s">
        <v>58</v>
      </c>
      <c r="O39" s="26"/>
      <c r="P39" s="26"/>
      <c r="Q39" s="26">
        <v>2018</v>
      </c>
      <c r="R39" s="26">
        <f t="shared" ref="R39:W39" si="6">SUMIFS(R3:R38,$O3:$O38,$N39)</f>
        <v>6576.22</v>
      </c>
      <c r="S39" s="26">
        <f t="shared" si="6"/>
        <v>0</v>
      </c>
      <c r="T39" s="26">
        <f t="shared" si="6"/>
        <v>4567.6099999999997</v>
      </c>
      <c r="U39" s="26">
        <f t="shared" si="6"/>
        <v>2008.6</v>
      </c>
      <c r="V39" s="26">
        <f t="shared" si="6"/>
        <v>4395.88</v>
      </c>
      <c r="W39" s="26">
        <f t="shared" si="6"/>
        <v>2180.3399999999997</v>
      </c>
      <c r="X39" s="26">
        <f t="shared" si="1"/>
        <v>0.33154912700609157</v>
      </c>
      <c r="Y39" s="26"/>
      <c r="AA39" s="26" t="s">
        <v>58</v>
      </c>
      <c r="AB39" s="26"/>
      <c r="AC39" s="26"/>
      <c r="AD39" s="26">
        <v>2019</v>
      </c>
      <c r="AE39" s="26">
        <f t="shared" ref="AE39:AJ39" si="7">SUMIFS(AE3:AE38,$AB3:$AB38,$AA39)</f>
        <v>7073.5800000000008</v>
      </c>
      <c r="AF39" s="26">
        <f t="shared" si="7"/>
        <v>0</v>
      </c>
      <c r="AG39" s="26">
        <f t="shared" si="7"/>
        <v>5313.73</v>
      </c>
      <c r="AH39" s="26">
        <f t="shared" si="7"/>
        <v>1759.8600000000001</v>
      </c>
      <c r="AI39" s="26">
        <f t="shared" si="7"/>
        <v>4587.74</v>
      </c>
      <c r="AJ39" s="26">
        <f t="shared" si="7"/>
        <v>2485.8500000000004</v>
      </c>
      <c r="AK39" s="26">
        <f t="shared" si="3"/>
        <v>0.35142742430282831</v>
      </c>
    </row>
    <row r="40" spans="1:37" x14ac:dyDescent="0.25">
      <c r="A40" s="26" t="s">
        <v>59</v>
      </c>
      <c r="B40" s="26"/>
      <c r="C40" s="26"/>
      <c r="D40" s="26">
        <v>2017</v>
      </c>
      <c r="E40" s="26">
        <f t="shared" ref="E40:J40" si="8">SUMIFS(E3:E38,$B3:$B38,$A40)</f>
        <v>13985.27</v>
      </c>
      <c r="F40" s="26">
        <f t="shared" si="8"/>
        <v>0</v>
      </c>
      <c r="G40" s="26">
        <f t="shared" si="8"/>
        <v>13518.11</v>
      </c>
      <c r="H40" s="26">
        <f t="shared" si="8"/>
        <v>467.17</v>
      </c>
      <c r="I40" s="26">
        <f t="shared" si="8"/>
        <v>11619.3</v>
      </c>
      <c r="J40" s="26">
        <f t="shared" si="8"/>
        <v>2365.98</v>
      </c>
      <c r="K40" s="26">
        <f t="shared" si="0"/>
        <v>0.16917656934760644</v>
      </c>
      <c r="L40" s="26"/>
      <c r="N40" s="26" t="s">
        <v>59</v>
      </c>
      <c r="O40" s="26"/>
      <c r="P40" s="26"/>
      <c r="Q40" s="26">
        <v>2018</v>
      </c>
      <c r="R40" s="26">
        <f t="shared" ref="R40:W40" si="9">SUMIFS(R3:R38,$O3:$O38,$N40)</f>
        <v>14230.54</v>
      </c>
      <c r="S40" s="26">
        <f t="shared" si="9"/>
        <v>0</v>
      </c>
      <c r="T40" s="26">
        <f t="shared" si="9"/>
        <v>13805.57</v>
      </c>
      <c r="U40" s="26">
        <f t="shared" si="9"/>
        <v>424.97</v>
      </c>
      <c r="V40" s="26">
        <f t="shared" si="9"/>
        <v>12163.25</v>
      </c>
      <c r="W40" s="26">
        <f t="shared" si="9"/>
        <v>2067.29</v>
      </c>
      <c r="X40" s="26">
        <f t="shared" si="1"/>
        <v>0.14527136707391286</v>
      </c>
      <c r="Y40" s="28"/>
      <c r="AA40" s="26" t="s">
        <v>59</v>
      </c>
      <c r="AB40" s="26"/>
      <c r="AC40" s="26"/>
      <c r="AD40" s="26">
        <v>2019</v>
      </c>
      <c r="AE40" s="26">
        <f t="shared" ref="AE40:AJ40" si="10">SUMIFS(AE3:AE38,$AB3:$AB38,$AA40)</f>
        <v>14477.43</v>
      </c>
      <c r="AF40" s="26">
        <f t="shared" si="10"/>
        <v>0</v>
      </c>
      <c r="AG40" s="26">
        <f t="shared" si="10"/>
        <v>14222.150000000001</v>
      </c>
      <c r="AH40" s="26">
        <f t="shared" si="10"/>
        <v>255.27999999999997</v>
      </c>
      <c r="AI40" s="26">
        <f t="shared" si="10"/>
        <v>12686.689999999999</v>
      </c>
      <c r="AJ40" s="26">
        <f t="shared" si="10"/>
        <v>1790.74</v>
      </c>
      <c r="AK40" s="26">
        <f t="shared" si="3"/>
        <v>0.12369184309646118</v>
      </c>
    </row>
    <row r="41" spans="1:37" s="8" customFormat="1" x14ac:dyDescent="0.25">
      <c r="L41" s="29"/>
      <c r="Y41" s="29"/>
    </row>
    <row r="42" spans="1:37" x14ac:dyDescent="0.25">
      <c r="J42" s="15"/>
      <c r="K42" s="8"/>
      <c r="L42" s="29"/>
      <c r="R42" s="15"/>
      <c r="Y42" s="29"/>
      <c r="AE42" s="15"/>
    </row>
    <row r="43" spans="1:37" x14ac:dyDescent="0.25">
      <c r="J43" s="15"/>
      <c r="K43" s="8"/>
      <c r="L43" s="29"/>
      <c r="R43" s="15"/>
      <c r="Y43" s="29"/>
      <c r="AE43" s="15"/>
    </row>
    <row r="44" spans="1:37" x14ac:dyDescent="0.25">
      <c r="E44" s="15"/>
    </row>
    <row r="45" spans="1:37" x14ac:dyDescent="0.25">
      <c r="E45" s="15"/>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'T&amp;DLoss projections'!$B$4:$B$29</xm:f>
          </x14:formula1>
          <x14:formula2>
            <xm:f>0</xm:f>
          </x14:formula2>
          <xm:sqref>N1:N12 A3:A38 O13 N14 O15:O17 N18:N20 O21 N22:N30 O31:O33 N34 O35:O38 N41:N1040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F60"/>
  <sheetViews>
    <sheetView zoomScaleNormal="100" workbookViewId="0">
      <pane xSplit="2" ySplit="3" topLeftCell="M4" activePane="bottomRight" state="frozen"/>
      <selection pane="topRight" activeCell="V1" sqref="V1"/>
      <selection pane="bottomLeft" activeCell="A4" sqref="A4"/>
      <selection pane="bottomRight"/>
    </sheetView>
  </sheetViews>
  <sheetFormatPr defaultColWidth="9.140625" defaultRowHeight="15" x14ac:dyDescent="0.25"/>
  <cols>
    <col min="1" max="1" width="21.85546875" style="8" customWidth="1"/>
    <col min="2" max="2" width="15.85546875" style="8" customWidth="1"/>
    <col min="3" max="3" width="22.140625" style="8" customWidth="1"/>
    <col min="4" max="4" width="11.5703125" style="8" customWidth="1"/>
    <col min="5" max="5" width="12.28515625" style="8" customWidth="1"/>
    <col min="6" max="8" width="9.5703125" style="8" bestFit="1" customWidth="1"/>
    <col min="9" max="12" width="11.140625" style="8" customWidth="1"/>
    <col min="13" max="15" width="12.7109375" style="8" customWidth="1"/>
    <col min="16" max="16" width="11.28515625" style="8" customWidth="1"/>
    <col min="17" max="17" width="11.140625" style="8" customWidth="1"/>
    <col min="18" max="18" width="16.7109375" style="8" customWidth="1"/>
    <col min="19" max="19" width="18.140625" style="8" bestFit="1" customWidth="1"/>
    <col min="20" max="31" width="7.140625" style="8" customWidth="1"/>
    <col min="32" max="32" width="16.7109375" style="8" customWidth="1"/>
    <col min="33" max="994" width="9.140625" style="8"/>
  </cols>
  <sheetData>
    <row r="1" spans="1:31" x14ac:dyDescent="0.25">
      <c r="A1" s="85" t="s">
        <v>150</v>
      </c>
      <c r="B1" s="85"/>
      <c r="C1" s="85"/>
      <c r="R1" s="85"/>
      <c r="S1" s="93" t="s">
        <v>397</v>
      </c>
      <c r="T1" s="89" t="s">
        <v>151</v>
      </c>
      <c r="U1" s="85"/>
    </row>
    <row r="2" spans="1:31" x14ac:dyDescent="0.25">
      <c r="P2" s="64"/>
      <c r="Q2" s="64"/>
      <c r="R2" s="86"/>
      <c r="S2" s="86">
        <f>-0.5/10</f>
        <v>-0.05</v>
      </c>
      <c r="T2" s="86">
        <v>0.12</v>
      </c>
      <c r="U2" s="86">
        <v>0.15</v>
      </c>
    </row>
    <row r="3" spans="1:31" x14ac:dyDescent="0.25">
      <c r="A3" s="9" t="s">
        <v>5</v>
      </c>
      <c r="B3" s="9" t="s">
        <v>55</v>
      </c>
      <c r="C3" s="9" t="s">
        <v>56</v>
      </c>
      <c r="D3" s="9">
        <v>2006</v>
      </c>
      <c r="E3" s="9">
        <v>2007</v>
      </c>
      <c r="F3" s="9">
        <v>2008</v>
      </c>
      <c r="G3" s="9">
        <v>2009</v>
      </c>
      <c r="H3" s="9">
        <v>2010</v>
      </c>
      <c r="I3" s="9">
        <v>2011</v>
      </c>
      <c r="J3" s="9">
        <v>2012</v>
      </c>
      <c r="K3" s="9">
        <v>2013</v>
      </c>
      <c r="L3" s="9">
        <v>2014</v>
      </c>
      <c r="M3" s="9">
        <v>2015</v>
      </c>
      <c r="N3" s="9">
        <v>2016</v>
      </c>
      <c r="O3" s="88">
        <v>2017</v>
      </c>
      <c r="P3" s="88">
        <v>2018</v>
      </c>
      <c r="Q3" s="88">
        <v>2019</v>
      </c>
      <c r="R3" s="87" t="s">
        <v>279</v>
      </c>
      <c r="S3" s="31" t="s">
        <v>384</v>
      </c>
      <c r="T3" s="32">
        <v>2020</v>
      </c>
      <c r="U3" s="32">
        <v>2021</v>
      </c>
      <c r="V3" s="32">
        <v>2022</v>
      </c>
      <c r="W3" s="32">
        <v>2023</v>
      </c>
      <c r="X3" s="32">
        <v>2024</v>
      </c>
      <c r="Y3" s="32">
        <v>2025</v>
      </c>
      <c r="Z3" s="32">
        <v>2026</v>
      </c>
      <c r="AA3" s="32">
        <v>2027</v>
      </c>
      <c r="AB3" s="32">
        <v>2028</v>
      </c>
      <c r="AC3" s="32">
        <v>2029</v>
      </c>
      <c r="AD3" s="32">
        <v>2030</v>
      </c>
      <c r="AE3" s="32">
        <v>2031</v>
      </c>
    </row>
    <row r="4" spans="1:31" x14ac:dyDescent="0.25">
      <c r="A4" s="8" t="s">
        <v>22</v>
      </c>
      <c r="B4" s="8" t="s">
        <v>79</v>
      </c>
      <c r="C4" s="8" t="s">
        <v>77</v>
      </c>
      <c r="D4" s="18">
        <f>INDEX('CEA 2006-2017'!$D$2:$O$261,MATCH($B4&amp;$C4,'CEA 2006-2017'!$W$2:$W$261,0),MATCH(D$3,'CEA 2006-2017'!$D$1:$O$1,0))</f>
        <v>0.48609929061722701</v>
      </c>
      <c r="E4" s="18">
        <f>INDEX('CEA 2006-2017'!$D$2:$O$261,MATCH($B4&amp;$C4,'CEA 2006-2017'!$W$2:$W$261,0),MATCH(E$3,'CEA 2006-2017'!$D$1:$O$1,0))</f>
        <v>0.33001684870357201</v>
      </c>
      <c r="F4" s="18">
        <f>INDEX('CEA 2006-2017'!$D$2:$O$261,MATCH($B4&amp;$C4,'CEA 2006-2017'!$W$2:$W$261,0),MATCH(F$3,'CEA 2006-2017'!$D$1:$O$1,0))</f>
        <v>0.28650635884021503</v>
      </c>
      <c r="G4" s="18">
        <f>INDEX('CEA 2006-2017'!$D$2:$O$261,MATCH($B4&amp;$C4,'CEA 2006-2017'!$W$2:$W$261,0),MATCH(G$3,'CEA 2006-2017'!$D$1:$O$1,0))</f>
        <v>0.222233206729465</v>
      </c>
      <c r="H4" s="18">
        <f>INDEX('CEA 2006-2017'!$D$2:$O$261,MATCH($B4&amp;$C4,'CEA 2006-2017'!$W$2:$W$261,0),MATCH(H$3,'CEA 2006-2017'!$D$1:$O$1,0))</f>
        <v>0.220887305921766</v>
      </c>
      <c r="I4" s="18">
        <f>INDEX('CEA 2006-2017'!$D$2:$O$261,MATCH($B4&amp;$C4,'CEA 2006-2017'!$W$2:$W$261,0),MATCH(I$3,'CEA 2006-2017'!$D$1:$O$1,0))</f>
        <v>0.20044763521523501</v>
      </c>
      <c r="J4" s="18">
        <f>INDEX('CEA 2006-2017'!$D$2:$O$261,MATCH($B4&amp;$C4,'CEA 2006-2017'!$W$2:$W$261,0),MATCH(J$3,'CEA 2006-2017'!$D$1:$O$1,0))</f>
        <v>0.19315201747517</v>
      </c>
      <c r="K4" s="18">
        <f>INDEX('CEA 2006-2017'!$D$2:$O$261,MATCH($B4&amp;$C4,'CEA 2006-2017'!$W$2:$W$261,0),MATCH(K$3,'CEA 2006-2017'!$D$1:$O$1,0))</f>
        <v>0.221067199143263</v>
      </c>
      <c r="L4" s="18">
        <f>INDEX('CEA 2006-2017'!$D$2:$O$261,MATCH($B4&amp;$C4,'CEA 2006-2017'!$W$2:$W$261,0),MATCH(L$3,'CEA 2006-2017'!$D$1:$O$1,0))</f>
        <v>0.198584435271283</v>
      </c>
      <c r="M4" s="18">
        <f>INDEX('CEA 2006-2017'!$D$2:$O$261,MATCH($B4&amp;$C4,'CEA 2006-2017'!$W$2:$W$261,0),MATCH(M$3,'CEA 2006-2017'!$D$1:$O$1,0))</f>
        <v>0.21488793108638801</v>
      </c>
      <c r="N4" s="18">
        <f>INDEX('CEA 2006-2017'!$D$2:$O$261,MATCH($B4&amp;$C4,'CEA 2006-2017'!$W$2:$W$261,0),MATCH(N$3,'CEA 2006-2017'!$D$1:$O$1,0))</f>
        <v>0.1958</v>
      </c>
      <c r="O4" s="64">
        <f>VLOOKUP(B4,'CEA 2017-19'!$A$2:$K$40,11,0)</f>
        <v>0.1937356559929424</v>
      </c>
      <c r="P4" s="64">
        <f>VLOOKUP(B4,'CEA 2017-19'!$N$2:$X$40,11,0)</f>
        <v>0.17383271131491571</v>
      </c>
      <c r="Q4" s="64">
        <f>VLOOKUP(B4,'CEA 2017-19'!$AA$2:$AK$39,11,0)</f>
        <v>0.12556910007317698</v>
      </c>
      <c r="R4" s="92">
        <f>(Q4/D4)^(1/13)-1</f>
        <v>-9.8882614344334652E-2</v>
      </c>
      <c r="S4" s="30">
        <f>MIN(0,MAX($S$2,R4))</f>
        <v>-0.05</v>
      </c>
      <c r="T4" s="15">
        <f t="shared" ref="T4:T28" si="0">MAX($Q4*(1+$S4),$T$2)</f>
        <v>0.12</v>
      </c>
      <c r="U4" s="15">
        <f t="shared" ref="U4:AE4" si="1">MAX(T4*(1+$S4),$T$2)</f>
        <v>0.12</v>
      </c>
      <c r="V4" s="15">
        <f t="shared" si="1"/>
        <v>0.12</v>
      </c>
      <c r="W4" s="15">
        <f t="shared" si="1"/>
        <v>0.12</v>
      </c>
      <c r="X4" s="15">
        <f t="shared" si="1"/>
        <v>0.12</v>
      </c>
      <c r="Y4" s="15">
        <f t="shared" si="1"/>
        <v>0.12</v>
      </c>
      <c r="Z4" s="15">
        <f t="shared" si="1"/>
        <v>0.12</v>
      </c>
      <c r="AA4" s="15">
        <f t="shared" si="1"/>
        <v>0.12</v>
      </c>
      <c r="AB4" s="15">
        <f t="shared" si="1"/>
        <v>0.12</v>
      </c>
      <c r="AC4" s="15">
        <f t="shared" si="1"/>
        <v>0.12</v>
      </c>
      <c r="AD4" s="15">
        <f t="shared" si="1"/>
        <v>0.12</v>
      </c>
      <c r="AE4" s="15">
        <f t="shared" si="1"/>
        <v>0.12</v>
      </c>
    </row>
    <row r="5" spans="1:31" x14ac:dyDescent="0.25">
      <c r="A5" s="8" t="s">
        <v>22</v>
      </c>
      <c r="B5" s="8" t="s">
        <v>80</v>
      </c>
      <c r="C5" s="8" t="s">
        <v>77</v>
      </c>
      <c r="D5" s="18">
        <f>INDEX('CEA 2006-2017'!$D$2:$O$261,MATCH($B5&amp;$C5,'CEA 2006-2017'!$W$2:$W$261,0),MATCH(D$3,'CEA 2006-2017'!$D$1:$O$1,0))</f>
        <v>0.30509073938430697</v>
      </c>
      <c r="E5" s="18">
        <f>INDEX('CEA 2006-2017'!$D$2:$O$261,MATCH($B5&amp;$C5,'CEA 2006-2017'!$W$2:$W$261,0),MATCH(E$3,'CEA 2006-2017'!$D$1:$O$1,0))</f>
        <v>0.33346696324229702</v>
      </c>
      <c r="F5" s="18">
        <f>INDEX('CEA 2006-2017'!$D$2:$O$261,MATCH($B5&amp;$C5,'CEA 2006-2017'!$W$2:$W$261,0),MATCH(F$3,'CEA 2006-2017'!$D$1:$O$1,0))</f>
        <v>0.32829037660690003</v>
      </c>
      <c r="G5" s="18">
        <f>INDEX('CEA 2006-2017'!$D$2:$O$261,MATCH($B5&amp;$C5,'CEA 2006-2017'!$W$2:$W$261,0),MATCH(G$3,'CEA 2006-2017'!$D$1:$O$1,0))</f>
        <v>0.30739777234618798</v>
      </c>
      <c r="H5" s="18">
        <f>INDEX('CEA 2006-2017'!$D$2:$O$261,MATCH($B5&amp;$C5,'CEA 2006-2017'!$W$2:$W$261,0),MATCH(H$3,'CEA 2006-2017'!$D$1:$O$1,0))</f>
        <v>0.31003078497915598</v>
      </c>
      <c r="I5" s="18">
        <f>INDEX('CEA 2006-2017'!$D$2:$O$261,MATCH($B5&amp;$C5,'CEA 2006-2017'!$W$2:$W$261,0),MATCH(I$3,'CEA 2006-2017'!$D$1:$O$1,0))</f>
        <v>0.29664946491017402</v>
      </c>
      <c r="J5" s="18">
        <f>INDEX('CEA 2006-2017'!$D$2:$O$261,MATCH($B5&amp;$C5,'CEA 2006-2017'!$W$2:$W$261,0),MATCH(J$3,'CEA 2006-2017'!$D$1:$O$1,0))</f>
        <v>0.28584762177032302</v>
      </c>
      <c r="K5" s="18">
        <f>INDEX('CEA 2006-2017'!$D$2:$O$261,MATCH($B5&amp;$C5,'CEA 2006-2017'!$W$2:$W$261,0),MATCH(K$3,'CEA 2006-2017'!$D$1:$O$1,0))</f>
        <v>0.35953962677240198</v>
      </c>
      <c r="L5" s="18">
        <f>INDEX('CEA 2006-2017'!$D$2:$O$261,MATCH($B5&amp;$C5,'CEA 2006-2017'!$W$2:$W$261,0),MATCH(L$3,'CEA 2006-2017'!$D$1:$O$1,0))</f>
        <v>0.35833180726028302</v>
      </c>
      <c r="M5" s="18">
        <f>INDEX('CEA 2006-2017'!$D$2:$O$261,MATCH($B5&amp;$C5,'CEA 2006-2017'!$W$2:$W$261,0),MATCH(M$3,'CEA 2006-2017'!$D$1:$O$1,0))</f>
        <v>0.34046435160016197</v>
      </c>
      <c r="N5" s="18">
        <f>INDEX('CEA 2006-2017'!$D$2:$O$261,MATCH($B5&amp;$C5,'CEA 2006-2017'!$W$2:$W$261,0),MATCH(N$3,'CEA 2006-2017'!$D$1:$O$1,0))</f>
        <v>0.31609999999999999</v>
      </c>
      <c r="O5" s="64">
        <f>VLOOKUP(B5,'CEA 2017-19'!$A$2:$K$40,11,0)</f>
        <v>0.33665340445564912</v>
      </c>
      <c r="P5" s="64">
        <f>VLOOKUP(B5,'CEA 2017-19'!$N$2:$X$40,11,0)</f>
        <v>0.28239203032119375</v>
      </c>
      <c r="Q5" s="64">
        <f>VLOOKUP(B5,'CEA 2017-19'!$AA$2:$AK$39,11,0)</f>
        <v>0.22777274160677388</v>
      </c>
      <c r="R5" s="92">
        <f t="shared" ref="R5:R29" si="2">(Q5/D5)^(1/13)-1</f>
        <v>-2.2230776080377601E-2</v>
      </c>
      <c r="S5" s="30">
        <f t="shared" ref="S5:S28" si="3">MIN(0,MAX($S$2,R5))</f>
        <v>-2.2230776080377601E-2</v>
      </c>
      <c r="T5" s="15">
        <f t="shared" si="0"/>
        <v>0.22270917679089999</v>
      </c>
      <c r="U5" s="15">
        <f t="shared" ref="U5:AE5" si="4">MAX(T5*(1+$S5),$T$2)</f>
        <v>0.21775817895061628</v>
      </c>
      <c r="V5" s="15">
        <f t="shared" si="4"/>
        <v>0.21291724563469433</v>
      </c>
      <c r="W5" s="15">
        <f t="shared" si="4"/>
        <v>0.20818393002333868</v>
      </c>
      <c r="X5" s="15">
        <f t="shared" si="4"/>
        <v>0.20355583969145685</v>
      </c>
      <c r="Y5" s="15">
        <f t="shared" si="4"/>
        <v>0.19903063539942284</v>
      </c>
      <c r="Z5" s="15">
        <f t="shared" si="4"/>
        <v>0.19460602991072298</v>
      </c>
      <c r="AA5" s="15">
        <f t="shared" si="4"/>
        <v>0.19027978683588642</v>
      </c>
      <c r="AB5" s="15">
        <f t="shared" si="4"/>
        <v>0.18604971950211585</v>
      </c>
      <c r="AC5" s="15">
        <f t="shared" si="4"/>
        <v>0.18191368984804726</v>
      </c>
      <c r="AD5" s="15">
        <f t="shared" si="4"/>
        <v>0.17786960734308005</v>
      </c>
      <c r="AE5" s="15">
        <f t="shared" si="4"/>
        <v>0.17391542793073134</v>
      </c>
    </row>
    <row r="6" spans="1:31" x14ac:dyDescent="0.25">
      <c r="A6" s="8" t="s">
        <v>22</v>
      </c>
      <c r="B6" s="8" t="s">
        <v>81</v>
      </c>
      <c r="C6" s="8" t="s">
        <v>77</v>
      </c>
      <c r="D6" s="18">
        <f>INDEX('CEA 2006-2017'!$D$2:$O$261,MATCH($B6&amp;$C6,'CEA 2006-2017'!$W$2:$W$261,0),MATCH(D$3,'CEA 2006-2017'!$D$1:$O$1,0))</f>
        <v>0.23550342759211601</v>
      </c>
      <c r="E6" s="18">
        <f>INDEX('CEA 2006-2017'!$D$2:$O$261,MATCH($B6&amp;$C6,'CEA 2006-2017'!$W$2:$W$261,0),MATCH(E$3,'CEA 2006-2017'!$D$1:$O$1,0))</f>
        <v>0.19774272682330801</v>
      </c>
      <c r="F6" s="18">
        <f>INDEX('CEA 2006-2017'!$D$2:$O$261,MATCH($B6&amp;$C6,'CEA 2006-2017'!$W$2:$W$261,0),MATCH(F$3,'CEA 2006-2017'!$D$1:$O$1,0))</f>
        <v>0.169799555744475</v>
      </c>
      <c r="G6" s="18">
        <f>INDEX('CEA 2006-2017'!$D$2:$O$261,MATCH($B6&amp;$C6,'CEA 2006-2017'!$W$2:$W$261,0),MATCH(G$3,'CEA 2006-2017'!$D$1:$O$1,0))</f>
        <v>0.155097796806073</v>
      </c>
      <c r="H6" s="18">
        <f>INDEX('CEA 2006-2017'!$D$2:$O$261,MATCH($B6&amp;$C6,'CEA 2006-2017'!$W$2:$W$261,0),MATCH(H$3,'CEA 2006-2017'!$D$1:$O$1,0))</f>
        <v>0.20516311591379799</v>
      </c>
      <c r="I6" s="18">
        <f>INDEX('CEA 2006-2017'!$D$2:$O$261,MATCH($B6&amp;$C6,'CEA 2006-2017'!$W$2:$W$261,0),MATCH(I$3,'CEA 2006-2017'!$D$1:$O$1,0))</f>
        <v>0.22224075144651501</v>
      </c>
      <c r="J6" s="18">
        <f>INDEX('CEA 2006-2017'!$D$2:$O$261,MATCH($B6&amp;$C6,'CEA 2006-2017'!$W$2:$W$261,0),MATCH(J$3,'CEA 2006-2017'!$D$1:$O$1,0))</f>
        <v>0.18617543208008699</v>
      </c>
      <c r="K6" s="18">
        <f>INDEX('CEA 2006-2017'!$D$2:$O$261,MATCH($B6&amp;$C6,'CEA 2006-2017'!$W$2:$W$261,0),MATCH(K$3,'CEA 2006-2017'!$D$1:$O$1,0))</f>
        <v>0.191422115942539</v>
      </c>
      <c r="L6" s="18">
        <f>INDEX('CEA 2006-2017'!$D$2:$O$261,MATCH($B6&amp;$C6,'CEA 2006-2017'!$W$2:$W$261,0),MATCH(L$3,'CEA 2006-2017'!$D$1:$O$1,0))</f>
        <v>0.21030919746580101</v>
      </c>
      <c r="M6" s="18">
        <f>INDEX('CEA 2006-2017'!$D$2:$O$261,MATCH($B6&amp;$C6,'CEA 2006-2017'!$W$2:$W$261,0),MATCH(M$3,'CEA 2006-2017'!$D$1:$O$1,0))</f>
        <v>0.20812644092546401</v>
      </c>
      <c r="N6" s="18">
        <f>INDEX('CEA 2006-2017'!$D$2:$O$261,MATCH($B6&amp;$C6,'CEA 2006-2017'!$W$2:$W$261,0),MATCH(N$3,'CEA 2006-2017'!$D$1:$O$1,0))</f>
        <v>0.1875</v>
      </c>
      <c r="O6" s="64">
        <f>VLOOKUP(B6,'CEA 2017-19'!$A$2:$K$40,11,0)</f>
        <v>0.22387819998072786</v>
      </c>
      <c r="P6" s="64">
        <f>VLOOKUP(B6,'CEA 2017-19'!$N$2:$X$40,11,0)</f>
        <v>0.21782248247570052</v>
      </c>
      <c r="Q6" s="64">
        <f>VLOOKUP(B6,'CEA 2017-19'!$AA$2:$AK$40,11,0)</f>
        <v>0.1428888345345021</v>
      </c>
      <c r="R6" s="92">
        <f t="shared" si="2"/>
        <v>-3.7706008786711931E-2</v>
      </c>
      <c r="S6" s="30">
        <f t="shared" si="3"/>
        <v>-3.7706008786711931E-2</v>
      </c>
      <c r="T6" s="15">
        <f t="shared" si="0"/>
        <v>0.13750106688402114</v>
      </c>
      <c r="U6" s="15">
        <f t="shared" ref="U6:AE6" si="5">MAX(T6*(1+$S6),$T$2)</f>
        <v>0.13231645044790996</v>
      </c>
      <c r="V6" s="15">
        <f t="shared" si="5"/>
        <v>0.12732732520469453</v>
      </c>
      <c r="W6" s="15">
        <f t="shared" si="5"/>
        <v>0.1225263199617378</v>
      </c>
      <c r="X6" s="15">
        <f t="shared" si="5"/>
        <v>0.12</v>
      </c>
      <c r="Y6" s="15">
        <f t="shared" si="5"/>
        <v>0.12</v>
      </c>
      <c r="Z6" s="15">
        <f t="shared" si="5"/>
        <v>0.12</v>
      </c>
      <c r="AA6" s="15">
        <f t="shared" si="5"/>
        <v>0.12</v>
      </c>
      <c r="AB6" s="15">
        <f t="shared" si="5"/>
        <v>0.12</v>
      </c>
      <c r="AC6" s="15">
        <f t="shared" si="5"/>
        <v>0.12</v>
      </c>
      <c r="AD6" s="15">
        <f t="shared" si="5"/>
        <v>0.12</v>
      </c>
      <c r="AE6" s="15">
        <f t="shared" si="5"/>
        <v>0.12</v>
      </c>
    </row>
    <row r="7" spans="1:31" x14ac:dyDescent="0.25">
      <c r="A7" s="8" t="s">
        <v>22</v>
      </c>
      <c r="B7" s="8" t="s">
        <v>82</v>
      </c>
      <c r="C7" s="8" t="s">
        <v>77</v>
      </c>
      <c r="D7" s="18">
        <f>INDEX('CEA 2006-2017'!$D$2:$O$261,MATCH($B7&amp;$C7,'CEA 2006-2017'!$W$2:$W$261,0),MATCH(D$3,'CEA 2006-2017'!$D$1:$O$1,0))</f>
        <v>0.44927848742037102</v>
      </c>
      <c r="E7" s="18">
        <f>INDEX('CEA 2006-2017'!$D$2:$O$261,MATCH($B7&amp;$C7,'CEA 2006-2017'!$W$2:$W$261,0),MATCH(E$3,'CEA 2006-2017'!$D$1:$O$1,0))</f>
        <v>0.51977158814860303</v>
      </c>
      <c r="F7" s="18">
        <f>INDEX('CEA 2006-2017'!$D$2:$O$261,MATCH($B7&amp;$C7,'CEA 2006-2017'!$W$2:$W$261,0),MATCH(F$3,'CEA 2006-2017'!$D$1:$O$1,0))</f>
        <v>0.557109313796047</v>
      </c>
      <c r="G7" s="18">
        <f>INDEX('CEA 2006-2017'!$D$2:$O$261,MATCH($B7&amp;$C7,'CEA 2006-2017'!$W$2:$W$261,0),MATCH(G$3,'CEA 2006-2017'!$D$1:$O$1,0))</f>
        <v>0.58024571795128099</v>
      </c>
      <c r="H7" s="18">
        <f>INDEX('CEA 2006-2017'!$D$2:$O$261,MATCH($B7&amp;$C7,'CEA 2006-2017'!$W$2:$W$261,0),MATCH(H$3,'CEA 2006-2017'!$D$1:$O$1,0))</f>
        <v>0.67350495641455299</v>
      </c>
      <c r="I7" s="18">
        <f>INDEX('CEA 2006-2017'!$D$2:$O$261,MATCH($B7&amp;$C7,'CEA 2006-2017'!$W$2:$W$261,0),MATCH(I$3,'CEA 2006-2017'!$D$1:$O$1,0))</f>
        <v>0.63271123003401097</v>
      </c>
      <c r="J7" s="18">
        <f>INDEX('CEA 2006-2017'!$D$2:$O$261,MATCH($B7&amp;$C7,'CEA 2006-2017'!$W$2:$W$261,0),MATCH(J$3,'CEA 2006-2017'!$D$1:$O$1,0))</f>
        <v>0.61784144151791498</v>
      </c>
      <c r="K7" s="18">
        <f>INDEX('CEA 2006-2017'!$D$2:$O$261,MATCH($B7&amp;$C7,'CEA 2006-2017'!$W$2:$W$261,0),MATCH(K$3,'CEA 2006-2017'!$D$1:$O$1,0))</f>
        <v>0.566267995440077</v>
      </c>
      <c r="L7" s="18">
        <f>INDEX('CEA 2006-2017'!$D$2:$O$261,MATCH($B7&amp;$C7,'CEA 2006-2017'!$W$2:$W$261,0),MATCH(L$3,'CEA 2006-2017'!$D$1:$O$1,0))</f>
        <v>0.54676124696658601</v>
      </c>
      <c r="M7" s="18">
        <f>INDEX('CEA 2006-2017'!$D$2:$O$261,MATCH($B7&amp;$C7,'CEA 2006-2017'!$W$2:$W$261,0),MATCH(M$3,'CEA 2006-2017'!$D$1:$O$1,0))</f>
        <v>0.53058318335618304</v>
      </c>
      <c r="N7" s="18">
        <f>INDEX('CEA 2006-2017'!$D$2:$O$261,MATCH($B7&amp;$C7,'CEA 2006-2017'!$W$2:$W$261,0),MATCH(N$3,'CEA 2006-2017'!$D$1:$O$1,0))</f>
        <v>0.50060000000000004</v>
      </c>
      <c r="O7" s="64">
        <f>VLOOKUP(B7,'CEA 2017-19'!$A$2:$K$40,11,0)</f>
        <v>0.46994763498897629</v>
      </c>
      <c r="P7" s="64">
        <f>VLOOKUP(B7,'CEA 2017-19'!$N$2:$X$40,11,0)</f>
        <v>0.4547025890823207</v>
      </c>
      <c r="Q7" s="64">
        <f>VLOOKUP(B7,'CEA 2017-19'!$AA$2:$AK$40,11,0)</f>
        <v>0.42190197682254921</v>
      </c>
      <c r="R7" s="92">
        <f t="shared" si="2"/>
        <v>-4.8244731300154386E-3</v>
      </c>
      <c r="S7" s="30">
        <f t="shared" si="3"/>
        <v>-4.8244731300154386E-3</v>
      </c>
      <c r="T7" s="15">
        <f t="shared" si="0"/>
        <v>0.41986652207186842</v>
      </c>
      <c r="U7" s="15">
        <f t="shared" ref="U7:AE7" si="6">MAX(T7*(1+$S7),$T$2)</f>
        <v>0.41784088731793967</v>
      </c>
      <c r="V7" s="15">
        <f t="shared" si="6"/>
        <v>0.41582502518445247</v>
      </c>
      <c r="W7" s="15">
        <f t="shared" si="6"/>
        <v>0.41381888852366211</v>
      </c>
      <c r="X7" s="15">
        <f t="shared" si="6"/>
        <v>0.41182243041528682</v>
      </c>
      <c r="Y7" s="15">
        <f t="shared" si="6"/>
        <v>0.40983560416541059</v>
      </c>
      <c r="Z7" s="15">
        <f t="shared" si="6"/>
        <v>0.40785836330539094</v>
      </c>
      <c r="AA7" s="15">
        <f t="shared" si="6"/>
        <v>0.40589066159077203</v>
      </c>
      <c r="AB7" s="15">
        <f t="shared" si="6"/>
        <v>0.40393245300020314</v>
      </c>
      <c r="AC7" s="15">
        <f t="shared" si="6"/>
        <v>0.40198369173436244</v>
      </c>
      <c r="AD7" s="15">
        <f t="shared" si="6"/>
        <v>0.40004433221488561</v>
      </c>
      <c r="AE7" s="15">
        <f t="shared" si="6"/>
        <v>0.39811432908329991</v>
      </c>
    </row>
    <row r="8" spans="1:31" x14ac:dyDescent="0.25">
      <c r="A8" s="8" t="s">
        <v>22</v>
      </c>
      <c r="B8" s="8" t="s">
        <v>83</v>
      </c>
      <c r="C8" s="8" t="s">
        <v>77</v>
      </c>
      <c r="D8" s="18">
        <f>INDEX('CEA 2006-2017'!$D$2:$O$261,MATCH($B8&amp;$C8,'CEA 2006-2017'!$W$2:$W$261,0),MATCH(D$3,'CEA 2006-2017'!$D$1:$O$1,0))</f>
        <v>0.27563357098434299</v>
      </c>
      <c r="E8" s="18">
        <f>INDEX('CEA 2006-2017'!$D$2:$O$261,MATCH($B8&amp;$C8,'CEA 2006-2017'!$W$2:$W$261,0),MATCH(E$3,'CEA 2006-2017'!$D$1:$O$1,0))</f>
        <v>0.26613781982644402</v>
      </c>
      <c r="F8" s="18">
        <f>INDEX('CEA 2006-2017'!$D$2:$O$261,MATCH($B8&amp;$C8,'CEA 2006-2017'!$W$2:$W$261,0),MATCH(F$3,'CEA 2006-2017'!$D$1:$O$1,0))</f>
        <v>0.22815153992068901</v>
      </c>
      <c r="G8" s="18">
        <f>INDEX('CEA 2006-2017'!$D$2:$O$261,MATCH($B8&amp;$C8,'CEA 2006-2017'!$W$2:$W$261,0),MATCH(G$3,'CEA 2006-2017'!$D$1:$O$1,0))</f>
        <v>0.23083727547928201</v>
      </c>
      <c r="H8" s="18">
        <f>INDEX('CEA 2006-2017'!$D$2:$O$261,MATCH($B8&amp;$C8,'CEA 2006-2017'!$W$2:$W$261,0),MATCH(H$3,'CEA 2006-2017'!$D$1:$O$1,0))</f>
        <v>0.23393981976776901</v>
      </c>
      <c r="I8" s="18">
        <f>INDEX('CEA 2006-2017'!$D$2:$O$261,MATCH($B8&amp;$C8,'CEA 2006-2017'!$W$2:$W$261,0),MATCH(I$3,'CEA 2006-2017'!$D$1:$O$1,0))</f>
        <v>0.25101462967414401</v>
      </c>
      <c r="J8" s="18">
        <f>INDEX('CEA 2006-2017'!$D$2:$O$261,MATCH($B8&amp;$C8,'CEA 2006-2017'!$W$2:$W$261,0),MATCH(J$3,'CEA 2006-2017'!$D$1:$O$1,0))</f>
        <v>0.23080075915048601</v>
      </c>
      <c r="K8" s="18">
        <f>INDEX('CEA 2006-2017'!$D$2:$O$261,MATCH($B8&amp;$C8,'CEA 2006-2017'!$W$2:$W$261,0),MATCH(K$3,'CEA 2006-2017'!$D$1:$O$1,0))</f>
        <v>0.203047157779809</v>
      </c>
      <c r="L8" s="18">
        <f>INDEX('CEA 2006-2017'!$D$2:$O$261,MATCH($B8&amp;$C8,'CEA 2006-2017'!$W$2:$W$261,0),MATCH(L$3,'CEA 2006-2017'!$D$1:$O$1,0))</f>
        <v>0.206719256634947</v>
      </c>
      <c r="M8" s="18">
        <f>INDEX('CEA 2006-2017'!$D$2:$O$261,MATCH($B8&amp;$C8,'CEA 2006-2017'!$W$2:$W$261,0),MATCH(M$3,'CEA 2006-2017'!$D$1:$O$1,0))</f>
        <v>0.184523517423063</v>
      </c>
      <c r="N8" s="18">
        <f>INDEX('CEA 2006-2017'!$D$2:$O$261,MATCH($B8&amp;$C8,'CEA 2006-2017'!$W$2:$W$261,0),MATCH(N$3,'CEA 2006-2017'!$D$1:$O$1,0))</f>
        <v>0.1855</v>
      </c>
      <c r="O8" s="64">
        <f>VLOOKUP(B8,'CEA 2017-19'!$A$2:$K$40,11,0)</f>
        <v>0.17619301336617821</v>
      </c>
      <c r="P8" s="64">
        <f>VLOOKUP(B8,'CEA 2017-19'!$N$2:$X$40,11,0)</f>
        <v>0.17520616136560827</v>
      </c>
      <c r="Q8" s="64">
        <f>VLOOKUP(B8,'CEA 2017-19'!$AA$2:$AK$40,11,0)</f>
        <v>0.14733257105604439</v>
      </c>
      <c r="R8" s="92">
        <f t="shared" si="2"/>
        <v>-4.704068808421813E-2</v>
      </c>
      <c r="S8" s="30">
        <f t="shared" si="3"/>
        <v>-4.704068808421813E-2</v>
      </c>
      <c r="T8" s="15">
        <f t="shared" si="0"/>
        <v>0.1404019455363511</v>
      </c>
      <c r="U8" s="15">
        <f t="shared" ref="U8:AE8" si="7">MAX(T8*(1+$S8),$T$2)</f>
        <v>0.13379734140995822</v>
      </c>
      <c r="V8" s="15">
        <f t="shared" si="7"/>
        <v>0.12750342240619472</v>
      </c>
      <c r="W8" s="15">
        <f t="shared" si="7"/>
        <v>0.12150557368311461</v>
      </c>
      <c r="X8" s="15">
        <f t="shared" si="7"/>
        <v>0.12</v>
      </c>
      <c r="Y8" s="15">
        <f t="shared" si="7"/>
        <v>0.12</v>
      </c>
      <c r="Z8" s="15">
        <f t="shared" si="7"/>
        <v>0.12</v>
      </c>
      <c r="AA8" s="15">
        <f t="shared" si="7"/>
        <v>0.12</v>
      </c>
      <c r="AB8" s="15">
        <f t="shared" si="7"/>
        <v>0.12</v>
      </c>
      <c r="AC8" s="15">
        <f t="shared" si="7"/>
        <v>0.12</v>
      </c>
      <c r="AD8" s="15">
        <f t="shared" si="7"/>
        <v>0.12</v>
      </c>
      <c r="AE8" s="15">
        <f t="shared" si="7"/>
        <v>0.12</v>
      </c>
    </row>
    <row r="9" spans="1:31" x14ac:dyDescent="0.25">
      <c r="A9" s="8" t="s">
        <v>22</v>
      </c>
      <c r="B9" s="8" t="s">
        <v>84</v>
      </c>
      <c r="C9" s="8" t="s">
        <v>77</v>
      </c>
      <c r="D9" s="18">
        <f>INDEX('CEA 2006-2017'!$D$2:$O$261,MATCH($B9&amp;$C9,'CEA 2006-2017'!$W$2:$W$261,0),MATCH(D$3,'CEA 2006-2017'!$D$1:$O$1,0))</f>
        <v>0.39918618787386601</v>
      </c>
      <c r="E9" s="18">
        <f>INDEX('CEA 2006-2017'!$D$2:$O$261,MATCH($B9&amp;$C9,'CEA 2006-2017'!$W$2:$W$261,0),MATCH(E$3,'CEA 2006-2017'!$D$1:$O$1,0))</f>
        <v>0.35602002856355802</v>
      </c>
      <c r="F9" s="18">
        <f>INDEX('CEA 2006-2017'!$D$2:$O$261,MATCH($B9&amp;$C9,'CEA 2006-2017'!$W$2:$W$261,0),MATCH(F$3,'CEA 2006-2017'!$D$1:$O$1,0))</f>
        <v>0.34707213429381001</v>
      </c>
      <c r="G9" s="18">
        <f>INDEX('CEA 2006-2017'!$D$2:$O$261,MATCH($B9&amp;$C9,'CEA 2006-2017'!$W$2:$W$261,0),MATCH(G$3,'CEA 2006-2017'!$D$1:$O$1,0))</f>
        <v>0.31469229593876202</v>
      </c>
      <c r="H9" s="18">
        <f>INDEX('CEA 2006-2017'!$D$2:$O$261,MATCH($B9&amp;$C9,'CEA 2006-2017'!$W$2:$W$261,0),MATCH(H$3,'CEA 2006-2017'!$D$1:$O$1,0))</f>
        <v>0.299896800164973</v>
      </c>
      <c r="I9" s="18">
        <f>INDEX('CEA 2006-2017'!$D$2:$O$261,MATCH($B9&amp;$C9,'CEA 2006-2017'!$W$2:$W$261,0),MATCH(I$3,'CEA 2006-2017'!$D$1:$O$1,0))</f>
        <v>0.27869641894714697</v>
      </c>
      <c r="J9" s="18">
        <f>INDEX('CEA 2006-2017'!$D$2:$O$261,MATCH($B9&amp;$C9,'CEA 2006-2017'!$W$2:$W$261,0),MATCH(J$3,'CEA 2006-2017'!$D$1:$O$1,0))</f>
        <v>0.27935372738852199</v>
      </c>
      <c r="K9" s="18">
        <f>INDEX('CEA 2006-2017'!$D$2:$O$261,MATCH($B9&amp;$C9,'CEA 2006-2017'!$W$2:$W$261,0),MATCH(K$3,'CEA 2006-2017'!$D$1:$O$1,0))</f>
        <v>0.249322595521243</v>
      </c>
      <c r="L9" s="18">
        <f>INDEX('CEA 2006-2017'!$D$2:$O$261,MATCH($B9&amp;$C9,'CEA 2006-2017'!$W$2:$W$261,0),MATCH(L$3,'CEA 2006-2017'!$D$1:$O$1,0))</f>
        <v>0.26917585609449202</v>
      </c>
      <c r="M9" s="18">
        <f>INDEX('CEA 2006-2017'!$D$2:$O$261,MATCH($B9&amp;$C9,'CEA 2006-2017'!$W$2:$W$261,0),MATCH(M$3,'CEA 2006-2017'!$D$1:$O$1,0))</f>
        <v>0.27510224707598402</v>
      </c>
      <c r="N9" s="18">
        <f>INDEX('CEA 2006-2017'!$D$2:$O$261,MATCH($B9&amp;$C9,'CEA 2006-2017'!$W$2:$W$261,0),MATCH(N$3,'CEA 2006-2017'!$D$1:$O$1,0))</f>
        <v>0.2913</v>
      </c>
      <c r="O9" s="64">
        <f>VLOOKUP(B9,'CEA 2017-19'!$A$2:$K$40,11,0)</f>
        <v>0.29666068871959872</v>
      </c>
      <c r="P9" s="64">
        <f>VLOOKUP(B9,'CEA 2017-19'!$N$2:$X$40,11,0)</f>
        <v>0.28656698504589406</v>
      </c>
      <c r="Q9" s="64">
        <f>VLOOKUP(B9,'CEA 2017-19'!$AA$2:$AK$40,11,0)</f>
        <v>0.24797342127895466</v>
      </c>
      <c r="R9" s="92">
        <f t="shared" si="2"/>
        <v>-3.5961037249419237E-2</v>
      </c>
      <c r="S9" s="30">
        <f t="shared" si="3"/>
        <v>-3.5961037249419237E-2</v>
      </c>
      <c r="T9" s="15">
        <f t="shared" si="0"/>
        <v>0.23905603983947624</v>
      </c>
      <c r="U9" s="15">
        <f t="shared" ref="U9:AE9" si="8">MAX(T9*(1+$S9),$T$2)</f>
        <v>0.23045933668611018</v>
      </c>
      <c r="V9" s="15">
        <f t="shared" si="8"/>
        <v>0.22217177989506454</v>
      </c>
      <c r="W9" s="15">
        <f t="shared" si="8"/>
        <v>0.21418225224248835</v>
      </c>
      <c r="X9" s="15">
        <f t="shared" si="8"/>
        <v>0.20648003629143172</v>
      </c>
      <c r="Y9" s="15">
        <f t="shared" si="8"/>
        <v>0.1990548000150941</v>
      </c>
      <c r="Z9" s="15">
        <f t="shared" si="8"/>
        <v>0.19189658293707559</v>
      </c>
      <c r="AA9" s="15">
        <f t="shared" si="8"/>
        <v>0.18499578277003914</v>
      </c>
      <c r="AB9" s="15">
        <f t="shared" si="8"/>
        <v>0.1783431425348603</v>
      </c>
      <c r="AC9" s="15">
        <f t="shared" si="8"/>
        <v>0.17192973814298571</v>
      </c>
      <c r="AD9" s="15">
        <f t="shared" si="8"/>
        <v>0.1657469664253429</v>
      </c>
      <c r="AE9" s="15">
        <f t="shared" si="8"/>
        <v>0.15978653359174291</v>
      </c>
    </row>
    <row r="10" spans="1:31" x14ac:dyDescent="0.25">
      <c r="A10" s="8" t="s">
        <v>22</v>
      </c>
      <c r="B10" s="8" t="s">
        <v>85</v>
      </c>
      <c r="C10" s="8" t="s">
        <v>77</v>
      </c>
      <c r="D10" s="18">
        <f>INDEX('CEA 2006-2017'!$D$2:$O$261,MATCH($B10&amp;$C10,'CEA 2006-2017'!$W$2:$W$261,0),MATCH(D$3,'CEA 2006-2017'!$D$1:$O$1,0))</f>
        <v>0.32626276696787299</v>
      </c>
      <c r="E10" s="18">
        <f>INDEX('CEA 2006-2017'!$D$2:$O$261,MATCH($B10&amp;$C10,'CEA 2006-2017'!$W$2:$W$261,0),MATCH(E$3,'CEA 2006-2017'!$D$1:$O$1,0))</f>
        <v>0.33489336049181001</v>
      </c>
      <c r="F10" s="18">
        <f>INDEX('CEA 2006-2017'!$D$2:$O$261,MATCH($B10&amp;$C10,'CEA 2006-2017'!$W$2:$W$261,0),MATCH(F$3,'CEA 2006-2017'!$D$1:$O$1,0))</f>
        <v>0.28603642420514003</v>
      </c>
      <c r="G10" s="18">
        <f>INDEX('CEA 2006-2017'!$D$2:$O$261,MATCH($B10&amp;$C10,'CEA 2006-2017'!$W$2:$W$261,0),MATCH(G$3,'CEA 2006-2017'!$D$1:$O$1,0))</f>
        <v>0.30935838707260499</v>
      </c>
      <c r="H10" s="18">
        <f>INDEX('CEA 2006-2017'!$D$2:$O$261,MATCH($B10&amp;$C10,'CEA 2006-2017'!$W$2:$W$261,0),MATCH(H$3,'CEA 2006-2017'!$D$1:$O$1,0))</f>
        <v>0.33147801864854598</v>
      </c>
      <c r="I10" s="18">
        <f>INDEX('CEA 2006-2017'!$D$2:$O$261,MATCH($B10&amp;$C10,'CEA 2006-2017'!$W$2:$W$261,0),MATCH(I$3,'CEA 2006-2017'!$D$1:$O$1,0))</f>
        <v>0.34013100441292499</v>
      </c>
      <c r="J10" s="18">
        <f>INDEX('CEA 2006-2017'!$D$2:$O$261,MATCH($B10&amp;$C10,'CEA 2006-2017'!$W$2:$W$261,0),MATCH(J$3,'CEA 2006-2017'!$D$1:$O$1,0))</f>
        <v>0.32354822551098</v>
      </c>
      <c r="K10" s="18">
        <f>INDEX('CEA 2006-2017'!$D$2:$O$261,MATCH($B10&amp;$C10,'CEA 2006-2017'!$W$2:$W$261,0),MATCH(K$3,'CEA 2006-2017'!$D$1:$O$1,0))</f>
        <v>0.26880460892444702</v>
      </c>
      <c r="L10" s="18">
        <f>INDEX('CEA 2006-2017'!$D$2:$O$261,MATCH($B10&amp;$C10,'CEA 2006-2017'!$W$2:$W$261,0),MATCH(L$3,'CEA 2006-2017'!$D$1:$O$1,0))</f>
        <v>0.29069663886708402</v>
      </c>
      <c r="M10" s="18">
        <f>INDEX('CEA 2006-2017'!$D$2:$O$261,MATCH($B10&amp;$C10,'CEA 2006-2017'!$W$2:$W$261,0),MATCH(M$3,'CEA 2006-2017'!$D$1:$O$1,0))</f>
        <v>0.27191814909419398</v>
      </c>
      <c r="N10" s="18">
        <f>INDEX('CEA 2006-2017'!$D$2:$O$261,MATCH($B10&amp;$C10,'CEA 2006-2017'!$W$2:$W$261,0),MATCH(N$3,'CEA 2006-2017'!$D$1:$O$1,0))</f>
        <v>0.24510000000000001</v>
      </c>
      <c r="O10" s="64">
        <f>VLOOKUP(B10,'CEA 2017-19'!$A$2:$K$40,11,0)</f>
        <v>0.23561268822166154</v>
      </c>
      <c r="P10" s="64">
        <f>VLOOKUP(B10,'CEA 2017-19'!$N$2:$X$40,11,0)</f>
        <v>0.23191894700233859</v>
      </c>
      <c r="Q10" s="64">
        <f>VLOOKUP(B10,'CEA 2017-19'!$AA$2:$AK$40,11,0)</f>
        <v>0.21214259995903539</v>
      </c>
      <c r="R10" s="92">
        <f t="shared" si="2"/>
        <v>-3.2568935450899228E-2</v>
      </c>
      <c r="S10" s="30">
        <f t="shared" si="3"/>
        <v>-3.2568935450899228E-2</v>
      </c>
      <c r="T10" s="15">
        <f t="shared" si="0"/>
        <v>0.20523334131458362</v>
      </c>
      <c r="U10" s="15">
        <f t="shared" ref="U10:AE10" si="9">MAX(T10*(1+$S10),$T$2)</f>
        <v>0.19854910986893659</v>
      </c>
      <c r="V10" s="15">
        <f t="shared" si="9"/>
        <v>0.19208257672578169</v>
      </c>
      <c r="W10" s="15">
        <f t="shared" si="9"/>
        <v>0.18582665168315732</v>
      </c>
      <c r="X10" s="15">
        <f t="shared" si="9"/>
        <v>0.17977447545943184</v>
      </c>
      <c r="Y10" s="15">
        <f t="shared" si="9"/>
        <v>0.17391941217247434</v>
      </c>
      <c r="Z10" s="15">
        <f t="shared" si="9"/>
        <v>0.16825504206377068</v>
      </c>
      <c r="AA10" s="15">
        <f t="shared" si="9"/>
        <v>0.16277515445950738</v>
      </c>
      <c r="AB10" s="15">
        <f t="shared" si="9"/>
        <v>0.15747374096090552</v>
      </c>
      <c r="AC10" s="15">
        <f t="shared" si="9"/>
        <v>0.15234498885633815</v>
      </c>
      <c r="AD10" s="15">
        <f t="shared" si="9"/>
        <v>0.14738327474800811</v>
      </c>
      <c r="AE10" s="15">
        <f t="shared" si="9"/>
        <v>0.14258315838619809</v>
      </c>
    </row>
    <row r="11" spans="1:31" x14ac:dyDescent="0.25">
      <c r="A11" s="8" t="s">
        <v>22</v>
      </c>
      <c r="B11" s="8" t="s">
        <v>86</v>
      </c>
      <c r="C11" s="8" t="s">
        <v>77</v>
      </c>
      <c r="D11" s="18">
        <f>INDEX('CEA 2006-2017'!$D$2:$O$261,MATCH($B11&amp;$C11,'CEA 2006-2017'!$W$2:$W$261,0),MATCH(D$3,'CEA 2006-2017'!$D$1:$O$1,0))</f>
        <v>0.35956694038105103</v>
      </c>
      <c r="E11" s="18">
        <f>INDEX('CEA 2006-2017'!$D$2:$O$261,MATCH($B11&amp;$C11,'CEA 2006-2017'!$W$2:$W$261,0),MATCH(E$3,'CEA 2006-2017'!$D$1:$O$1,0))</f>
        <v>0.344766709551664</v>
      </c>
      <c r="F11" s="18">
        <f>INDEX('CEA 2006-2017'!$D$2:$O$261,MATCH($B11&amp;$C11,'CEA 2006-2017'!$W$2:$W$261,0),MATCH(F$3,'CEA 2006-2017'!$D$1:$O$1,0))</f>
        <v>0.3565671153112</v>
      </c>
      <c r="G11" s="18">
        <f>INDEX('CEA 2006-2017'!$D$2:$O$261,MATCH($B11&amp;$C11,'CEA 2006-2017'!$W$2:$W$261,0),MATCH(G$3,'CEA 2006-2017'!$D$1:$O$1,0))</f>
        <v>0.41791802372027298</v>
      </c>
      <c r="H11" s="18">
        <f>INDEX('CEA 2006-2017'!$D$2:$O$261,MATCH($B11&amp;$C11,'CEA 2006-2017'!$W$2:$W$261,0),MATCH(H$3,'CEA 2006-2017'!$D$1:$O$1,0))</f>
        <v>0.252706739404434</v>
      </c>
      <c r="I11" s="18">
        <f>INDEX('CEA 2006-2017'!$D$2:$O$261,MATCH($B11&amp;$C11,'CEA 2006-2017'!$W$2:$W$261,0),MATCH(I$3,'CEA 2006-2017'!$D$1:$O$1,0))</f>
        <v>0.29967398391653999</v>
      </c>
      <c r="J11" s="18">
        <f>INDEX('CEA 2006-2017'!$D$2:$O$261,MATCH($B11&amp;$C11,'CEA 2006-2017'!$W$2:$W$261,0),MATCH(J$3,'CEA 2006-2017'!$D$1:$O$1,0))</f>
        <v>0.28666664682920401</v>
      </c>
      <c r="K11" s="18">
        <f>INDEX('CEA 2006-2017'!$D$2:$O$261,MATCH($B11&amp;$C11,'CEA 2006-2017'!$W$2:$W$261,0),MATCH(K$3,'CEA 2006-2017'!$D$1:$O$1,0))</f>
        <v>0.26929475150033799</v>
      </c>
      <c r="L11" s="18">
        <f>INDEX('CEA 2006-2017'!$D$2:$O$261,MATCH($B11&amp;$C11,'CEA 2006-2017'!$W$2:$W$261,0),MATCH(L$3,'CEA 2006-2017'!$D$1:$O$1,0))</f>
        <v>0.21819380087460299</v>
      </c>
      <c r="M11" s="18">
        <f>INDEX('CEA 2006-2017'!$D$2:$O$261,MATCH($B11&amp;$C11,'CEA 2006-2017'!$W$2:$W$261,0),MATCH(M$3,'CEA 2006-2017'!$D$1:$O$1,0))</f>
        <v>0.245288968711598</v>
      </c>
      <c r="N11" s="18">
        <f>INDEX('CEA 2006-2017'!$D$2:$O$261,MATCH($B11&amp;$C11,'CEA 2006-2017'!$W$2:$W$261,0),MATCH(N$3,'CEA 2006-2017'!$D$1:$O$1,0))</f>
        <v>0.25600000000000001</v>
      </c>
      <c r="O11" s="64">
        <f>VLOOKUP(B11,'CEA 2017-19'!$A$2:$K$40,11,0)</f>
        <v>0.25399423480118888</v>
      </c>
      <c r="P11" s="64">
        <f>VLOOKUP(B11,'CEA 2017-19'!$N$2:$X$40,11,0)</f>
        <v>0.24999314240449377</v>
      </c>
      <c r="Q11" s="64">
        <f>VLOOKUP(B11,'CEA 2017-19'!$AA$2:$AK$40,11,0)</f>
        <v>0.22231878668326677</v>
      </c>
      <c r="R11" s="92">
        <f t="shared" si="2"/>
        <v>-3.6308151861420002E-2</v>
      </c>
      <c r="S11" s="30">
        <f t="shared" si="3"/>
        <v>-3.6308151861420002E-2</v>
      </c>
      <c r="T11" s="15">
        <f t="shared" si="0"/>
        <v>0.21424680241472407</v>
      </c>
      <c r="U11" s="15">
        <f t="shared" ref="U11:AE11" si="10">MAX(T11*(1+$S11),$T$2)</f>
        <v>0.20646789697682663</v>
      </c>
      <c r="V11" s="15">
        <f t="shared" si="10"/>
        <v>0.198971429218884</v>
      </c>
      <c r="W11" s="15">
        <f t="shared" si="10"/>
        <v>0.19174714435072099</v>
      </c>
      <c r="X11" s="15">
        <f t="shared" si="10"/>
        <v>0.18478515991464139</v>
      </c>
      <c r="Y11" s="15">
        <f t="shared" si="10"/>
        <v>0.17807595226672382</v>
      </c>
      <c r="Z11" s="15">
        <f t="shared" si="10"/>
        <v>0.17161034354895663</v>
      </c>
      <c r="AA11" s="15">
        <f t="shared" si="10"/>
        <v>0.16537948913439066</v>
      </c>
      <c r="AB11" s="15">
        <f t="shared" si="10"/>
        <v>0.15937486552813515</v>
      </c>
      <c r="AC11" s="15">
        <f t="shared" si="10"/>
        <v>0.15358825870764622</v>
      </c>
      <c r="AD11" s="15">
        <f t="shared" si="10"/>
        <v>0.14801175288635796</v>
      </c>
      <c r="AE11" s="15">
        <f t="shared" si="10"/>
        <v>0.1426377196852851</v>
      </c>
    </row>
    <row r="12" spans="1:31" x14ac:dyDescent="0.25">
      <c r="A12" s="8" t="s">
        <v>18</v>
      </c>
      <c r="B12" s="8" t="s">
        <v>87</v>
      </c>
      <c r="C12" s="8" t="s">
        <v>77</v>
      </c>
      <c r="D12" s="18">
        <f>INDEX('CEA 2006-2017'!$D$2:$O$261,MATCH($B12&amp;$C12,'CEA 2006-2017'!$W$2:$W$261,0),MATCH(D$3,'CEA 2006-2017'!$D$1:$O$1,0))</f>
        <v>0.31057109056048399</v>
      </c>
      <c r="E12" s="18">
        <f>INDEX('CEA 2006-2017'!$D$2:$O$261,MATCH($B12&amp;$C12,'CEA 2006-2017'!$W$2:$W$261,0),MATCH(E$3,'CEA 2006-2017'!$D$1:$O$1,0))</f>
        <v>0.31707574580833098</v>
      </c>
      <c r="F12" s="18">
        <f>INDEX('CEA 2006-2017'!$D$2:$O$261,MATCH($B12&amp;$C12,'CEA 2006-2017'!$W$2:$W$261,0),MATCH(F$3,'CEA 2006-2017'!$D$1:$O$1,0))</f>
        <v>0.29789491719848898</v>
      </c>
      <c r="G12" s="18">
        <f>INDEX('CEA 2006-2017'!$D$2:$O$261,MATCH($B12&amp;$C12,'CEA 2006-2017'!$W$2:$W$261,0),MATCH(G$3,'CEA 2006-2017'!$D$1:$O$1,0))</f>
        <v>0.26383991612951402</v>
      </c>
      <c r="H12" s="18">
        <f>INDEX('CEA 2006-2017'!$D$2:$O$261,MATCH($B12&amp;$C12,'CEA 2006-2017'!$W$2:$W$261,0),MATCH(H$3,'CEA 2006-2017'!$D$1:$O$1,0))</f>
        <v>0.18615734618434099</v>
      </c>
      <c r="I12" s="18">
        <f>INDEX('CEA 2006-2017'!$D$2:$O$261,MATCH($B12&amp;$C12,'CEA 2006-2017'!$W$2:$W$261,0),MATCH(I$3,'CEA 2006-2017'!$D$1:$O$1,0))</f>
        <v>0.150573023925237</v>
      </c>
      <c r="J12" s="18">
        <f>INDEX('CEA 2006-2017'!$D$2:$O$261,MATCH($B12&amp;$C12,'CEA 2006-2017'!$W$2:$W$261,0),MATCH(J$3,'CEA 2006-2017'!$D$1:$O$1,0))</f>
        <v>0.164503217440019</v>
      </c>
      <c r="K12" s="18">
        <f>INDEX('CEA 2006-2017'!$D$2:$O$261,MATCH($B12&amp;$C12,'CEA 2006-2017'!$W$2:$W$261,0),MATCH(K$3,'CEA 2006-2017'!$D$1:$O$1,0))</f>
        <v>0.28828078398706802</v>
      </c>
      <c r="L12" s="18">
        <f>INDEX('CEA 2006-2017'!$D$2:$O$261,MATCH($B12&amp;$C12,'CEA 2006-2017'!$W$2:$W$261,0),MATCH(L$3,'CEA 2006-2017'!$D$1:$O$1,0))</f>
        <v>0.28377960899995502</v>
      </c>
      <c r="M12" s="18">
        <f>INDEX('CEA 2006-2017'!$D$2:$O$261,MATCH($B12&amp;$C12,'CEA 2006-2017'!$W$2:$W$261,0),MATCH(M$3,'CEA 2006-2017'!$D$1:$O$1,0))</f>
        <v>0.292069705357967</v>
      </c>
      <c r="N12" s="18">
        <f>INDEX('CEA 2006-2017'!$D$2:$O$261,MATCH($B12&amp;$C12,'CEA 2006-2017'!$W$2:$W$261,0),MATCH(N$3,'CEA 2006-2017'!$D$1:$O$1,0))</f>
        <v>0.30780000000000002</v>
      </c>
      <c r="O12" s="64">
        <f>VLOOKUP(B12,'CEA 2017-19'!$A$2:$K$40,11,0)</f>
        <v>0.25609718217658939</v>
      </c>
      <c r="P12" s="64">
        <f>VLOOKUP(B12,'CEA 2017-19'!$N$2:$X$40,11,0)</f>
        <v>0.23971445789340448</v>
      </c>
      <c r="Q12" s="64">
        <f>VLOOKUP(B12,'CEA 2017-19'!$AA$2:$AK$40,11,0)</f>
        <v>0.25137513436189352</v>
      </c>
      <c r="R12" s="92">
        <f t="shared" si="2"/>
        <v>-1.6135062334792116E-2</v>
      </c>
      <c r="S12" s="30">
        <f t="shared" si="3"/>
        <v>-1.6135062334792116E-2</v>
      </c>
      <c r="T12" s="15">
        <f t="shared" si="0"/>
        <v>0.24731918089954763</v>
      </c>
      <c r="U12" s="15">
        <f t="shared" ref="U12:AE12" si="11">MAX(T12*(1+$S12),$T$2)</f>
        <v>0.2433286704991437</v>
      </c>
      <c r="V12" s="15">
        <f t="shared" si="11"/>
        <v>0.23940254723279791</v>
      </c>
      <c r="W12" s="15">
        <f t="shared" si="11"/>
        <v>0.2355397722100887</v>
      </c>
      <c r="X12" s="15">
        <f t="shared" si="11"/>
        <v>0.23173932330315619</v>
      </c>
      <c r="Y12" s="15">
        <f t="shared" si="11"/>
        <v>0.22800019487623721</v>
      </c>
      <c r="Z12" s="15">
        <f t="shared" si="11"/>
        <v>0.22432139751956437</v>
      </c>
      <c r="AA12" s="15">
        <f t="shared" si="11"/>
        <v>0.22070195778755852</v>
      </c>
      <c r="AB12" s="15">
        <f t="shared" si="11"/>
        <v>0.2171409179412456</v>
      </c>
      <c r="AC12" s="15">
        <f t="shared" si="11"/>
        <v>0.21363733569482962</v>
      </c>
      <c r="AD12" s="15">
        <f t="shared" si="11"/>
        <v>0.21019028396635464</v>
      </c>
      <c r="AE12" s="15">
        <f t="shared" si="11"/>
        <v>0.20679885063238984</v>
      </c>
    </row>
    <row r="13" spans="1:31" x14ac:dyDescent="0.25">
      <c r="A13" s="8" t="s">
        <v>18</v>
      </c>
      <c r="B13" s="8" t="s">
        <v>88</v>
      </c>
      <c r="C13" s="8" t="s">
        <v>77</v>
      </c>
      <c r="D13" s="18">
        <f>INDEX('CEA 2006-2017'!$D$2:$O$261,MATCH($B13&amp;$C13,'CEA 2006-2017'!$W$2:$W$261,0),MATCH(D$3,'CEA 2006-2017'!$D$1:$O$1,0))</f>
        <v>0.27908824039313002</v>
      </c>
      <c r="E13" s="18">
        <f>INDEX('CEA 2006-2017'!$D$2:$O$261,MATCH($B13&amp;$C13,'CEA 2006-2017'!$W$2:$W$261,0),MATCH(E$3,'CEA 2006-2017'!$D$1:$O$1,0))</f>
        <v>0.24870212837311201</v>
      </c>
      <c r="F13" s="18">
        <f>INDEX('CEA 2006-2017'!$D$2:$O$261,MATCH($B13&amp;$C13,'CEA 2006-2017'!$W$2:$W$261,0),MATCH(F$3,'CEA 2006-2017'!$D$1:$O$1,0))</f>
        <v>0.26133915093709498</v>
      </c>
      <c r="G13" s="18">
        <f>INDEX('CEA 2006-2017'!$D$2:$O$261,MATCH($B13&amp;$C13,'CEA 2006-2017'!$W$2:$W$261,0),MATCH(G$3,'CEA 2006-2017'!$D$1:$O$1,0))</f>
        <v>0.240701177008493</v>
      </c>
      <c r="H13" s="18">
        <f>INDEX('CEA 2006-2017'!$D$2:$O$261,MATCH($B13&amp;$C13,'CEA 2006-2017'!$W$2:$W$261,0),MATCH(H$3,'CEA 2006-2017'!$D$1:$O$1,0))</f>
        <v>0.227666083434612</v>
      </c>
      <c r="I13" s="18">
        <f>INDEX('CEA 2006-2017'!$D$2:$O$261,MATCH($B13&amp;$C13,'CEA 2006-2017'!$W$2:$W$261,0),MATCH(I$3,'CEA 2006-2017'!$D$1:$O$1,0))</f>
        <v>0.192371412721838</v>
      </c>
      <c r="J13" s="18">
        <f>INDEX('CEA 2006-2017'!$D$2:$O$261,MATCH($B13&amp;$C13,'CEA 2006-2017'!$W$2:$W$261,0),MATCH(J$3,'CEA 2006-2017'!$D$1:$O$1,0))</f>
        <v>0.21813989266313999</v>
      </c>
      <c r="K13" s="18">
        <f>INDEX('CEA 2006-2017'!$D$2:$O$261,MATCH($B13&amp;$C13,'CEA 2006-2017'!$W$2:$W$261,0),MATCH(K$3,'CEA 2006-2017'!$D$1:$O$1,0))</f>
        <v>0.184788228999272</v>
      </c>
      <c r="L13" s="18">
        <f>INDEX('CEA 2006-2017'!$D$2:$O$261,MATCH($B13&amp;$C13,'CEA 2006-2017'!$W$2:$W$261,0),MATCH(L$3,'CEA 2006-2017'!$D$1:$O$1,0))</f>
        <v>0.18112014658105499</v>
      </c>
      <c r="M13" s="18">
        <f>INDEX('CEA 2006-2017'!$D$2:$O$261,MATCH($B13&amp;$C13,'CEA 2006-2017'!$W$2:$W$261,0),MATCH(M$3,'CEA 2006-2017'!$D$1:$O$1,0))</f>
        <v>0.192841400849109</v>
      </c>
      <c r="N13" s="18">
        <f>INDEX('CEA 2006-2017'!$D$2:$O$261,MATCH($B13&amp;$C13,'CEA 2006-2017'!$W$2:$W$261,0),MATCH(N$3,'CEA 2006-2017'!$D$1:$O$1,0))</f>
        <v>0.191</v>
      </c>
      <c r="O13" s="64">
        <f>VLOOKUP(B13,'CEA 2017-19'!$A$2:$K$40,11,0)</f>
        <v>0.18183455184398475</v>
      </c>
      <c r="P13" s="64">
        <f>VLOOKUP(B13,'CEA 2017-19'!$N$2:$X$40,11,0)</f>
        <v>0.17899743452648789</v>
      </c>
      <c r="Q13" s="64">
        <f>VLOOKUP(B13,'CEA 2017-19'!$AA$2:$AK$40,11,0)</f>
        <v>0.20303949757416842</v>
      </c>
      <c r="R13" s="92">
        <f t="shared" si="2"/>
        <v>-2.4174348536235124E-2</v>
      </c>
      <c r="S13" s="30">
        <f t="shared" si="3"/>
        <v>-2.4174348536235124E-2</v>
      </c>
      <c r="T13" s="15">
        <f t="shared" si="0"/>
        <v>0.1981311499931884</v>
      </c>
      <c r="U13" s="15">
        <f t="shared" ref="U13:AE13" si="12">MAX(T13*(1+$S13),$T$2)</f>
        <v>0.19334145851736798</v>
      </c>
      <c r="V13" s="15">
        <f t="shared" si="12"/>
        <v>0.18866755471266508</v>
      </c>
      <c r="W13" s="15">
        <f t="shared" si="12"/>
        <v>0.1841066394875619</v>
      </c>
      <c r="X13" s="15">
        <f t="shared" si="12"/>
        <v>0.1796559814167546</v>
      </c>
      <c r="Y13" s="15">
        <f t="shared" si="12"/>
        <v>0.17531291510536659</v>
      </c>
      <c r="Z13" s="15">
        <f t="shared" si="12"/>
        <v>0.17107483959270606</v>
      </c>
      <c r="AA13" s="15">
        <f t="shared" si="12"/>
        <v>0.16693921679461146</v>
      </c>
      <c r="AB13" s="15">
        <f t="shared" si="12"/>
        <v>0.1629035699834524</v>
      </c>
      <c r="AC13" s="15">
        <f t="shared" si="12"/>
        <v>0.15896548230487545</v>
      </c>
      <c r="AD13" s="15">
        <f t="shared" si="12"/>
        <v>0.15512259533040668</v>
      </c>
      <c r="AE13" s="15">
        <f t="shared" si="12"/>
        <v>0.15137260764504407</v>
      </c>
    </row>
    <row r="14" spans="1:31" x14ac:dyDescent="0.25">
      <c r="A14" s="8" t="s">
        <v>18</v>
      </c>
      <c r="B14" s="8" t="s">
        <v>89</v>
      </c>
      <c r="C14" s="8" t="s">
        <v>77</v>
      </c>
      <c r="D14" s="18">
        <f>INDEX('CEA 2006-2017'!$D$2:$O$261,MATCH($B14&amp;$C14,'CEA 2006-2017'!$W$2:$W$261,0),MATCH(D$3,'CEA 2006-2017'!$D$1:$O$1,0))</f>
        <v>0.400680643579443</v>
      </c>
      <c r="E14" s="18">
        <f>INDEX('CEA 2006-2017'!$D$2:$O$261,MATCH($B14&amp;$C14,'CEA 2006-2017'!$W$2:$W$261,0),MATCH(E$3,'CEA 2006-2017'!$D$1:$O$1,0))</f>
        <v>0.39236577067081002</v>
      </c>
      <c r="F14" s="18">
        <f>INDEX('CEA 2006-2017'!$D$2:$O$261,MATCH($B14&amp;$C14,'CEA 2006-2017'!$W$2:$W$261,0),MATCH(F$3,'CEA 2006-2017'!$D$1:$O$1,0))</f>
        <v>0.35644065119474</v>
      </c>
      <c r="G14" s="18">
        <f>INDEX('CEA 2006-2017'!$D$2:$O$261,MATCH($B14&amp;$C14,'CEA 2006-2017'!$W$2:$W$261,0),MATCH(G$3,'CEA 2006-2017'!$D$1:$O$1,0))</f>
        <v>0.38456347487186199</v>
      </c>
      <c r="H14" s="18">
        <f>INDEX('CEA 2006-2017'!$D$2:$O$261,MATCH($B14&amp;$C14,'CEA 2006-2017'!$W$2:$W$261,0),MATCH(H$3,'CEA 2006-2017'!$D$1:$O$1,0))</f>
        <v>0.38320033244236301</v>
      </c>
      <c r="I14" s="18">
        <f>INDEX('CEA 2006-2017'!$D$2:$O$261,MATCH($B14&amp;$C14,'CEA 2006-2017'!$W$2:$W$261,0),MATCH(I$3,'CEA 2006-2017'!$D$1:$O$1,0))</f>
        <v>0.37622530549521999</v>
      </c>
      <c r="J14" s="18">
        <f>INDEX('CEA 2006-2017'!$D$2:$O$261,MATCH($B14&amp;$C14,'CEA 2006-2017'!$W$2:$W$261,0),MATCH(J$3,'CEA 2006-2017'!$D$1:$O$1,0))</f>
        <v>0.34473613885758198</v>
      </c>
      <c r="K14" s="18">
        <f>INDEX('CEA 2006-2017'!$D$2:$O$261,MATCH($B14&amp;$C14,'CEA 2006-2017'!$W$2:$W$261,0),MATCH(K$3,'CEA 2006-2017'!$D$1:$O$1,0))</f>
        <v>0.314499901344791</v>
      </c>
      <c r="L14" s="18">
        <f>INDEX('CEA 2006-2017'!$D$2:$O$261,MATCH($B14&amp;$C14,'CEA 2006-2017'!$W$2:$W$261,0),MATCH(L$3,'CEA 2006-2017'!$D$1:$O$1,0))</f>
        <v>0.31468352259913901</v>
      </c>
      <c r="M14" s="18">
        <f>INDEX('CEA 2006-2017'!$D$2:$O$261,MATCH($B14&amp;$C14,'CEA 2006-2017'!$W$2:$W$261,0),MATCH(M$3,'CEA 2006-2017'!$D$1:$O$1,0))</f>
        <v>0.32264250628538998</v>
      </c>
      <c r="N14" s="18">
        <f>INDEX('CEA 2006-2017'!$D$2:$O$261,MATCH($B14&amp;$C14,'CEA 2006-2017'!$W$2:$W$261,0),MATCH(N$3,'CEA 2006-2017'!$D$1:$O$1,0))</f>
        <v>0.28610000000000002</v>
      </c>
      <c r="O14" s="64">
        <f>VLOOKUP(B14,'CEA 2017-19'!$A$2:$K$40,11,0)</f>
        <v>0.26803995856410023</v>
      </c>
      <c r="P14" s="64">
        <f>VLOOKUP(B14,'CEA 2017-19'!$N$2:$X$40,11,0)</f>
        <v>0.26753684464189564</v>
      </c>
      <c r="Q14" s="64">
        <f>VLOOKUP(B14,'CEA 2017-19'!$AA$2:$AK$40,11,0)</f>
        <v>0.27647971695297746</v>
      </c>
      <c r="R14" s="92">
        <f t="shared" si="2"/>
        <v>-2.8137123026483302E-2</v>
      </c>
      <c r="S14" s="30">
        <f t="shared" si="3"/>
        <v>-2.8137123026483302E-2</v>
      </c>
      <c r="T14" s="15">
        <f t="shared" si="0"/>
        <v>0.26870037314274425</v>
      </c>
      <c r="U14" s="15">
        <f t="shared" ref="U14:AE14" si="13">MAX(T14*(1+$S14),$T$2)</f>
        <v>0.26113991768636491</v>
      </c>
      <c r="V14" s="15">
        <f t="shared" si="13"/>
        <v>0.25379219169529793</v>
      </c>
      <c r="W14" s="15">
        <f t="shared" si="13"/>
        <v>0.2466512095744065</v>
      </c>
      <c r="X14" s="15">
        <f t="shared" si="13"/>
        <v>0.23971115414598052</v>
      </c>
      <c r="Y14" s="15">
        <f t="shared" si="13"/>
        <v>0.23296637191095476</v>
      </c>
      <c r="Z14" s="15">
        <f t="shared" si="13"/>
        <v>0.22641136844346277</v>
      </c>
      <c r="AA14" s="15">
        <f t="shared" si="13"/>
        <v>0.22004080391497463</v>
      </c>
      <c r="AB14" s="15">
        <f t="shared" si="13"/>
        <v>0.21384948874437271</v>
      </c>
      <c r="AC14" s="15">
        <f t="shared" si="13"/>
        <v>0.20783237937042173</v>
      </c>
      <c r="AD14" s="15">
        <f t="shared" si="13"/>
        <v>0.20198457414318943</v>
      </c>
      <c r="AE14" s="15">
        <f t="shared" si="13"/>
        <v>0.19630130933107068</v>
      </c>
    </row>
    <row r="15" spans="1:31" x14ac:dyDescent="0.25">
      <c r="A15" s="8" t="s">
        <v>18</v>
      </c>
      <c r="B15" s="8" t="s">
        <v>90</v>
      </c>
      <c r="C15" s="8" t="s">
        <v>77</v>
      </c>
      <c r="D15" s="18">
        <f>INDEX('CEA 2006-2017'!$D$2:$O$261,MATCH($B15&amp;$C15,'CEA 2006-2017'!$W$2:$W$261,0),MATCH(D$3,'CEA 2006-2017'!$D$1:$O$1,0))</f>
        <v>0.31603501509658899</v>
      </c>
      <c r="E15" s="18">
        <f>INDEX('CEA 2006-2017'!$D$2:$O$261,MATCH($B15&amp;$C15,'CEA 2006-2017'!$W$2:$W$261,0),MATCH(E$3,'CEA 2006-2017'!$D$1:$O$1,0))</f>
        <v>0.31643681700344101</v>
      </c>
      <c r="F15" s="18">
        <f>INDEX('CEA 2006-2017'!$D$2:$O$261,MATCH($B15&amp;$C15,'CEA 2006-2017'!$W$2:$W$261,0),MATCH(F$3,'CEA 2006-2017'!$D$1:$O$1,0))</f>
        <v>0.29793449107222603</v>
      </c>
      <c r="G15" s="18">
        <f>INDEX('CEA 2006-2017'!$D$2:$O$261,MATCH($B15&amp;$C15,'CEA 2006-2017'!$W$2:$W$261,0),MATCH(G$3,'CEA 2006-2017'!$D$1:$O$1,0))</f>
        <v>0.23878271179742</v>
      </c>
      <c r="H15" s="18">
        <f>INDEX('CEA 2006-2017'!$D$2:$O$261,MATCH($B15&amp;$C15,'CEA 2006-2017'!$W$2:$W$261,0),MATCH(H$3,'CEA 2006-2017'!$D$1:$O$1,0))</f>
        <v>0.25159846279971299</v>
      </c>
      <c r="I15" s="18">
        <f>INDEX('CEA 2006-2017'!$D$2:$O$261,MATCH($B15&amp;$C15,'CEA 2006-2017'!$W$2:$W$261,0),MATCH(I$3,'CEA 2006-2017'!$D$1:$O$1,0))</f>
        <v>0.20676297384238801</v>
      </c>
      <c r="J15" s="18">
        <f>INDEX('CEA 2006-2017'!$D$2:$O$261,MATCH($B15&amp;$C15,'CEA 2006-2017'!$W$2:$W$261,0),MATCH(J$3,'CEA 2006-2017'!$D$1:$O$1,0))</f>
        <v>0.19985321306276099</v>
      </c>
      <c r="K15" s="18">
        <f>INDEX('CEA 2006-2017'!$D$2:$O$261,MATCH($B15&amp;$C15,'CEA 2006-2017'!$W$2:$W$261,0),MATCH(K$3,'CEA 2006-2017'!$D$1:$O$1,0))</f>
        <v>0.21819630279164701</v>
      </c>
      <c r="L15" s="18">
        <f>INDEX('CEA 2006-2017'!$D$2:$O$261,MATCH($B15&amp;$C15,'CEA 2006-2017'!$W$2:$W$261,0),MATCH(L$3,'CEA 2006-2017'!$D$1:$O$1,0))</f>
        <v>0.21804994195212701</v>
      </c>
      <c r="M15" s="18">
        <f>INDEX('CEA 2006-2017'!$D$2:$O$261,MATCH($B15&amp;$C15,'CEA 2006-2017'!$W$2:$W$261,0),MATCH(M$3,'CEA 2006-2017'!$D$1:$O$1,0))</f>
        <v>0.20393448136732201</v>
      </c>
      <c r="N15" s="18">
        <f>INDEX('CEA 2006-2017'!$D$2:$O$261,MATCH($B15&amp;$C15,'CEA 2006-2017'!$W$2:$W$261,0),MATCH(N$3,'CEA 2006-2017'!$D$1:$O$1,0))</f>
        <v>0.19889999999999999</v>
      </c>
      <c r="O15" s="64">
        <f>VLOOKUP(B15,'CEA 2017-19'!$A$2:$K$40,11,0)</f>
        <v>0.182161247414417</v>
      </c>
      <c r="P15" s="64">
        <f>VLOOKUP(B15,'CEA 2017-19'!$N$2:$X$40,11,0)</f>
        <v>0.17850644242627745</v>
      </c>
      <c r="Q15" s="64">
        <f>VLOOKUP(B15,'CEA 2017-19'!$AA$2:$AK$40,11,0)</f>
        <v>0.19460642842420153</v>
      </c>
      <c r="R15" s="92">
        <f t="shared" si="2"/>
        <v>-3.6610983382985296E-2</v>
      </c>
      <c r="S15" s="30">
        <f t="shared" si="3"/>
        <v>-3.6610983382985296E-2</v>
      </c>
      <c r="T15" s="15">
        <f t="shared" si="0"/>
        <v>0.18748169570694098</v>
      </c>
      <c r="U15" s="15">
        <f t="shared" ref="U15:AE15" si="14">MAX(T15*(1+$S15),$T$2)</f>
        <v>0.18061780646080025</v>
      </c>
      <c r="V15" s="15">
        <f t="shared" si="14"/>
        <v>0.17400521094979263</v>
      </c>
      <c r="W15" s="15">
        <f t="shared" si="14"/>
        <v>0.16763470906315692</v>
      </c>
      <c r="X15" s="15">
        <f t="shared" si="14"/>
        <v>0.1614974375152341</v>
      </c>
      <c r="Y15" s="15">
        <f t="shared" si="14"/>
        <v>0.15558485751396917</v>
      </c>
      <c r="Z15" s="15">
        <f t="shared" si="14"/>
        <v>0.14988874288088111</v>
      </c>
      <c r="AA15" s="15">
        <f t="shared" si="14"/>
        <v>0.1444011686059726</v>
      </c>
      <c r="AB15" s="15">
        <f t="shared" si="14"/>
        <v>0.13911449982165569</v>
      </c>
      <c r="AC15" s="15">
        <f t="shared" si="14"/>
        <v>0.13402138118035276</v>
      </c>
      <c r="AD15" s="15">
        <f t="shared" si="14"/>
        <v>0.12911472662099413</v>
      </c>
      <c r="AE15" s="15">
        <f t="shared" si="14"/>
        <v>0.12438770951017422</v>
      </c>
    </row>
    <row r="16" spans="1:31" x14ac:dyDescent="0.25">
      <c r="A16" s="8" t="s">
        <v>18</v>
      </c>
      <c r="B16" s="8" t="s">
        <v>91</v>
      </c>
      <c r="C16" s="8" t="s">
        <v>77</v>
      </c>
      <c r="D16" s="18">
        <f>INDEX('CEA 2006-2017'!$D$2:$O$261,MATCH($B16&amp;$C16,'CEA 2006-2017'!$W$2:$W$261,0),MATCH(D$3,'CEA 2006-2017'!$D$1:$O$1,0))</f>
        <v>0.196623522791221</v>
      </c>
      <c r="E16" s="18">
        <f>INDEX('CEA 2006-2017'!$D$2:$O$261,MATCH($B16&amp;$C16,'CEA 2006-2017'!$W$2:$W$261,0),MATCH(E$3,'CEA 2006-2017'!$D$1:$O$1,0))</f>
        <v>0.20896208114675399</v>
      </c>
      <c r="F16" s="18">
        <f>INDEX('CEA 2006-2017'!$D$2:$O$261,MATCH($B16&amp;$C16,'CEA 2006-2017'!$W$2:$W$261,0),MATCH(F$3,'CEA 2006-2017'!$D$1:$O$1,0))</f>
        <v>0.211823985746631</v>
      </c>
      <c r="G16" s="18">
        <f>INDEX('CEA 2006-2017'!$D$2:$O$261,MATCH($B16&amp;$C16,'CEA 2006-2017'!$W$2:$W$261,0),MATCH(G$3,'CEA 2006-2017'!$D$1:$O$1,0))</f>
        <v>0.17118868982204299</v>
      </c>
      <c r="H16" s="18">
        <f>INDEX('CEA 2006-2017'!$D$2:$O$261,MATCH($B16&amp;$C16,'CEA 2006-2017'!$W$2:$W$261,0),MATCH(H$3,'CEA 2006-2017'!$D$1:$O$1,0))</f>
        <v>0.169882336772336</v>
      </c>
      <c r="I16" s="18">
        <f>INDEX('CEA 2006-2017'!$D$2:$O$261,MATCH($B16&amp;$C16,'CEA 2006-2017'!$W$2:$W$261,0),MATCH(I$3,'CEA 2006-2017'!$D$1:$O$1,0))</f>
        <v>0.15274484826690901</v>
      </c>
      <c r="J16" s="18">
        <f>INDEX('CEA 2006-2017'!$D$2:$O$261,MATCH($B16&amp;$C16,'CEA 2006-2017'!$W$2:$W$261,0),MATCH(J$3,'CEA 2006-2017'!$D$1:$O$1,0))</f>
        <v>0.124273919801575</v>
      </c>
      <c r="K16" s="18">
        <f>INDEX('CEA 2006-2017'!$D$2:$O$261,MATCH($B16&amp;$C16,'CEA 2006-2017'!$W$2:$W$261,0),MATCH(K$3,'CEA 2006-2017'!$D$1:$O$1,0))</f>
        <v>0.13349286583374501</v>
      </c>
      <c r="L16" s="18">
        <f>INDEX('CEA 2006-2017'!$D$2:$O$261,MATCH($B16&amp;$C16,'CEA 2006-2017'!$W$2:$W$261,0),MATCH(L$3,'CEA 2006-2017'!$D$1:$O$1,0))</f>
        <v>0.12669589757670299</v>
      </c>
      <c r="M16" s="18">
        <f>INDEX('CEA 2006-2017'!$D$2:$O$261,MATCH($B16&amp;$C16,'CEA 2006-2017'!$W$2:$W$261,0),MATCH(M$3,'CEA 2006-2017'!$D$1:$O$1,0))</f>
        <v>0.149726127195704</v>
      </c>
      <c r="N16" s="18">
        <f>INDEX('CEA 2006-2017'!$D$2:$O$261,MATCH($B16&amp;$C16,'CEA 2006-2017'!$W$2:$W$261,0),MATCH(N$3,'CEA 2006-2017'!$D$1:$O$1,0))</f>
        <v>0.1804</v>
      </c>
      <c r="O16" s="64">
        <f>VLOOKUP(B16,'CEA 2017-19'!$A$2:$K$40,11,0)</f>
        <v>0.17967171478746907</v>
      </c>
      <c r="P16" s="64">
        <f>VLOOKUP(B16,'CEA 2017-19'!$N$2:$X$40,11,0)</f>
        <v>0.17205142640065543</v>
      </c>
      <c r="Q16" s="64">
        <f>VLOOKUP(B16,'CEA 2017-19'!$AA$2:$AK$40,11,0)</f>
        <v>0.1622820891131378</v>
      </c>
      <c r="R16" s="92">
        <f t="shared" si="2"/>
        <v>-1.4657269891572899E-2</v>
      </c>
      <c r="S16" s="30">
        <f t="shared" si="3"/>
        <v>-1.4657269891572899E-2</v>
      </c>
      <c r="T16" s="15">
        <f t="shared" si="0"/>
        <v>0.15990347673443825</v>
      </c>
      <c r="U16" s="15">
        <f t="shared" ref="U16:AE16" si="15">MAX(T16*(1+$S16),$T$2)</f>
        <v>0.15755972831934073</v>
      </c>
      <c r="V16" s="15">
        <f t="shared" si="15"/>
        <v>0.15525033285732126</v>
      </c>
      <c r="W16" s="15">
        <f t="shared" si="15"/>
        <v>0.15297478682787496</v>
      </c>
      <c r="X16" s="15">
        <f t="shared" si="15"/>
        <v>0.15073259409073297</v>
      </c>
      <c r="Y16" s="15">
        <f t="shared" si="15"/>
        <v>0.14852326577768821</v>
      </c>
      <c r="Z16" s="15">
        <f t="shared" si="15"/>
        <v>0.14634632018600682</v>
      </c>
      <c r="AA16" s="15">
        <f t="shared" si="15"/>
        <v>0.14420128267340199</v>
      </c>
      <c r="AB16" s="15">
        <f t="shared" si="15"/>
        <v>0.14208768555454693</v>
      </c>
      <c r="AC16" s="15">
        <f t="shared" si="15"/>
        <v>0.14000506799910498</v>
      </c>
      <c r="AD16" s="15">
        <f t="shared" si="15"/>
        <v>0.13795297593125408</v>
      </c>
      <c r="AE16" s="15">
        <f t="shared" si="15"/>
        <v>0.13593096193068402</v>
      </c>
    </row>
    <row r="17" spans="1:32" x14ac:dyDescent="0.25">
      <c r="A17" s="8" t="s">
        <v>25</v>
      </c>
      <c r="B17" s="8" t="s">
        <v>92</v>
      </c>
      <c r="C17" s="8" t="s">
        <v>77</v>
      </c>
      <c r="D17" s="18">
        <f>INDEX('CEA 2006-2017'!$D$2:$O$261,MATCH($B17&amp;$C17,'CEA 2006-2017'!$W$2:$W$261,0),MATCH(D$3,'CEA 2006-2017'!$D$1:$O$1,0))</f>
        <v>0.20057936077226901</v>
      </c>
      <c r="E17" s="18">
        <f>INDEX('CEA 2006-2017'!$D$2:$O$261,MATCH($B17&amp;$C17,'CEA 2006-2017'!$W$2:$W$261,0),MATCH(E$3,'CEA 2006-2017'!$D$1:$O$1,0))</f>
        <v>0.186514970174565</v>
      </c>
      <c r="F17" s="18">
        <f>INDEX('CEA 2006-2017'!$D$2:$O$261,MATCH($B17&amp;$C17,'CEA 2006-2017'!$W$2:$W$261,0),MATCH(F$3,'CEA 2006-2017'!$D$1:$O$1,0))</f>
        <v>0.224082008524742</v>
      </c>
      <c r="G17" s="18">
        <f>INDEX('CEA 2006-2017'!$D$2:$O$261,MATCH($B17&amp;$C17,'CEA 2006-2017'!$W$2:$W$261,0),MATCH(G$3,'CEA 2006-2017'!$D$1:$O$1,0))</f>
        <v>0.19556567866490401</v>
      </c>
      <c r="H17" s="18">
        <f>INDEX('CEA 2006-2017'!$D$2:$O$261,MATCH($B17&amp;$C17,'CEA 2006-2017'!$W$2:$W$261,0),MATCH(H$3,'CEA 2006-2017'!$D$1:$O$1,0))</f>
        <v>0.18374555404005799</v>
      </c>
      <c r="I17" s="18">
        <f>INDEX('CEA 2006-2017'!$D$2:$O$261,MATCH($B17&amp;$C17,'CEA 2006-2017'!$W$2:$W$261,0),MATCH(I$3,'CEA 2006-2017'!$D$1:$O$1,0))</f>
        <v>0.165944054367721</v>
      </c>
      <c r="J17" s="18">
        <f>INDEX('CEA 2006-2017'!$D$2:$O$261,MATCH($B17&amp;$C17,'CEA 2006-2017'!$W$2:$W$261,0),MATCH(J$3,'CEA 2006-2017'!$D$1:$O$1,0))</f>
        <v>0.174557950591371</v>
      </c>
      <c r="K17" s="18">
        <f>INDEX('CEA 2006-2017'!$D$2:$O$261,MATCH($B17&amp;$C17,'CEA 2006-2017'!$W$2:$W$261,0),MATCH(K$3,'CEA 2006-2017'!$D$1:$O$1,0))</f>
        <v>0.192970906263421</v>
      </c>
      <c r="L17" s="18">
        <f>INDEX('CEA 2006-2017'!$D$2:$O$261,MATCH($B17&amp;$C17,'CEA 2006-2017'!$W$2:$W$261,0),MATCH(L$3,'CEA 2006-2017'!$D$1:$O$1,0))</f>
        <v>0.200649221666271</v>
      </c>
      <c r="M17" s="18">
        <f>INDEX('CEA 2006-2017'!$D$2:$O$261,MATCH($B17&amp;$C17,'CEA 2006-2017'!$W$2:$W$261,0),MATCH(M$3,'CEA 2006-2017'!$D$1:$O$1,0))</f>
        <v>0.17943054999769001</v>
      </c>
      <c r="N17" s="18">
        <f>INDEX('CEA 2006-2017'!$D$2:$O$261,MATCH($B17&amp;$C17,'CEA 2006-2017'!$W$2:$W$261,0),MATCH(N$3,'CEA 2006-2017'!$D$1:$O$1,0))</f>
        <v>0.16159999999999999</v>
      </c>
      <c r="O17" s="64">
        <f>VLOOKUP(B17,'CEA 2017-19'!$A$2:$K$40,11,0)</f>
        <v>0.16188676444240577</v>
      </c>
      <c r="P17" s="64">
        <f>VLOOKUP(B17,'CEA 2017-19'!$N$2:$X$40,11,0)</f>
        <v>0.16072587844703812</v>
      </c>
      <c r="Q17" s="64">
        <f>VLOOKUP(B17,'CEA 2017-19'!$AA$2:$AK$40,11,0)</f>
        <v>0.1762346046113315</v>
      </c>
      <c r="R17" s="92">
        <f t="shared" si="2"/>
        <v>-9.9040055942591909E-3</v>
      </c>
      <c r="S17" s="30">
        <f t="shared" si="3"/>
        <v>-9.9040055942591909E-3</v>
      </c>
      <c r="T17" s="15">
        <f t="shared" si="0"/>
        <v>0.17448917610135881</v>
      </c>
      <c r="U17" s="15">
        <f t="shared" ref="U17:AE17" si="16">MAX(T17*(1+$S17),$T$2)</f>
        <v>0.17276103432511328</v>
      </c>
      <c r="V17" s="15">
        <f t="shared" si="16"/>
        <v>0.17105000807468734</v>
      </c>
      <c r="W17" s="15">
        <f t="shared" si="16"/>
        <v>0.16935592783781755</v>
      </c>
      <c r="X17" s="15">
        <f t="shared" si="16"/>
        <v>0.16767862578109086</v>
      </c>
      <c r="Y17" s="15">
        <f t="shared" si="16"/>
        <v>0.16601793573331725</v>
      </c>
      <c r="Z17" s="15">
        <f t="shared" si="16"/>
        <v>0.16437369316906711</v>
      </c>
      <c r="AA17" s="15">
        <f t="shared" si="16"/>
        <v>0.16274573519237162</v>
      </c>
      <c r="AB17" s="15">
        <f t="shared" si="16"/>
        <v>0.16113390052058454</v>
      </c>
      <c r="AC17" s="15">
        <f t="shared" si="16"/>
        <v>0.15953802946840387</v>
      </c>
      <c r="AD17" s="15">
        <f t="shared" si="16"/>
        <v>0.15795796393205172</v>
      </c>
      <c r="AE17" s="15">
        <f t="shared" si="16"/>
        <v>0.15639354737361089</v>
      </c>
    </row>
    <row r="18" spans="1:32" x14ac:dyDescent="0.25">
      <c r="A18" s="8" t="s">
        <v>25</v>
      </c>
      <c r="B18" s="11" t="s">
        <v>93</v>
      </c>
      <c r="C18" s="8" t="s">
        <v>77</v>
      </c>
      <c r="D18" s="18">
        <f>INDEX('CEA 2006-2017'!$D$2:$O$261,MATCH($B18&amp;$C18,'CEA 2006-2017'!$W$2:$W$261,0),MATCH(D$3,'CEA 2006-2017'!$D$1:$O$1,0))</f>
        <v>0</v>
      </c>
      <c r="E18" s="18">
        <f>INDEX('CEA 2006-2017'!$D$2:$O$261,MATCH($B18&amp;$C18,'CEA 2006-2017'!$W$2:$W$261,0),MATCH(E$3,'CEA 2006-2017'!$D$1:$O$1,0))</f>
        <v>0</v>
      </c>
      <c r="F18" s="18">
        <f>INDEX('CEA 2006-2017'!$D$2:$O$261,MATCH($B18&amp;$C18,'CEA 2006-2017'!$W$2:$W$261,0),MATCH(F$3,'CEA 2006-2017'!$D$1:$O$1,0))</f>
        <v>0</v>
      </c>
      <c r="G18" s="18">
        <f>INDEX('CEA 2006-2017'!$D$2:$O$261,MATCH($B18&amp;$C18,'CEA 2006-2017'!$W$2:$W$261,0),MATCH(G$3,'CEA 2006-2017'!$D$1:$O$1,0))</f>
        <v>0</v>
      </c>
      <c r="H18" s="18">
        <f>INDEX('CEA 2006-2017'!$D$2:$O$261,MATCH($B18&amp;$C18,'CEA 2006-2017'!$W$2:$W$261,0),MATCH(H$3,'CEA 2006-2017'!$D$1:$O$1,0))</f>
        <v>0</v>
      </c>
      <c r="I18" s="18">
        <f>INDEX('CEA 2006-2017'!$D$2:$O$261,MATCH($B18&amp;$C18,'CEA 2006-2017'!$W$2:$W$261,0),MATCH(I$3,'CEA 2006-2017'!$D$1:$O$1,0))</f>
        <v>0</v>
      </c>
      <c r="J18" s="18">
        <f>INDEX('CEA 2006-2017'!$D$2:$O$261,MATCH($B18&amp;$C18,'CEA 2006-2017'!$W$2:$W$261,0),MATCH(J$3,'CEA 2006-2017'!$D$1:$O$1,0))</f>
        <v>0</v>
      </c>
      <c r="K18" s="18">
        <f>INDEX('CEA 2006-2017'!$D$2:$O$261,MATCH($B18&amp;$C18,'CEA 2006-2017'!$W$2:$W$261,0),MATCH(K$3,'CEA 2006-2017'!$D$1:$O$1,0))</f>
        <v>0</v>
      </c>
      <c r="L18" s="18">
        <f>INDEX('CEA 2006-2017'!$D$2:$O$261,MATCH($B18&amp;$C18,'CEA 2006-2017'!$W$2:$W$261,0),MATCH(L$3,'CEA 2006-2017'!$D$1:$O$1,0))</f>
        <v>0</v>
      </c>
      <c r="M18" s="18">
        <f>INDEX('CEA 2006-2017'!$D$2:$O$261,MATCH($B18&amp;$C18,'CEA 2006-2017'!$W$2:$W$261,0),MATCH(M$3,'CEA 2006-2017'!$D$1:$O$1,0))</f>
        <v>0.15720000000000001</v>
      </c>
      <c r="N18" s="18">
        <f>INDEX('CEA 2006-2017'!$D$2:$O$261,MATCH($B18&amp;$C18,'CEA 2006-2017'!$W$2:$W$261,0),MATCH(N$3,'CEA 2006-2017'!$D$1:$O$1,0))</f>
        <v>0.1648</v>
      </c>
      <c r="O18" s="64">
        <f>VLOOKUP(B18,'CEA 2017-19'!$A$2:$K$40,11,0)</f>
        <v>0.18699915090015193</v>
      </c>
      <c r="P18" s="64">
        <f>VLOOKUP(B18,'CEA 2017-19'!$N$2:$X$40,11,0)</f>
        <v>0.18259863870854851</v>
      </c>
      <c r="Q18" s="64">
        <f>VLOOKUP(B18,'CEA 2017-19'!$AA$2:$AK$40,11,0)</f>
        <v>0.14851485148514851</v>
      </c>
      <c r="R18" s="92">
        <f>(Q18/M18)^(1/4)-1</f>
        <v>-1.4108015124287832E-2</v>
      </c>
      <c r="S18" s="30">
        <f t="shared" si="3"/>
        <v>-1.4108015124287832E-2</v>
      </c>
      <c r="T18" s="15">
        <f t="shared" si="0"/>
        <v>0.14641960171421467</v>
      </c>
      <c r="U18" s="15">
        <f t="shared" ref="U18:AE18" si="17">MAX(T18*(1+$S18),$T$2)</f>
        <v>0.14435391175873832</v>
      </c>
      <c r="V18" s="15">
        <f t="shared" si="17"/>
        <v>0.14231736458839594</v>
      </c>
      <c r="W18" s="15">
        <f t="shared" si="17"/>
        <v>0.14030954905633408</v>
      </c>
      <c r="X18" s="15">
        <f t="shared" si="17"/>
        <v>0.13833005981616531</v>
      </c>
      <c r="Y18" s="15">
        <f t="shared" si="17"/>
        <v>0.1363784972401352</v>
      </c>
      <c r="Z18" s="15">
        <f t="shared" si="17"/>
        <v>0.13445446733844374</v>
      </c>
      <c r="AA18" s="15">
        <f t="shared" si="17"/>
        <v>0.13255758167970491</v>
      </c>
      <c r="AB18" s="15">
        <f t="shared" si="17"/>
        <v>0.13068745731252862</v>
      </c>
      <c r="AC18" s="15">
        <f t="shared" si="17"/>
        <v>0.12884371668820874</v>
      </c>
      <c r="AD18" s="15">
        <f t="shared" si="17"/>
        <v>0.12702598758450204</v>
      </c>
      <c r="AE18" s="15">
        <f t="shared" si="17"/>
        <v>0.12523390303048229</v>
      </c>
    </row>
    <row r="19" spans="1:32" x14ac:dyDescent="0.25">
      <c r="A19" s="8" t="s">
        <v>25</v>
      </c>
      <c r="B19" s="8" t="s">
        <v>94</v>
      </c>
      <c r="C19" s="8" t="s">
        <v>77</v>
      </c>
      <c r="D19" s="18">
        <f>INDEX('CEA 2006-2017'!$D$2:$O$261,MATCH($B19&amp;$C19,'CEA 2006-2017'!$W$2:$W$261,0),MATCH(D$3,'CEA 2006-2017'!$D$1:$O$1,0))</f>
        <v>0.29770877018679698</v>
      </c>
      <c r="E19" s="18">
        <f>INDEX('CEA 2006-2017'!$D$2:$O$261,MATCH($B19&amp;$C19,'CEA 2006-2017'!$W$2:$W$261,0),MATCH(E$3,'CEA 2006-2017'!$D$1:$O$1,0))</f>
        <v>0.259146143490321</v>
      </c>
      <c r="F19" s="18">
        <f>INDEX('CEA 2006-2017'!$D$2:$O$261,MATCH($B19&amp;$C19,'CEA 2006-2017'!$W$2:$W$261,0),MATCH(F$3,'CEA 2006-2017'!$D$1:$O$1,0))</f>
        <v>0.18866412726610499</v>
      </c>
      <c r="G19" s="18">
        <f>INDEX('CEA 2006-2017'!$D$2:$O$261,MATCH($B19&amp;$C19,'CEA 2006-2017'!$W$2:$W$261,0),MATCH(G$3,'CEA 2006-2017'!$D$1:$O$1,0))</f>
        <v>0.170299372468452</v>
      </c>
      <c r="H19" s="18">
        <f>INDEX('CEA 2006-2017'!$D$2:$O$261,MATCH($B19&amp;$C19,'CEA 2006-2017'!$W$2:$W$261,0),MATCH(H$3,'CEA 2006-2017'!$D$1:$O$1,0))</f>
        <v>0.187586238781664</v>
      </c>
      <c r="I19" s="18">
        <f>INDEX('CEA 2006-2017'!$D$2:$O$261,MATCH($B19&amp;$C19,'CEA 2006-2017'!$W$2:$W$261,0),MATCH(I$3,'CEA 2006-2017'!$D$1:$O$1,0))</f>
        <v>0.173383667209727</v>
      </c>
      <c r="J19" s="18">
        <f>INDEX('CEA 2006-2017'!$D$2:$O$261,MATCH($B19&amp;$C19,'CEA 2006-2017'!$W$2:$W$261,0),MATCH(J$3,'CEA 2006-2017'!$D$1:$O$1,0))</f>
        <v>0.12657525810829801</v>
      </c>
      <c r="K19" s="18">
        <f>INDEX('CEA 2006-2017'!$D$2:$O$261,MATCH($B19&amp;$C19,'CEA 2006-2017'!$W$2:$W$261,0),MATCH(K$3,'CEA 2006-2017'!$D$1:$O$1,0))</f>
        <v>0.111414468615541</v>
      </c>
      <c r="L19" s="18">
        <f>INDEX('CEA 2006-2017'!$D$2:$O$261,MATCH($B19&amp;$C19,'CEA 2006-2017'!$W$2:$W$261,0),MATCH(L$3,'CEA 2006-2017'!$D$1:$O$1,0))</f>
        <v>0.10182071243698999</v>
      </c>
      <c r="M19" s="18">
        <f>INDEX('CEA 2006-2017'!$D$2:$O$261,MATCH($B19&amp;$C19,'CEA 2006-2017'!$W$2:$W$261,0),MATCH(M$3,'CEA 2006-2017'!$D$1:$O$1,0))</f>
        <v>0.11500878966941901</v>
      </c>
      <c r="N19" s="18">
        <f>INDEX('CEA 2006-2017'!$D$2:$O$261,MATCH($B19&amp;$C19,'CEA 2006-2017'!$W$2:$W$261,0),MATCH(N$3,'CEA 2006-2017'!$D$1:$O$1,0))</f>
        <v>0.1051</v>
      </c>
      <c r="O19" s="64">
        <f>VLOOKUP(B19,'CEA 2017-19'!$A$2:$K$40,11,0)</f>
        <v>0.13421177183824595</v>
      </c>
      <c r="P19" s="64">
        <f>VLOOKUP(B19,'CEA 2017-19'!$N$2:$X$40,11,0)</f>
        <v>0.1324602028295849</v>
      </c>
      <c r="Q19" s="64">
        <f>VLOOKUP(B19,'CEA 2017-19'!$AA$2:$AK$40,11,0)</f>
        <v>0.16007594726814334</v>
      </c>
      <c r="R19" s="92">
        <f t="shared" si="2"/>
        <v>-4.6607171272892378E-2</v>
      </c>
      <c r="S19" s="30">
        <f t="shared" si="3"/>
        <v>-4.6607171272892378E-2</v>
      </c>
      <c r="T19" s="15">
        <f t="shared" si="0"/>
        <v>0.15261526017714649</v>
      </c>
      <c r="U19" s="15">
        <f t="shared" ref="U19:AE19" si="18">MAX(T19*(1+$S19),$T$2)</f>
        <v>0.1455022946072132</v>
      </c>
      <c r="V19" s="15">
        <f t="shared" si="18"/>
        <v>0.13872084424185596</v>
      </c>
      <c r="W19" s="15">
        <f t="shared" si="18"/>
        <v>0.13225545809515554</v>
      </c>
      <c r="X19" s="15">
        <f t="shared" si="18"/>
        <v>0.12609140530793977</v>
      </c>
      <c r="Y19" s="15">
        <f t="shared" si="18"/>
        <v>0.12021464158471293</v>
      </c>
      <c r="Z19" s="15">
        <f t="shared" si="18"/>
        <v>0.12</v>
      </c>
      <c r="AA19" s="15">
        <f t="shared" si="18"/>
        <v>0.12</v>
      </c>
      <c r="AB19" s="15">
        <f t="shared" si="18"/>
        <v>0.12</v>
      </c>
      <c r="AC19" s="15">
        <f t="shared" si="18"/>
        <v>0.12</v>
      </c>
      <c r="AD19" s="15">
        <f t="shared" si="18"/>
        <v>0.12</v>
      </c>
      <c r="AE19" s="15">
        <f t="shared" si="18"/>
        <v>0.12</v>
      </c>
    </row>
    <row r="20" spans="1:32" x14ac:dyDescent="0.25">
      <c r="A20" s="8" t="s">
        <v>25</v>
      </c>
      <c r="B20" s="8" t="s">
        <v>95</v>
      </c>
      <c r="C20" s="8" t="s">
        <v>77</v>
      </c>
      <c r="D20" s="18">
        <f>INDEX('CEA 2006-2017'!$D$2:$O$261,MATCH($B20&amp;$C20,'CEA 2006-2017'!$W$2:$W$261,0),MATCH(D$3,'CEA 2006-2017'!$D$1:$O$1,0))</f>
        <v>0.235036630050379</v>
      </c>
      <c r="E20" s="18">
        <f>INDEX('CEA 2006-2017'!$D$2:$O$261,MATCH($B20&amp;$C20,'CEA 2006-2017'!$W$2:$W$261,0),MATCH(E$3,'CEA 2006-2017'!$D$1:$O$1,0))</f>
        <v>0.191112566905347</v>
      </c>
      <c r="F20" s="18">
        <f>INDEX('CEA 2006-2017'!$D$2:$O$261,MATCH($B20&amp;$C20,'CEA 2006-2017'!$W$2:$W$261,0),MATCH(F$3,'CEA 2006-2017'!$D$1:$O$1,0))</f>
        <v>0.178058995840984</v>
      </c>
      <c r="G20" s="18">
        <f>INDEX('CEA 2006-2017'!$D$2:$O$261,MATCH($B20&amp;$C20,'CEA 2006-2017'!$W$2:$W$261,0),MATCH(G$3,'CEA 2006-2017'!$D$1:$O$1,0))</f>
        <v>0.131562766513032</v>
      </c>
      <c r="H20" s="18">
        <f>INDEX('CEA 2006-2017'!$D$2:$O$261,MATCH($B20&amp;$C20,'CEA 2006-2017'!$W$2:$W$261,0),MATCH(H$3,'CEA 2006-2017'!$D$1:$O$1,0))</f>
        <v>0.19585709934774601</v>
      </c>
      <c r="I20" s="18">
        <f>INDEX('CEA 2006-2017'!$D$2:$O$261,MATCH($B20&amp;$C20,'CEA 2006-2017'!$W$2:$W$261,0),MATCH(I$3,'CEA 2006-2017'!$D$1:$O$1,0))</f>
        <v>0.18293301498426501</v>
      </c>
      <c r="J20" s="18">
        <f>INDEX('CEA 2006-2017'!$D$2:$O$261,MATCH($B20&amp;$C20,'CEA 2006-2017'!$W$2:$W$261,0),MATCH(J$3,'CEA 2006-2017'!$D$1:$O$1,0))</f>
        <v>0.172261575540888</v>
      </c>
      <c r="K20" s="18">
        <f>INDEX('CEA 2006-2017'!$D$2:$O$261,MATCH($B20&amp;$C20,'CEA 2006-2017'!$W$2:$W$261,0),MATCH(K$3,'CEA 2006-2017'!$D$1:$O$1,0))</f>
        <v>0.17726889928673301</v>
      </c>
      <c r="L20" s="18">
        <f>INDEX('CEA 2006-2017'!$D$2:$O$261,MATCH($B20&amp;$C20,'CEA 2006-2017'!$W$2:$W$261,0),MATCH(L$3,'CEA 2006-2017'!$D$1:$O$1,0))</f>
        <v>0.14989649966537499</v>
      </c>
      <c r="M20" s="18">
        <f>INDEX('CEA 2006-2017'!$D$2:$O$261,MATCH($B20&amp;$C20,'CEA 2006-2017'!$W$2:$W$261,0),MATCH(M$3,'CEA 2006-2017'!$D$1:$O$1,0))</f>
        <v>0.15398288593671799</v>
      </c>
      <c r="N20" s="18">
        <f>INDEX('CEA 2006-2017'!$D$2:$O$261,MATCH($B20&amp;$C20,'CEA 2006-2017'!$W$2:$W$261,0),MATCH(N$3,'CEA 2006-2017'!$D$1:$O$1,0))</f>
        <v>0.1158</v>
      </c>
      <c r="O20" s="64">
        <f>VLOOKUP(B20,'CEA 2017-19'!$A$2:$K$40,11,0)</f>
        <v>0.18063221132121962</v>
      </c>
      <c r="P20" s="64">
        <f>VLOOKUP(B20,'CEA 2017-19'!$N$2:$X$40,11,0)</f>
        <v>0.15760667819358037</v>
      </c>
      <c r="Q20" s="64">
        <f>VLOOKUP(B20,'CEA 2017-19'!$AA$2:$AK$40,11,0)</f>
        <v>0.16394883365550134</v>
      </c>
      <c r="R20" s="92">
        <f t="shared" si="2"/>
        <v>-2.7326381280830092E-2</v>
      </c>
      <c r="S20" s="30">
        <f t="shared" si="3"/>
        <v>-2.7326381280830092E-2</v>
      </c>
      <c r="T20" s="15">
        <f t="shared" si="0"/>
        <v>0.15946870531648372</v>
      </c>
      <c r="U20" s="15">
        <f t="shared" ref="U20:AE20" si="19">MAX(T20*(1+$S20),$T$2)</f>
        <v>0.15511100267264513</v>
      </c>
      <c r="V20" s="15">
        <f t="shared" si="19"/>
        <v>0.15087238027276056</v>
      </c>
      <c r="W20" s="15">
        <f t="shared" si="19"/>
        <v>0.14674958408468072</v>
      </c>
      <c r="X20" s="15">
        <f t="shared" si="19"/>
        <v>0.1427394489971795</v>
      </c>
      <c r="Y20" s="15">
        <f t="shared" si="19"/>
        <v>0.13883889639006697</v>
      </c>
      <c r="Z20" s="15">
        <f t="shared" si="19"/>
        <v>0.13504493177070234</v>
      </c>
      <c r="AA20" s="15">
        <f t="shared" si="19"/>
        <v>0.13135464247509243</v>
      </c>
      <c r="AB20" s="15">
        <f t="shared" si="19"/>
        <v>0.12776519543181095</v>
      </c>
      <c r="AC20" s="15">
        <f t="shared" si="19"/>
        <v>0.12427383498702151</v>
      </c>
      <c r="AD20" s="15">
        <f t="shared" si="19"/>
        <v>0.12087788078893519</v>
      </c>
      <c r="AE20" s="15">
        <f t="shared" si="19"/>
        <v>0.12</v>
      </c>
    </row>
    <row r="21" spans="1:32" x14ac:dyDescent="0.25">
      <c r="A21" s="8" t="s">
        <v>25</v>
      </c>
      <c r="B21" s="8" t="s">
        <v>96</v>
      </c>
      <c r="C21" s="8" t="s">
        <v>77</v>
      </c>
      <c r="D21" s="18">
        <f>INDEX('CEA 2006-2017'!$D$2:$O$261,MATCH($B21&amp;$C21,'CEA 2006-2017'!$W$2:$W$261,0),MATCH(D$3,'CEA 2006-2017'!$D$1:$O$1,0))</f>
        <v>0.186624366636963</v>
      </c>
      <c r="E21" s="18">
        <f>INDEX('CEA 2006-2017'!$D$2:$O$261,MATCH($B21&amp;$C21,'CEA 2006-2017'!$W$2:$W$261,0),MATCH(E$3,'CEA 2006-2017'!$D$1:$O$1,0))</f>
        <v>0.195443802150779</v>
      </c>
      <c r="F21" s="18">
        <f>INDEX('CEA 2006-2017'!$D$2:$O$261,MATCH($B21&amp;$C21,'CEA 2006-2017'!$W$2:$W$261,0),MATCH(F$3,'CEA 2006-2017'!$D$1:$O$1,0))</f>
        <v>0.18709642754616601</v>
      </c>
      <c r="G21" s="18">
        <f>INDEX('CEA 2006-2017'!$D$2:$O$261,MATCH($B21&amp;$C21,'CEA 2006-2017'!$W$2:$W$261,0),MATCH(G$3,'CEA 2006-2017'!$D$1:$O$1,0))</f>
        <v>0.18138800948396899</v>
      </c>
      <c r="H21" s="18">
        <f>INDEX('CEA 2006-2017'!$D$2:$O$261,MATCH($B21&amp;$C21,'CEA 2006-2017'!$W$2:$W$261,0),MATCH(H$3,'CEA 2006-2017'!$D$1:$O$1,0))</f>
        <v>0.18414648021896601</v>
      </c>
      <c r="I21" s="18">
        <f>INDEX('CEA 2006-2017'!$D$2:$O$261,MATCH($B21&amp;$C21,'CEA 2006-2017'!$W$2:$W$261,0),MATCH(I$3,'CEA 2006-2017'!$D$1:$O$1,0))</f>
        <v>0.134667420518089</v>
      </c>
      <c r="J21" s="18">
        <f>INDEX('CEA 2006-2017'!$D$2:$O$261,MATCH($B21&amp;$C21,'CEA 2006-2017'!$W$2:$W$261,0),MATCH(J$3,'CEA 2006-2017'!$D$1:$O$1,0))</f>
        <v>0.16338926837638801</v>
      </c>
      <c r="K21" s="18">
        <f>INDEX('CEA 2006-2017'!$D$2:$O$261,MATCH($B21&amp;$C21,'CEA 2006-2017'!$W$2:$W$261,0),MATCH(K$3,'CEA 2006-2017'!$D$1:$O$1,0))</f>
        <v>0.14513995862646001</v>
      </c>
      <c r="L21" s="18">
        <f>INDEX('CEA 2006-2017'!$D$2:$O$261,MATCH($B21&amp;$C21,'CEA 2006-2017'!$W$2:$W$261,0),MATCH(L$3,'CEA 2006-2017'!$D$1:$O$1,0))</f>
        <v>0.108361939679205</v>
      </c>
      <c r="M21" s="18">
        <f>INDEX('CEA 2006-2017'!$D$2:$O$261,MATCH($B21&amp;$C21,'CEA 2006-2017'!$W$2:$W$261,0),MATCH(M$3,'CEA 2006-2017'!$D$1:$O$1,0))</f>
        <v>0.11066481385065501</v>
      </c>
      <c r="N21" s="18">
        <f>INDEX('CEA 2006-2017'!$D$2:$O$261,MATCH($B21&amp;$C21,'CEA 2006-2017'!$W$2:$W$261,0),MATCH(N$3,'CEA 2006-2017'!$D$1:$O$1,0))</f>
        <v>0.1085</v>
      </c>
      <c r="O21" s="64">
        <f>VLOOKUP(B21,'CEA 2017-19'!$A$2:$K$40,11,0)</f>
        <v>0.12624616465628294</v>
      </c>
      <c r="P21" s="64">
        <f>VLOOKUP(B21,'CEA 2017-19'!$N$2:$X$40,11,0)</f>
        <v>0.15944721818940366</v>
      </c>
      <c r="Q21" s="64">
        <f>VLOOKUP(B21,'CEA 2017-19'!$AA$2:$AK$40,11,0)</f>
        <v>0.19123766414543925</v>
      </c>
      <c r="R21" s="92">
        <f t="shared" si="2"/>
        <v>1.8801581578071769E-3</v>
      </c>
      <c r="S21" s="30">
        <f t="shared" si="3"/>
        <v>0</v>
      </c>
      <c r="T21" s="15">
        <f t="shared" si="0"/>
        <v>0.19123766414543925</v>
      </c>
      <c r="U21" s="15">
        <f t="shared" ref="U21:AE21" si="20">MAX(T21*(1+$S21),$T$2)</f>
        <v>0.19123766414543925</v>
      </c>
      <c r="V21" s="15">
        <f t="shared" si="20"/>
        <v>0.19123766414543925</v>
      </c>
      <c r="W21" s="15">
        <f t="shared" si="20"/>
        <v>0.19123766414543925</v>
      </c>
      <c r="X21" s="15">
        <f t="shared" si="20"/>
        <v>0.19123766414543925</v>
      </c>
      <c r="Y21" s="15">
        <f t="shared" si="20"/>
        <v>0.19123766414543925</v>
      </c>
      <c r="Z21" s="15">
        <f t="shared" si="20"/>
        <v>0.19123766414543925</v>
      </c>
      <c r="AA21" s="15">
        <f t="shared" si="20"/>
        <v>0.19123766414543925</v>
      </c>
      <c r="AB21" s="15">
        <f t="shared" si="20"/>
        <v>0.19123766414543925</v>
      </c>
      <c r="AC21" s="15">
        <f t="shared" si="20"/>
        <v>0.19123766414543925</v>
      </c>
      <c r="AD21" s="15">
        <f t="shared" si="20"/>
        <v>0.19123766414543925</v>
      </c>
      <c r="AE21" s="15">
        <f t="shared" si="20"/>
        <v>0.19123766414543925</v>
      </c>
    </row>
    <row r="22" spans="1:32" x14ac:dyDescent="0.25">
      <c r="A22" s="8" t="s">
        <v>11</v>
      </c>
      <c r="B22" s="8" t="s">
        <v>98</v>
      </c>
      <c r="C22" s="8" t="s">
        <v>77</v>
      </c>
      <c r="D22" s="18">
        <f>INDEX('CEA 2006-2017'!$D$2:$O$261,MATCH($B22&amp;$C22,'CEA 2006-2017'!$W$2:$W$261,0),MATCH(D$3,'CEA 2006-2017'!$D$1:$O$1,0))</f>
        <v>0.439699507444058</v>
      </c>
      <c r="E22" s="18">
        <f>INDEX('CEA 2006-2017'!$D$2:$O$261,MATCH($B22&amp;$C22,'CEA 2006-2017'!$W$2:$W$261,0),MATCH(E$3,'CEA 2006-2017'!$D$1:$O$1,0))</f>
        <v>0.50672887990386895</v>
      </c>
      <c r="F22" s="18">
        <f>INDEX('CEA 2006-2017'!$D$2:$O$261,MATCH($B22&amp;$C22,'CEA 2006-2017'!$W$2:$W$261,0),MATCH(F$3,'CEA 2006-2017'!$D$1:$O$1,0))</f>
        <v>0.48789490737611102</v>
      </c>
      <c r="G22" s="18">
        <f>INDEX('CEA 2006-2017'!$D$2:$O$261,MATCH($B22&amp;$C22,'CEA 2006-2017'!$W$2:$W$261,0),MATCH(G$3,'CEA 2006-2017'!$D$1:$O$1,0))</f>
        <v>0.46373359156444999</v>
      </c>
      <c r="H22" s="18">
        <f>INDEX('CEA 2006-2017'!$D$2:$O$261,MATCH($B22&amp;$C22,'CEA 2006-2017'!$W$2:$W$261,0),MATCH(H$3,'CEA 2006-2017'!$D$1:$O$1,0))</f>
        <v>0.43582838720835798</v>
      </c>
      <c r="I22" s="18">
        <f>INDEX('CEA 2006-2017'!$D$2:$O$261,MATCH($B22&amp;$C22,'CEA 2006-2017'!$W$2:$W$261,0),MATCH(I$3,'CEA 2006-2017'!$D$1:$O$1,0))</f>
        <v>0.50771030962924601</v>
      </c>
      <c r="J22" s="18">
        <f>INDEX('CEA 2006-2017'!$D$2:$O$261,MATCH($B22&amp;$C22,'CEA 2006-2017'!$W$2:$W$261,0),MATCH(J$3,'CEA 2006-2017'!$D$1:$O$1,0))</f>
        <v>0.50890206478229905</v>
      </c>
      <c r="K22" s="18">
        <f>INDEX('CEA 2006-2017'!$D$2:$O$261,MATCH($B22&amp;$C22,'CEA 2006-2017'!$W$2:$W$261,0),MATCH(K$3,'CEA 2006-2017'!$D$1:$O$1,0))</f>
        <v>0.49419352896461899</v>
      </c>
      <c r="L22" s="18">
        <f>INDEX('CEA 2006-2017'!$D$2:$O$261,MATCH($B22&amp;$C22,'CEA 2006-2017'!$W$2:$W$261,0),MATCH(L$3,'CEA 2006-2017'!$D$1:$O$1,0))</f>
        <v>0.47258638364191702</v>
      </c>
      <c r="M22" s="18">
        <f>INDEX('CEA 2006-2017'!$D$2:$O$261,MATCH($B22&amp;$C22,'CEA 2006-2017'!$W$2:$W$261,0),MATCH(M$3,'CEA 2006-2017'!$D$1:$O$1,0))</f>
        <v>0.46270673132761703</v>
      </c>
      <c r="N22" s="18">
        <f>INDEX('CEA 2006-2017'!$D$2:$O$261,MATCH($B22&amp;$C22,'CEA 2006-2017'!$W$2:$W$261,0),MATCH(N$3,'CEA 2006-2017'!$D$1:$O$1,0))</f>
        <v>0.42820000000000003</v>
      </c>
      <c r="O22" s="64">
        <f>VLOOKUP(B22,'CEA 2017-19'!$A$2:$K$40,11,0)</f>
        <v>0.30291933786047226</v>
      </c>
      <c r="P22" s="64">
        <f>VLOOKUP(B22,'CEA 2017-19'!$N$2:$X$40,11,0)</f>
        <v>0.30289756220037856</v>
      </c>
      <c r="Q22" s="64">
        <f>VLOOKUP(B22,'CEA 2017-19'!$AA$2:$AK$40,11,0)</f>
        <v>0.32511859382988501</v>
      </c>
      <c r="R22" s="92">
        <f t="shared" si="2"/>
        <v>-2.2955612070866049E-2</v>
      </c>
      <c r="S22" s="30">
        <f t="shared" si="3"/>
        <v>-2.2955612070866049E-2</v>
      </c>
      <c r="T22" s="15">
        <f t="shared" si="0"/>
        <v>0.31765529751290073</v>
      </c>
      <c r="U22" s="15">
        <f t="shared" ref="U22:AE22" si="21">MAX(T22*(1+$S22),$T$2)</f>
        <v>0.31036332573093905</v>
      </c>
      <c r="V22" s="15">
        <f t="shared" si="21"/>
        <v>0.30323874562443576</v>
      </c>
      <c r="W22" s="15">
        <f t="shared" si="21"/>
        <v>0.29627771461502517</v>
      </c>
      <c r="X22" s="15">
        <f t="shared" si="21"/>
        <v>0.28947647833307988</v>
      </c>
      <c r="Y22" s="15">
        <f t="shared" si="21"/>
        <v>0.28283136859282526</v>
      </c>
      <c r="Z22" s="15">
        <f t="shared" si="21"/>
        <v>0.27633880141393624</v>
      </c>
      <c r="AA22" s="15">
        <f t="shared" si="21"/>
        <v>0.26999527508854981</v>
      </c>
      <c r="AB22" s="15">
        <f t="shared" si="21"/>
        <v>0.26379736829265032</v>
      </c>
      <c r="AC22" s="15">
        <f t="shared" si="21"/>
        <v>0.25774173824080887</v>
      </c>
      <c r="AD22" s="15">
        <f t="shared" si="21"/>
        <v>0.25182511888328218</v>
      </c>
      <c r="AE22" s="15">
        <f t="shared" si="21"/>
        <v>0.24604431914449784</v>
      </c>
    </row>
    <row r="23" spans="1:32" x14ac:dyDescent="0.25">
      <c r="A23" s="8" t="s">
        <v>11</v>
      </c>
      <c r="B23" s="8" t="s">
        <v>99</v>
      </c>
      <c r="C23" s="8" t="s">
        <v>77</v>
      </c>
      <c r="D23" s="18">
        <f>INDEX('CEA 2006-2017'!$D$2:$O$261,MATCH($B23&amp;$C23,'CEA 2006-2017'!$W$2:$W$261,0),MATCH(D$3,'CEA 2006-2017'!$D$1:$O$1,0))</f>
        <v>0.26819238305637499</v>
      </c>
      <c r="E23" s="18">
        <f>INDEX('CEA 2006-2017'!$D$2:$O$261,MATCH($B23&amp;$C23,'CEA 2006-2017'!$W$2:$W$261,0),MATCH(E$3,'CEA 2006-2017'!$D$1:$O$1,0))</f>
        <v>0.2621</v>
      </c>
      <c r="F23" s="18">
        <f>INDEX('CEA 2006-2017'!$D$2:$O$261,MATCH($B23&amp;$C23,'CEA 2006-2017'!$W$2:$W$261,0),MATCH(F$3,'CEA 2006-2017'!$D$1:$O$1,0))</f>
        <v>0.23161211744978899</v>
      </c>
      <c r="G23" s="18">
        <f>INDEX('CEA 2006-2017'!$D$2:$O$261,MATCH($B23&amp;$C23,'CEA 2006-2017'!$W$2:$W$261,0),MATCH(G$3,'CEA 2006-2017'!$D$1:$O$1,0))</f>
        <v>0.24269564055557999</v>
      </c>
      <c r="H23" s="18">
        <f>INDEX('CEA 2006-2017'!$D$2:$O$261,MATCH($B23&amp;$C23,'CEA 2006-2017'!$W$2:$W$261,0),MATCH(H$3,'CEA 2006-2017'!$D$1:$O$1,0))</f>
        <v>0.22240317537114099</v>
      </c>
      <c r="I23" s="18">
        <f>INDEX('CEA 2006-2017'!$D$2:$O$261,MATCH($B23&amp;$C23,'CEA 2006-2017'!$W$2:$W$261,0),MATCH(I$3,'CEA 2006-2017'!$D$1:$O$1,0))</f>
        <v>0.170739002262702</v>
      </c>
      <c r="J23" s="18">
        <f>INDEX('CEA 2006-2017'!$D$2:$O$261,MATCH($B23&amp;$C23,'CEA 2006-2017'!$W$2:$W$261,0),MATCH(J$3,'CEA 2006-2017'!$D$1:$O$1,0))</f>
        <v>0.14342431017308799</v>
      </c>
      <c r="K23" s="18">
        <f>INDEX('CEA 2006-2017'!$D$2:$O$261,MATCH($B23&amp;$C23,'CEA 2006-2017'!$W$2:$W$261,0),MATCH(K$3,'CEA 2006-2017'!$D$1:$O$1,0))</f>
        <v>0.133199229391643</v>
      </c>
      <c r="L23" s="18">
        <f>INDEX('CEA 2006-2017'!$D$2:$O$261,MATCH($B23&amp;$C23,'CEA 2006-2017'!$W$2:$W$261,0),MATCH(L$3,'CEA 2006-2017'!$D$1:$O$1,0))</f>
        <v>0.13059634379221499</v>
      </c>
      <c r="M23" s="18">
        <f>INDEX('CEA 2006-2017'!$D$2:$O$261,MATCH($B23&amp;$C23,'CEA 2006-2017'!$W$2:$W$261,0),MATCH(M$3,'CEA 2006-2017'!$D$1:$O$1,0))</f>
        <v>0.172015493083302</v>
      </c>
      <c r="N23" s="18">
        <f>INDEX('CEA 2006-2017'!$D$2:$O$261,MATCH($B23&amp;$C23,'CEA 2006-2017'!$W$2:$W$261,0),MATCH(N$3,'CEA 2006-2017'!$D$1:$O$1,0))</f>
        <v>0.1699</v>
      </c>
      <c r="O23" s="64">
        <f>VLOOKUP(B23,'CEA 2017-19'!$A$2:$K$40,11,0)</f>
        <v>0.16321057664566643</v>
      </c>
      <c r="P23" s="64">
        <f>VLOOKUP(B23,'CEA 2017-19'!$N$2:$X$40,11,0)</f>
        <v>0.16274657347693416</v>
      </c>
      <c r="Q23" s="64">
        <f>VLOOKUP(B23,'CEA 2017-19'!$AA$2:$AK$40,11,0)</f>
        <v>0.18371341730322255</v>
      </c>
      <c r="R23" s="92">
        <f t="shared" si="2"/>
        <v>-2.8682730131070255E-2</v>
      </c>
      <c r="S23" s="30">
        <f t="shared" si="3"/>
        <v>-2.8682730131070255E-2</v>
      </c>
      <c r="T23" s="15">
        <f t="shared" si="0"/>
        <v>0.17844401493325751</v>
      </c>
      <c r="U23" s="15">
        <f t="shared" ref="U23:AE23" si="22">MAX(T23*(1+$S23),$T$2)</f>
        <v>0.17332575340942222</v>
      </c>
      <c r="V23" s="15">
        <f t="shared" si="22"/>
        <v>0.16835429759961534</v>
      </c>
      <c r="W23" s="15">
        <f t="shared" si="22"/>
        <v>0.16352543671515968</v>
      </c>
      <c r="X23" s="15">
        <f t="shared" si="22"/>
        <v>0.15883508074429334</v>
      </c>
      <c r="Y23" s="15">
        <f t="shared" si="22"/>
        <v>0.15427925698795802</v>
      </c>
      <c r="Z23" s="15">
        <f t="shared" si="22"/>
        <v>0.14985410669495039</v>
      </c>
      <c r="AA23" s="15">
        <f t="shared" si="22"/>
        <v>0.14555588179358653</v>
      </c>
      <c r="AB23" s="15">
        <f t="shared" si="22"/>
        <v>0.14138094171711113</v>
      </c>
      <c r="AC23" s="15">
        <f t="shared" si="22"/>
        <v>0.13732575032016267</v>
      </c>
      <c r="AD23" s="15">
        <f t="shared" si="22"/>
        <v>0.1333868728836827</v>
      </c>
      <c r="AE23" s="15">
        <f t="shared" si="22"/>
        <v>0.12956097320573265</v>
      </c>
    </row>
    <row r="24" spans="1:32" x14ac:dyDescent="0.25">
      <c r="A24" s="8" t="s">
        <v>11</v>
      </c>
      <c r="B24" s="8" t="s">
        <v>100</v>
      </c>
      <c r="C24" s="8" t="s">
        <v>77</v>
      </c>
      <c r="D24" s="18">
        <f>INDEX('CEA 2006-2017'!$D$2:$O$261,MATCH($B24&amp;$C24,'CEA 2006-2017'!$W$2:$W$261,0),MATCH(D$3,'CEA 2006-2017'!$D$1:$O$1,0))</f>
        <v>0.45560134252715401</v>
      </c>
      <c r="E24" s="18">
        <f>INDEX('CEA 2006-2017'!$D$2:$O$261,MATCH($B24&amp;$C24,'CEA 2006-2017'!$W$2:$W$261,0),MATCH(E$3,'CEA 2006-2017'!$D$1:$O$1,0))</f>
        <v>0.43344363284659398</v>
      </c>
      <c r="F24" s="18">
        <f>INDEX('CEA 2006-2017'!$D$2:$O$261,MATCH($B24&amp;$C24,'CEA 2006-2017'!$W$2:$W$261,0),MATCH(F$3,'CEA 2006-2017'!$D$1:$O$1,0))</f>
        <v>0.39441089329663098</v>
      </c>
      <c r="G24" s="18">
        <f>INDEX('CEA 2006-2017'!$D$2:$O$261,MATCH($B24&amp;$C24,'CEA 2006-2017'!$W$2:$W$261,0),MATCH(G$3,'CEA 2006-2017'!$D$1:$O$1,0))</f>
        <v>0.42654819504122099</v>
      </c>
      <c r="H24" s="18">
        <f>INDEX('CEA 2006-2017'!$D$2:$O$261,MATCH($B24&amp;$C24,'CEA 2006-2017'!$W$2:$W$261,0),MATCH(H$3,'CEA 2006-2017'!$D$1:$O$1,0))</f>
        <v>0.37003500189074101</v>
      </c>
      <c r="I24" s="18">
        <f>INDEX('CEA 2006-2017'!$D$2:$O$261,MATCH($B24&amp;$C24,'CEA 2006-2017'!$W$2:$W$261,0),MATCH(I$3,'CEA 2006-2017'!$D$1:$O$1,0))</f>
        <v>0.42469121379560498</v>
      </c>
      <c r="J24" s="18">
        <f>INDEX('CEA 2006-2017'!$D$2:$O$261,MATCH($B24&amp;$C24,'CEA 2006-2017'!$W$2:$W$261,0),MATCH(J$3,'CEA 2006-2017'!$D$1:$O$1,0))</f>
        <v>0.44631544604313</v>
      </c>
      <c r="K24" s="18">
        <f>INDEX('CEA 2006-2017'!$D$2:$O$261,MATCH($B24&amp;$C24,'CEA 2006-2017'!$W$2:$W$261,0),MATCH(K$3,'CEA 2006-2017'!$D$1:$O$1,0))</f>
        <v>0.39842548346358098</v>
      </c>
      <c r="L24" s="18">
        <f>INDEX('CEA 2006-2017'!$D$2:$O$261,MATCH($B24&amp;$C24,'CEA 2006-2017'!$W$2:$W$261,0),MATCH(L$3,'CEA 2006-2017'!$D$1:$O$1,0))</f>
        <v>0.38856948664132102</v>
      </c>
      <c r="M24" s="18">
        <f>INDEX('CEA 2006-2017'!$D$2:$O$261,MATCH($B24&amp;$C24,'CEA 2006-2017'!$W$2:$W$261,0),MATCH(M$3,'CEA 2006-2017'!$D$1:$O$1,0))</f>
        <v>0.41962302194402601</v>
      </c>
      <c r="N24" s="18">
        <f>INDEX('CEA 2006-2017'!$D$2:$O$261,MATCH($B24&amp;$C24,'CEA 2006-2017'!$W$2:$W$261,0),MATCH(N$3,'CEA 2006-2017'!$D$1:$O$1,0))</f>
        <v>0.39100000000000001</v>
      </c>
      <c r="O24" s="64">
        <f>VLOOKUP(B24,'CEA 2017-19'!$A$2:$K$40,11,0)</f>
        <v>0.38152800223390221</v>
      </c>
      <c r="P24" s="64">
        <f>VLOOKUP(B24,'CEA 2017-19'!$N$2:$X$40,11,0)</f>
        <v>0.38112304309804801</v>
      </c>
      <c r="Q24" s="64">
        <f>VLOOKUP(B24,'CEA 2017-19'!$AA$2:$AK$40,11,0)</f>
        <v>0.34943534708129731</v>
      </c>
      <c r="R24" s="92">
        <f t="shared" si="2"/>
        <v>-2.0200836109153353E-2</v>
      </c>
      <c r="S24" s="30">
        <f t="shared" si="3"/>
        <v>-2.0200836109153353E-2</v>
      </c>
      <c r="T24" s="15">
        <f t="shared" si="0"/>
        <v>0.3423764609041629</v>
      </c>
      <c r="U24" s="15">
        <f t="shared" ref="U24:AE24" si="23">MAX(T24*(1+$S24),$T$2)</f>
        <v>0.33546017012980595</v>
      </c>
      <c r="V24" s="15">
        <f t="shared" si="23"/>
        <v>0.32868359421186505</v>
      </c>
      <c r="W24" s="15">
        <f t="shared" si="23"/>
        <v>0.3220439107934237</v>
      </c>
      <c r="X24" s="15">
        <f t="shared" si="23"/>
        <v>0.31553835453153495</v>
      </c>
      <c r="Y24" s="15">
        <f t="shared" si="23"/>
        <v>0.30916421594549148</v>
      </c>
      <c r="Z24" s="15">
        <f t="shared" si="23"/>
        <v>0.30291884028836169</v>
      </c>
      <c r="AA24" s="15">
        <f t="shared" si="23"/>
        <v>0.29679962644132168</v>
      </c>
      <c r="AB24" s="15">
        <f t="shared" si="23"/>
        <v>0.29080402583032261</v>
      </c>
      <c r="AC24" s="15">
        <f t="shared" si="23"/>
        <v>0.28492954136464227</v>
      </c>
      <c r="AD24" s="15">
        <f t="shared" si="23"/>
        <v>0.27917372639687887</v>
      </c>
      <c r="AE24" s="15">
        <f t="shared" si="23"/>
        <v>0.27353418370395388</v>
      </c>
    </row>
    <row r="25" spans="1:32" x14ac:dyDescent="0.25">
      <c r="A25" s="8" t="s">
        <v>11</v>
      </c>
      <c r="B25" s="8" t="s">
        <v>101</v>
      </c>
      <c r="C25" s="8" t="s">
        <v>77</v>
      </c>
      <c r="D25" s="18">
        <f>INDEX('CEA 2006-2017'!$D$2:$O$261,MATCH($B25&amp;$C25,'CEA 2006-2017'!$W$2:$W$261,0),MATCH(D$3,'CEA 2006-2017'!$D$1:$O$1,0))</f>
        <v>0.24840000000000001</v>
      </c>
      <c r="E25" s="18">
        <f>INDEX('CEA 2006-2017'!$D$2:$O$261,MATCH($B25&amp;$C25,'CEA 2006-2017'!$W$2:$W$261,0),MATCH(E$3,'CEA 2006-2017'!$D$1:$O$1,0))</f>
        <v>0.2364</v>
      </c>
      <c r="F25" s="18">
        <f>INDEX('CEA 2006-2017'!$D$2:$O$261,MATCH($B25&amp;$C25,'CEA 2006-2017'!$W$2:$W$261,0),MATCH(F$3,'CEA 2006-2017'!$D$1:$O$1,0))</f>
        <v>0.212924214182733</v>
      </c>
      <c r="G25" s="18">
        <f>INDEX('CEA 2006-2017'!$D$2:$O$261,MATCH($B25&amp;$C25,'CEA 2006-2017'!$W$2:$W$261,0),MATCH(G$3,'CEA 2006-2017'!$D$1:$O$1,0))</f>
        <v>0.16787758805427899</v>
      </c>
      <c r="H25" s="18">
        <f>INDEX('CEA 2006-2017'!$D$2:$O$261,MATCH($B25&amp;$C25,'CEA 2006-2017'!$W$2:$W$261,0),MATCH(H$3,'CEA 2006-2017'!$D$1:$O$1,0))</f>
        <v>0.18330944666002</v>
      </c>
      <c r="I25" s="18">
        <f>INDEX('CEA 2006-2017'!$D$2:$O$261,MATCH($B25&amp;$C25,'CEA 2006-2017'!$W$2:$W$261,0),MATCH(I$3,'CEA 2006-2017'!$D$1:$O$1,0))</f>
        <v>0.22400837070197199</v>
      </c>
      <c r="J25" s="18">
        <f>INDEX('CEA 2006-2017'!$D$2:$O$261,MATCH($B25&amp;$C25,'CEA 2006-2017'!$W$2:$W$261,0),MATCH(J$3,'CEA 2006-2017'!$D$1:$O$1,0))</f>
        <v>0.231873836687781</v>
      </c>
      <c r="K25" s="18">
        <f>INDEX('CEA 2006-2017'!$D$2:$O$261,MATCH($B25&amp;$C25,'CEA 2006-2017'!$W$2:$W$261,0),MATCH(K$3,'CEA 2006-2017'!$D$1:$O$1,0))</f>
        <v>0.24067097130277401</v>
      </c>
      <c r="L25" s="18">
        <f>INDEX('CEA 2006-2017'!$D$2:$O$261,MATCH($B25&amp;$C25,'CEA 2006-2017'!$W$2:$W$261,0),MATCH(L$3,'CEA 2006-2017'!$D$1:$O$1,0))</f>
        <v>0.240450254974689</v>
      </c>
      <c r="M25" s="18">
        <f>INDEX('CEA 2006-2017'!$D$2:$O$261,MATCH($B25&amp;$C25,'CEA 2006-2017'!$W$2:$W$261,0),MATCH(M$3,'CEA 2006-2017'!$D$1:$O$1,0))</f>
        <v>0.24655313232183301</v>
      </c>
      <c r="N25" s="18">
        <f>INDEX('CEA 2006-2017'!$D$2:$O$261,MATCH($B25&amp;$C25,'CEA 2006-2017'!$W$2:$W$261,0),MATCH(N$3,'CEA 2006-2017'!$D$1:$O$1,0))</f>
        <v>0.22159999999999999</v>
      </c>
      <c r="O25" s="64">
        <f>VLOOKUP(B25,'CEA 2017-19'!$A$2:$K$40,11,0)</f>
        <v>0.22423677109019891</v>
      </c>
      <c r="P25" s="64">
        <f>VLOOKUP(B25,'CEA 2017-19'!$N$2:$X$40,11,0)</f>
        <v>0.22195493326900606</v>
      </c>
      <c r="Q25" s="64">
        <f>VLOOKUP(B25,'CEA 2017-19'!$AA$2:$AK$40,11,0)</f>
        <v>0.18330986188233539</v>
      </c>
      <c r="R25" s="92">
        <f t="shared" si="2"/>
        <v>-2.3102973723499343E-2</v>
      </c>
      <c r="S25" s="30">
        <f t="shared" si="3"/>
        <v>-2.3102973723499343E-2</v>
      </c>
      <c r="T25" s="15">
        <f t="shared" si="0"/>
        <v>0.17907485896000949</v>
      </c>
      <c r="U25" s="15">
        <f t="shared" ref="U25:AE25" si="24">MAX(T25*(1+$S25),$T$2)</f>
        <v>0.17493769719891705</v>
      </c>
      <c r="V25" s="15">
        <f t="shared" si="24"/>
        <v>0.17089611617728098</v>
      </c>
      <c r="W25" s="15">
        <f t="shared" si="24"/>
        <v>0.16694790769578916</v>
      </c>
      <c r="X25" s="15">
        <f t="shared" si="24"/>
        <v>0.16309091457110014</v>
      </c>
      <c r="Y25" s="15">
        <f t="shared" si="24"/>
        <v>0.15932302945722254</v>
      </c>
      <c r="Z25" s="15">
        <f t="shared" si="24"/>
        <v>0.15564219369412402</v>
      </c>
      <c r="AA25" s="15">
        <f t="shared" si="24"/>
        <v>0.15204639618294088</v>
      </c>
      <c r="AB25" s="15">
        <f t="shared" si="24"/>
        <v>0.14853367228717362</v>
      </c>
      <c r="AC25" s="15">
        <f t="shared" si="24"/>
        <v>0.14510210275926819</v>
      </c>
      <c r="AD25" s="15">
        <f t="shared" si="24"/>
        <v>0.14174981269199632</v>
      </c>
      <c r="AE25" s="15">
        <f t="shared" si="24"/>
        <v>0.13847497049406218</v>
      </c>
    </row>
    <row r="26" spans="1:32" x14ac:dyDescent="0.25">
      <c r="A26" s="8" t="s">
        <v>28</v>
      </c>
      <c r="B26" s="8" t="s">
        <v>103</v>
      </c>
      <c r="C26" s="8" t="s">
        <v>77</v>
      </c>
      <c r="D26" s="18">
        <f>INDEX('CEA 2006-2017'!$D$2:$O$261,MATCH($B26&amp;$C26,'CEA 2006-2017'!$W$2:$W$261,0),MATCH(D$3,'CEA 2006-2017'!$D$1:$O$1,0))</f>
        <v>0.40336423489520301</v>
      </c>
      <c r="E26" s="18">
        <f>INDEX('CEA 2006-2017'!$D$2:$O$261,MATCH($B26&amp;$C26,'CEA 2006-2017'!$W$2:$W$261,0),MATCH(E$3,'CEA 2006-2017'!$D$1:$O$1,0))</f>
        <v>0.336884061889276</v>
      </c>
      <c r="F26" s="18">
        <f>INDEX('CEA 2006-2017'!$D$2:$O$261,MATCH($B26&amp;$C26,'CEA 2006-2017'!$W$2:$W$261,0),MATCH(F$3,'CEA 2006-2017'!$D$1:$O$1,0))</f>
        <v>0.38595047505049801</v>
      </c>
      <c r="G26" s="18">
        <f>INDEX('CEA 2006-2017'!$D$2:$O$261,MATCH($B26&amp;$C26,'CEA 2006-2017'!$W$2:$W$261,0),MATCH(G$3,'CEA 2006-2017'!$D$1:$O$1,0))</f>
        <v>0.37592715283494099</v>
      </c>
      <c r="H26" s="18">
        <f>INDEX('CEA 2006-2017'!$D$2:$O$261,MATCH($B26&amp;$C26,'CEA 2006-2017'!$W$2:$W$261,0),MATCH(H$3,'CEA 2006-2017'!$D$1:$O$1,0))</f>
        <v>0.32819319653803902</v>
      </c>
      <c r="I26" s="18">
        <f>INDEX('CEA 2006-2017'!$D$2:$O$261,MATCH($B26&amp;$C26,'CEA 2006-2017'!$W$2:$W$261,0),MATCH(I$3,'CEA 2006-2017'!$D$1:$O$1,0))</f>
        <v>0.34166463711641498</v>
      </c>
      <c r="J26" s="18">
        <f>INDEX('CEA 2006-2017'!$D$2:$O$261,MATCH($B26&amp;$C26,'CEA 2006-2017'!$W$2:$W$261,0),MATCH(J$3,'CEA 2006-2017'!$D$1:$O$1,0))</f>
        <v>0.33480772397098901</v>
      </c>
      <c r="K26" s="18">
        <f>INDEX('CEA 2006-2017'!$D$2:$O$261,MATCH($B26&amp;$C26,'CEA 2006-2017'!$W$2:$W$261,0),MATCH(K$3,'CEA 2006-2017'!$D$1:$O$1,0))</f>
        <v>0.30681023909689198</v>
      </c>
      <c r="L26" s="18">
        <f>INDEX('CEA 2006-2017'!$D$2:$O$261,MATCH($B26&amp;$C26,'CEA 2006-2017'!$W$2:$W$261,0),MATCH(L$3,'CEA 2006-2017'!$D$1:$O$1,0))</f>
        <v>0.31081184714868798</v>
      </c>
      <c r="M26" s="18">
        <f>INDEX('CEA 2006-2017'!$D$2:$O$261,MATCH($B26&amp;$C26,'CEA 2006-2017'!$W$2:$W$261,0),MATCH(M$3,'CEA 2006-2017'!$D$1:$O$1,0))</f>
        <v>0.27566667987478699</v>
      </c>
      <c r="N26" s="18">
        <f>INDEX('CEA 2006-2017'!$D$2:$O$261,MATCH($B26&amp;$C26,'CEA 2006-2017'!$W$2:$W$261,0),MATCH(N$3,'CEA 2006-2017'!$D$1:$O$1,0))</f>
        <v>0.252</v>
      </c>
      <c r="O26" s="64">
        <f>VLOOKUP(B26,'CEA 2017-19'!$A$2:$K$40,11,0)</f>
        <v>0.2495376461820156</v>
      </c>
      <c r="P26" s="64">
        <f>VLOOKUP(B26,'CEA 2017-19'!$N$2:$X$40,11,0)</f>
        <v>0.24597090124998666</v>
      </c>
      <c r="Q26" s="64">
        <f>VLOOKUP(B26,'CEA 2017-19'!$AA$2:$AK$40,11,0)</f>
        <v>0.23984303586705738</v>
      </c>
      <c r="R26" s="92">
        <f t="shared" si="2"/>
        <v>-3.9199864265479945E-2</v>
      </c>
      <c r="S26" s="30">
        <f t="shared" si="3"/>
        <v>-3.9199864265479945E-2</v>
      </c>
      <c r="T26" s="15">
        <f t="shared" si="0"/>
        <v>0.23044122141604809</v>
      </c>
      <c r="U26" s="15">
        <f t="shared" ref="U26:AE26" si="25">MAX(T26*(1+$S26),$T$2)</f>
        <v>0.2214079568153676</v>
      </c>
      <c r="V26" s="15">
        <f t="shared" si="25"/>
        <v>0.21272879496090794</v>
      </c>
      <c r="W26" s="15">
        <f t="shared" si="25"/>
        <v>0.20438985507308122</v>
      </c>
      <c r="X26" s="15">
        <f t="shared" si="25"/>
        <v>0.19637780049697531</v>
      </c>
      <c r="Y26" s="15">
        <f t="shared" si="25"/>
        <v>0.18867981737274039</v>
      </c>
      <c r="Z26" s="15">
        <f t="shared" si="25"/>
        <v>0.18128359414209341</v>
      </c>
      <c r="AA26" s="15">
        <f t="shared" si="25"/>
        <v>0.17417730185816499</v>
      </c>
      <c r="AB26" s="15">
        <f t="shared" si="25"/>
        <v>0.1673495752671974</v>
      </c>
      <c r="AC26" s="15">
        <f t="shared" si="25"/>
        <v>0.16078949463183756</v>
      </c>
      <c r="AD26" s="15">
        <f t="shared" si="25"/>
        <v>0.15448656826695442</v>
      </c>
      <c r="AE26" s="15">
        <f t="shared" si="25"/>
        <v>0.14843071576005001</v>
      </c>
    </row>
    <row r="27" spans="1:32" x14ac:dyDescent="0.25">
      <c r="A27" s="8" t="s">
        <v>28</v>
      </c>
      <c r="B27" s="8" t="s">
        <v>58</v>
      </c>
      <c r="C27" s="8" t="s">
        <v>77</v>
      </c>
      <c r="D27" s="18">
        <f>INDEX('CEA 2006-2017'!$D$2:$O$261,MATCH($B27&amp;$C27,'CEA 2006-2017'!$W$2:$W$261,0),MATCH(D$3,'CEA 2006-2017'!$D$1:$O$1,0))</f>
        <v>0.44458297543500802</v>
      </c>
      <c r="E27" s="18">
        <f>INDEX('CEA 2006-2017'!$D$2:$O$261,MATCH($B27&amp;$C27,'CEA 2006-2017'!$W$2:$W$261,0),MATCH(E$3,'CEA 2006-2017'!$D$1:$O$1,0))</f>
        <v>0.41218386305816801</v>
      </c>
      <c r="F27" s="18">
        <f>INDEX('CEA 2006-2017'!$D$2:$O$261,MATCH($B27&amp;$C27,'CEA 2006-2017'!$W$2:$W$261,0),MATCH(F$3,'CEA 2006-2017'!$D$1:$O$1,0))</f>
        <v>0.47378379999907705</v>
      </c>
      <c r="G27" s="18">
        <f>INDEX('CEA 2006-2017'!$D$2:$O$261,MATCH($B27&amp;$C27,'CEA 2006-2017'!$W$2:$W$261,0),MATCH(G$3,'CEA 2006-2017'!$D$1:$O$1,0))</f>
        <v>0.44779013149904495</v>
      </c>
      <c r="H27" s="18">
        <f>INDEX('CEA 2006-2017'!$D$2:$O$261,MATCH($B27&amp;$C27,'CEA 2006-2017'!$W$2:$W$261,0),MATCH(H$3,'CEA 2006-2017'!$D$1:$O$1,0))</f>
        <v>0.44453810659967835</v>
      </c>
      <c r="I27" s="18">
        <f>INDEX('CEA 2006-2017'!$D$2:$O$261,MATCH($B27&amp;$C27,'CEA 2006-2017'!$W$2:$W$261,0),MATCH(I$3,'CEA 2006-2017'!$D$1:$O$1,0))</f>
        <v>0.39682596503788564</v>
      </c>
      <c r="J27" s="18">
        <f>INDEX('CEA 2006-2017'!$D$2:$O$261,MATCH($B27&amp;$C27,'CEA 2006-2017'!$W$2:$W$261,0),MATCH(J$3,'CEA 2006-2017'!$D$1:$O$1,0))</f>
        <v>0.38178887277381457</v>
      </c>
      <c r="K27" s="18">
        <f>INDEX('CEA 2006-2017'!$D$2:$O$261,MATCH($B27&amp;$C27,'CEA 2006-2017'!$W$2:$W$261,0),MATCH(K$3,'CEA 2006-2017'!$D$1:$O$1,0))</f>
        <v>0.32882387890195752</v>
      </c>
      <c r="L27" s="18">
        <f>INDEX('CEA 2006-2017'!$D$2:$O$261,MATCH($B27&amp;$C27,'CEA 2006-2017'!$W$2:$W$261,0),MATCH(L$3,'CEA 2006-2017'!$D$1:$O$1,0))</f>
        <v>0.3291731747283283</v>
      </c>
      <c r="M27" s="18">
        <f>INDEX('CEA 2006-2017'!$D$2:$O$261,MATCH($B27&amp;$C27,'CEA 2006-2017'!$W$2:$W$261,0),MATCH(M$3,'CEA 2006-2017'!$D$1:$O$1,0))</f>
        <v>0.35926028318451825</v>
      </c>
      <c r="N27" s="18">
        <f>INDEX('CEA 2006-2017'!$D$2:$O$261,MATCH($B27&amp;$C27,'CEA 2006-2017'!$W$2:$W$261,0),MATCH(N$3,'CEA 2006-2017'!$D$1:$O$1,0))</f>
        <v>0.35331968592433405</v>
      </c>
      <c r="O27" s="64">
        <f>VLOOKUP(B27,'CEA 2017-19'!$A$2:$K$40,11,0)</f>
        <v>0.33288969344110642</v>
      </c>
      <c r="P27" s="64">
        <f>VLOOKUP(B27,'CEA 2017-19'!$N$2:$X$40,11,0)</f>
        <v>0.33154912700609157</v>
      </c>
      <c r="Q27" s="64">
        <f>VLOOKUP(B27,'CEA 2017-19'!$AA$2:$AK$40,11,0)</f>
        <v>0.35142742430282831</v>
      </c>
      <c r="R27" s="92">
        <f t="shared" si="2"/>
        <v>-1.7924600284705217E-2</v>
      </c>
      <c r="S27" s="30">
        <f t="shared" si="3"/>
        <v>-1.7924600284705217E-2</v>
      </c>
      <c r="T27" s="15">
        <f t="shared" si="0"/>
        <v>0.34512822819311662</v>
      </c>
      <c r="U27" s="15">
        <f t="shared" ref="U27:AE27" si="26">MAX(T27*(1+$S27),$T$2)</f>
        <v>0.33894194265578648</v>
      </c>
      <c r="V27" s="15">
        <f t="shared" si="26"/>
        <v>0.33286654381396003</v>
      </c>
      <c r="W27" s="15">
        <f t="shared" si="26"/>
        <v>0.32690004406794348</v>
      </c>
      <c r="X27" s="15">
        <f t="shared" si="26"/>
        <v>0.3210404914449731</v>
      </c>
      <c r="Y27" s="15">
        <f t="shared" si="26"/>
        <v>0.31528596896061661</v>
      </c>
      <c r="Z27" s="15">
        <f t="shared" si="26"/>
        <v>0.30963459399162158</v>
      </c>
      <c r="AA27" s="15">
        <f t="shared" si="26"/>
        <v>0.30408451766000477</v>
      </c>
      <c r="AB27" s="15">
        <f t="shared" si="26"/>
        <v>0.2986339242281818</v>
      </c>
      <c r="AC27" s="15">
        <f t="shared" si="26"/>
        <v>0.2932810305049387</v>
      </c>
      <c r="AD27" s="15">
        <f t="shared" si="26"/>
        <v>0.28802408526205125</v>
      </c>
      <c r="AE27" s="15">
        <f t="shared" si="26"/>
        <v>0.28286136866136113</v>
      </c>
    </row>
    <row r="28" spans="1:32" x14ac:dyDescent="0.25">
      <c r="A28" s="8" t="s">
        <v>18</v>
      </c>
      <c r="B28" s="8" t="s">
        <v>59</v>
      </c>
      <c r="C28" s="8" t="s">
        <v>77</v>
      </c>
      <c r="D28" s="18">
        <f>INDEX('CEA 2006-2017'!$D$2:$O$261,MATCH($B28&amp;$C28,'CEA 2006-2017'!$W$2:$W$261,0),MATCH(D$3,'CEA 2006-2017'!$D$1:$O$1,0))</f>
        <v>0.21961811920557064</v>
      </c>
      <c r="E28" s="18">
        <f>INDEX('CEA 2006-2017'!$D$2:$O$261,MATCH($B28&amp;$C28,'CEA 2006-2017'!$W$2:$W$261,0),MATCH(E$3,'CEA 2006-2017'!$D$1:$O$1,0))</f>
        <v>0.17690466410775743</v>
      </c>
      <c r="F28" s="18">
        <f>INDEX('CEA 2006-2017'!$D$2:$O$261,MATCH($B28&amp;$C28,'CEA 2006-2017'!$W$2:$W$261,0),MATCH(F$3,'CEA 2006-2017'!$D$1:$O$1,0))</f>
        <v>0.17030838940058504</v>
      </c>
      <c r="G28" s="18">
        <f>INDEX('CEA 2006-2017'!$D$2:$O$261,MATCH($B28&amp;$C28,'CEA 2006-2017'!$W$2:$W$261,0),MATCH(G$3,'CEA 2006-2017'!$D$1:$O$1,0))</f>
        <v>0.16738378906030352</v>
      </c>
      <c r="H28" s="18">
        <f>INDEX('CEA 2006-2017'!$D$2:$O$261,MATCH($B28&amp;$C28,'CEA 2006-2017'!$W$2:$W$261,0),MATCH(H$3,'CEA 2006-2017'!$D$1:$O$1,0))</f>
        <v>0.14561916956283152</v>
      </c>
      <c r="I28" s="18">
        <f>INDEX('CEA 2006-2017'!$D$2:$O$261,MATCH($B28&amp;$C28,'CEA 2006-2017'!$W$2:$W$261,0),MATCH(I$3,'CEA 2006-2017'!$D$1:$O$1,0))</f>
        <v>0.13584961556345113</v>
      </c>
      <c r="J28" s="18">
        <f>INDEX('CEA 2006-2017'!$D$2:$O$261,MATCH($B28&amp;$C28,'CEA 2006-2017'!$W$2:$W$261,0),MATCH(J$3,'CEA 2006-2017'!$D$1:$O$1,0))</f>
        <v>0.14914219284309346</v>
      </c>
      <c r="K28" s="18">
        <f>INDEX('CEA 2006-2017'!$D$2:$O$261,MATCH($B28&amp;$C28,'CEA 2006-2017'!$W$2:$W$261,0),MATCH(K$3,'CEA 2006-2017'!$D$1:$O$1,0))</f>
        <v>0.13153411349905511</v>
      </c>
      <c r="L28" s="18">
        <f>INDEX('CEA 2006-2017'!$D$2:$O$261,MATCH($B28&amp;$C28,'CEA 2006-2017'!$W$2:$W$261,0),MATCH(L$3,'CEA 2006-2017'!$D$1:$O$1,0))</f>
        <v>0.12402745117473188</v>
      </c>
      <c r="M28" s="18">
        <f>INDEX('CEA 2006-2017'!$D$2:$O$261,MATCH($B28&amp;$C28,'CEA 2006-2017'!$W$2:$W$261,0),MATCH(M$3,'CEA 2006-2017'!$D$1:$O$1,0))</f>
        <v>0.1605782345565783</v>
      </c>
      <c r="N28" s="18">
        <f>INDEX('CEA 2006-2017'!$D$2:$O$261,MATCH($B28&amp;$C28,'CEA 2006-2017'!$W$2:$W$261,0),MATCH(N$3,'CEA 2006-2017'!$D$1:$O$1,0))</f>
        <v>0.16150539822982363</v>
      </c>
      <c r="O28" s="64">
        <f>VLOOKUP(B28,'CEA 2017-19'!$A$2:$K$40,11,0)</f>
        <v>0.16917656934760644</v>
      </c>
      <c r="P28" s="64">
        <f>VLOOKUP(B28,'CEA 2017-19'!$N$2:$X$40,11,0)</f>
        <v>0.14527136707391286</v>
      </c>
      <c r="Q28" s="64">
        <f>VLOOKUP(B28,'CEA 2017-19'!$AA$2:$AK$40,11,0)</f>
        <v>0.12369184309646118</v>
      </c>
      <c r="R28" s="92">
        <f t="shared" si="2"/>
        <v>-4.3200385284942189E-2</v>
      </c>
      <c r="S28" s="30">
        <f t="shared" si="3"/>
        <v>-4.3200385284942189E-2</v>
      </c>
      <c r="T28" s="15">
        <f t="shared" si="0"/>
        <v>0.12</v>
      </c>
      <c r="U28" s="15">
        <f t="shared" ref="U28:AE28" si="27">MAX(T28*(1+$S28),$T$2)</f>
        <v>0.12</v>
      </c>
      <c r="V28" s="15">
        <f t="shared" si="27"/>
        <v>0.12</v>
      </c>
      <c r="W28" s="15">
        <f t="shared" si="27"/>
        <v>0.12</v>
      </c>
      <c r="X28" s="15">
        <f t="shared" si="27"/>
        <v>0.12</v>
      </c>
      <c r="Y28" s="15">
        <f t="shared" si="27"/>
        <v>0.12</v>
      </c>
      <c r="Z28" s="15">
        <f t="shared" si="27"/>
        <v>0.12</v>
      </c>
      <c r="AA28" s="15">
        <f t="shared" si="27"/>
        <v>0.12</v>
      </c>
      <c r="AB28" s="15">
        <f t="shared" si="27"/>
        <v>0.12</v>
      </c>
      <c r="AC28" s="15">
        <f t="shared" si="27"/>
        <v>0.12</v>
      </c>
      <c r="AD28" s="15">
        <f t="shared" si="27"/>
        <v>0.12</v>
      </c>
      <c r="AE28" s="15">
        <f t="shared" si="27"/>
        <v>0.12</v>
      </c>
    </row>
    <row r="29" spans="1:32" x14ac:dyDescent="0.25">
      <c r="B29" s="8" t="s">
        <v>152</v>
      </c>
      <c r="C29" s="8" t="s">
        <v>77</v>
      </c>
      <c r="D29" s="15">
        <f t="shared" ref="D29:Q29" si="28">SUMPRODUCT(D$4:D$28,D$33:D$57)/SUM(D$33:D$57)</f>
        <v>0.3042516693698753</v>
      </c>
      <c r="E29" s="15">
        <f t="shared" si="28"/>
        <v>0.28734936870993927</v>
      </c>
      <c r="F29" s="15">
        <f t="shared" si="28"/>
        <v>0.27196401882192045</v>
      </c>
      <c r="G29" s="15">
        <f t="shared" si="28"/>
        <v>0.25473699802692812</v>
      </c>
      <c r="H29" s="15">
        <f t="shared" si="28"/>
        <v>0.25387497191954383</v>
      </c>
      <c r="I29" s="15">
        <f t="shared" si="28"/>
        <v>0.23973258659973298</v>
      </c>
      <c r="J29" s="15">
        <f t="shared" si="28"/>
        <v>0.23647601392773573</v>
      </c>
      <c r="K29" s="15">
        <f t="shared" si="28"/>
        <v>0.23038260446246334</v>
      </c>
      <c r="L29" s="15">
        <f t="shared" si="28"/>
        <v>0.22837930183104588</v>
      </c>
      <c r="M29" s="15">
        <f t="shared" si="28"/>
        <v>0.2277402799455262</v>
      </c>
      <c r="N29" s="15">
        <f t="shared" si="28"/>
        <v>0.21884549515463733</v>
      </c>
      <c r="O29" s="64">
        <f t="shared" si="28"/>
        <v>0.21425154353883705</v>
      </c>
      <c r="P29" s="64">
        <f t="shared" si="28"/>
        <v>0.21047338997857384</v>
      </c>
      <c r="Q29" s="64">
        <f t="shared" si="28"/>
        <v>0.20662777457583562</v>
      </c>
      <c r="R29" s="92">
        <f t="shared" si="2"/>
        <v>-2.932573046174336E-2</v>
      </c>
      <c r="S29" s="15"/>
      <c r="T29" s="15">
        <f t="shared" ref="T29:AE29" si="29">SUMPRODUCT(T$4:T$28,$Q$33:$Q$57)/SUM($Q$33:$Q$57)</f>
        <v>0.20124207400402785</v>
      </c>
      <c r="U29" s="15">
        <f t="shared" si="29"/>
        <v>0.19620445756142835</v>
      </c>
      <c r="V29" s="15">
        <f t="shared" si="29"/>
        <v>0.19132627012631165</v>
      </c>
      <c r="W29" s="15">
        <f t="shared" si="29"/>
        <v>0.18660204423380561</v>
      </c>
      <c r="X29" s="15">
        <f t="shared" si="29"/>
        <v>0.18223269640579368</v>
      </c>
      <c r="Y29" s="15">
        <f t="shared" si="29"/>
        <v>0.17808154601121945</v>
      </c>
      <c r="Z29" s="15">
        <f t="shared" si="29"/>
        <v>0.17436246852804943</v>
      </c>
      <c r="AA29" s="15">
        <f t="shared" si="29"/>
        <v>0.17076247691318686</v>
      </c>
      <c r="AB29" s="15">
        <f t="shared" si="29"/>
        <v>0.16726608468360865</v>
      </c>
      <c r="AC29" s="15">
        <f t="shared" si="29"/>
        <v>0.16387010938835936</v>
      </c>
      <c r="AD29" s="15">
        <f t="shared" si="29"/>
        <v>0.16057147065768099</v>
      </c>
      <c r="AE29" s="15">
        <f t="shared" si="29"/>
        <v>0.15741470159336823</v>
      </c>
      <c r="AF29" s="15"/>
    </row>
    <row r="30" spans="1:32" x14ac:dyDescent="0.2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row>
    <row r="31" spans="1:32" x14ac:dyDescent="0.25">
      <c r="S31" s="10" t="s">
        <v>153</v>
      </c>
    </row>
    <row r="32" spans="1:32" x14ac:dyDescent="0.25">
      <c r="A32" s="9" t="s">
        <v>5</v>
      </c>
      <c r="B32" s="9" t="s">
        <v>55</v>
      </c>
      <c r="C32" s="9" t="s">
        <v>56</v>
      </c>
      <c r="D32" s="9">
        <v>2006</v>
      </c>
      <c r="E32" s="9">
        <v>2007</v>
      </c>
      <c r="F32" s="9">
        <v>2008</v>
      </c>
      <c r="G32" s="9">
        <v>2009</v>
      </c>
      <c r="H32" s="9">
        <v>2010</v>
      </c>
      <c r="I32" s="9">
        <v>2011</v>
      </c>
      <c r="J32" s="9">
        <v>2012</v>
      </c>
      <c r="K32" s="9">
        <v>2013</v>
      </c>
      <c r="L32" s="9">
        <v>2014</v>
      </c>
      <c r="M32" s="9">
        <v>2015</v>
      </c>
      <c r="N32" s="9">
        <v>2016</v>
      </c>
      <c r="O32" s="89">
        <v>2017</v>
      </c>
      <c r="P32" s="89">
        <v>2018</v>
      </c>
      <c r="Q32" s="89">
        <v>2019</v>
      </c>
      <c r="R32" s="10"/>
      <c r="S32" s="10" t="s">
        <v>151</v>
      </c>
      <c r="T32" s="32">
        <v>2020</v>
      </c>
      <c r="U32" s="32">
        <v>2021</v>
      </c>
      <c r="V32" s="32">
        <v>2022</v>
      </c>
      <c r="W32" s="32">
        <v>2023</v>
      </c>
      <c r="X32" s="32">
        <v>2024</v>
      </c>
      <c r="Y32" s="32">
        <v>2025</v>
      </c>
      <c r="Z32" s="32">
        <v>2026</v>
      </c>
      <c r="AA32" s="32">
        <v>2027</v>
      </c>
      <c r="AB32" s="32">
        <v>2028</v>
      </c>
      <c r="AC32" s="32">
        <v>2029</v>
      </c>
      <c r="AD32" s="32">
        <v>2030</v>
      </c>
      <c r="AE32" s="32">
        <v>2031</v>
      </c>
    </row>
    <row r="33" spans="1:32" x14ac:dyDescent="0.25">
      <c r="A33" s="8" t="s">
        <v>22</v>
      </c>
      <c r="B33" s="8" t="s">
        <v>79</v>
      </c>
      <c r="C33" s="8" t="s">
        <v>70</v>
      </c>
      <c r="D33" s="34">
        <f>INDEX('CEA 2006-2017'!$D$2:$O$261,MATCH($B33&amp;$C33,'CEA 2006-2017'!$W$2:$W$261,0),MATCH(D$32,'CEA 2006-2017'!$D$1:$O$1,0))</f>
        <v>26119.89</v>
      </c>
      <c r="E33" s="34">
        <f>INDEX('CEA 2006-2017'!$D$2:$O$261,MATCH($B33&amp;$C33,'CEA 2006-2017'!$W$2:$W$261,0),MATCH(E$32,'CEA 2006-2017'!$D$1:$O$1,0))</f>
        <v>21906.73</v>
      </c>
      <c r="F33" s="34">
        <f>INDEX('CEA 2006-2017'!$D$2:$O$261,MATCH($B33&amp;$C33,'CEA 2006-2017'!$W$2:$W$261,0),MATCH(F$32,'CEA 2006-2017'!$D$1:$O$1,0))</f>
        <v>22883.89</v>
      </c>
      <c r="G33" s="34">
        <f>INDEX('CEA 2006-2017'!$D$2:$O$261,MATCH($B33&amp;$C33,'CEA 2006-2017'!$W$2:$W$261,0),MATCH(G$32,'CEA 2006-2017'!$D$1:$O$1,0))</f>
        <v>22455.87</v>
      </c>
      <c r="H33" s="34">
        <f>INDEX('CEA 2006-2017'!$D$2:$O$261,MATCH($B33&amp;$C33,'CEA 2006-2017'!$W$2:$W$261,0),MATCH(H$32,'CEA 2006-2017'!$D$1:$O$1,0))</f>
        <v>24766.43</v>
      </c>
      <c r="I33" s="34">
        <f>INDEX('CEA 2006-2017'!$D$2:$O$261,MATCH($B33&amp;$C33,'CEA 2006-2017'!$W$2:$W$261,0),MATCH(I$32,'CEA 2006-2017'!$D$1:$O$1,0))</f>
        <v>26360.75</v>
      </c>
      <c r="J33" s="34">
        <f>INDEX('CEA 2006-2017'!$D$2:$O$261,MATCH($B33&amp;$C33,'CEA 2006-2017'!$W$2:$W$261,0),MATCH(J$32,'CEA 2006-2017'!$D$1:$O$1,0))</f>
        <v>28525.1875179495</v>
      </c>
      <c r="K33" s="34">
        <f>INDEX('CEA 2006-2017'!$D$2:$O$261,MATCH($B33&amp;$C33,'CEA 2006-2017'!$W$2:$W$261,0),MATCH(K$32,'CEA 2006-2017'!$D$1:$O$1,0))</f>
        <v>29712.73</v>
      </c>
      <c r="L33" s="34">
        <f>INDEX('CEA 2006-2017'!$D$2:$O$261,MATCH($B33&amp;$C33,'CEA 2006-2017'!$W$2:$W$261,0),MATCH(L$32,'CEA 2006-2017'!$D$1:$O$1,0))</f>
        <v>29923.040000000001</v>
      </c>
      <c r="M33" s="34">
        <f>INDEX('CEA 2006-2017'!$D$2:$O$261,MATCH($B33&amp;$C33,'CEA 2006-2017'!$W$2:$W$261,0),MATCH(M$32,'CEA 2006-2017'!$D$1:$O$1,0))</f>
        <v>31556.03</v>
      </c>
      <c r="N33" s="34">
        <f>INDEX('CEA 2006-2017'!$D$2:$O$261,MATCH($B33&amp;$C33,'CEA 2006-2017'!$W$2:$W$261,0),MATCH(N$32,'CEA 2006-2017'!$D$1:$O$1,0))</f>
        <v>31906.35</v>
      </c>
      <c r="O33" s="90">
        <f>VLOOKUP(B4,'CEA 2017-19'!$A$2:$K$40,5,0)</f>
        <v>32997.230000000003</v>
      </c>
      <c r="P33" s="90">
        <f>VLOOKUP(B33,'CEA 2017-19'!$N$2:$X$40,5,0)</f>
        <v>34481.83</v>
      </c>
      <c r="Q33" s="90">
        <f>VLOOKUP(B33,'CEA 2017-19'!$AA$2:$AK$40,5,0)</f>
        <v>33357.49</v>
      </c>
      <c r="S33" s="8" t="s">
        <v>22</v>
      </c>
      <c r="T33" s="33">
        <f t="shared" ref="T33:AE37" si="30">SUMPRODUCT(--($A$4:$A$28=$S33),T$4:T$28,$Q$33:$Q$57)/SUMIFS($Q$33:$Q$57,$A$4:$A$28,$S33)</f>
        <v>0.2051694813068706</v>
      </c>
      <c r="U33" s="33">
        <f t="shared" si="30"/>
        <v>0.19912175625170428</v>
      </c>
      <c r="V33" s="33">
        <f t="shared" si="30"/>
        <v>0.19328406684206392</v>
      </c>
      <c r="W33" s="33">
        <f t="shared" si="30"/>
        <v>0.1876487649367809</v>
      </c>
      <c r="X33" s="33">
        <f t="shared" si="30"/>
        <v>0.18291183644303996</v>
      </c>
      <c r="Y33" s="33">
        <f t="shared" si="30"/>
        <v>0.17861726734930949</v>
      </c>
      <c r="Z33" s="33">
        <f t="shared" si="30"/>
        <v>0.17445991562274482</v>
      </c>
      <c r="AA33" s="33">
        <f t="shared" si="30"/>
        <v>0.17043524362710299</v>
      </c>
      <c r="AB33" s="33">
        <f t="shared" si="30"/>
        <v>0.16653886633084566</v>
      </c>
      <c r="AC33" s="33">
        <f t="shared" si="30"/>
        <v>0.16276654611750238</v>
      </c>
      <c r="AD33" s="33">
        <f t="shared" si="30"/>
        <v>0.15911418777394978</v>
      </c>
      <c r="AE33" s="33">
        <f t="shared" si="30"/>
        <v>0.15557783365046962</v>
      </c>
      <c r="AF33" s="33"/>
    </row>
    <row r="34" spans="1:32" x14ac:dyDescent="0.25">
      <c r="A34" s="8" t="s">
        <v>22</v>
      </c>
      <c r="B34" s="8" t="s">
        <v>80</v>
      </c>
      <c r="C34" s="8" t="s">
        <v>70</v>
      </c>
      <c r="D34" s="34">
        <f>INDEX('CEA 2006-2017'!$D$2:$O$261,MATCH($B34&amp;$C34,'CEA 2006-2017'!$W$2:$W$261,0),MATCH(D$32,'CEA 2006-2017'!$D$1:$O$1,0))</f>
        <v>22198.74</v>
      </c>
      <c r="E34" s="34">
        <f>INDEX('CEA 2006-2017'!$D$2:$O$261,MATCH($B34&amp;$C34,'CEA 2006-2017'!$W$2:$W$261,0),MATCH(E$32,'CEA 2006-2017'!$D$1:$O$1,0))</f>
        <v>24969.46</v>
      </c>
      <c r="F34" s="34">
        <f>INDEX('CEA 2006-2017'!$D$2:$O$261,MATCH($B34&amp;$C34,'CEA 2006-2017'!$W$2:$W$261,0),MATCH(F$32,'CEA 2006-2017'!$D$1:$O$1,0))</f>
        <v>27185.11</v>
      </c>
      <c r="G34" s="34">
        <f>INDEX('CEA 2006-2017'!$D$2:$O$261,MATCH($B34&amp;$C34,'CEA 2006-2017'!$W$2:$W$261,0),MATCH(G$32,'CEA 2006-2017'!$D$1:$O$1,0))</f>
        <v>27853.52</v>
      </c>
      <c r="H34" s="34">
        <f>INDEX('CEA 2006-2017'!$D$2:$O$261,MATCH($B34&amp;$C34,'CEA 2006-2017'!$W$2:$W$261,0),MATCH(H$32,'CEA 2006-2017'!$D$1:$O$1,0))</f>
        <v>33058.33</v>
      </c>
      <c r="I34" s="34">
        <f>INDEX('CEA 2006-2017'!$D$2:$O$261,MATCH($B34&amp;$C34,'CEA 2006-2017'!$W$2:$W$261,0),MATCH(I$32,'CEA 2006-2017'!$D$1:$O$1,0))</f>
        <v>34143.800000000003</v>
      </c>
      <c r="J34" s="34">
        <f>INDEX('CEA 2006-2017'!$D$2:$O$261,MATCH($B34&amp;$C34,'CEA 2006-2017'!$W$2:$W$261,0),MATCH(J$32,'CEA 2006-2017'!$D$1:$O$1,0))</f>
        <v>38666.817953407597</v>
      </c>
      <c r="K34" s="34">
        <f>INDEX('CEA 2006-2017'!$D$2:$O$261,MATCH($B34&amp;$C34,'CEA 2006-2017'!$W$2:$W$261,0),MATCH(K$32,'CEA 2006-2017'!$D$1:$O$1,0))</f>
        <v>40998.04</v>
      </c>
      <c r="L34" s="34">
        <f>INDEX('CEA 2006-2017'!$D$2:$O$261,MATCH($B34&amp;$C34,'CEA 2006-2017'!$W$2:$W$261,0),MATCH(L$32,'CEA 2006-2017'!$D$1:$O$1,0))</f>
        <v>45323.3</v>
      </c>
      <c r="M34" s="34">
        <f>INDEX('CEA 2006-2017'!$D$2:$O$261,MATCH($B34&amp;$C34,'CEA 2006-2017'!$W$2:$W$261,0),MATCH(M$32,'CEA 2006-2017'!$D$1:$O$1,0))</f>
        <v>48818.18</v>
      </c>
      <c r="N34" s="34">
        <f>INDEX('CEA 2006-2017'!$D$2:$O$261,MATCH($B34&amp;$C34,'CEA 2006-2017'!$W$2:$W$261,0),MATCH(N$32,'CEA 2006-2017'!$D$1:$O$1,0))</f>
        <v>59132.26</v>
      </c>
      <c r="O34" s="90">
        <f>VLOOKUP(B5,'CEA 2017-19'!$A$2:$K$40,5,0)</f>
        <v>52009.93</v>
      </c>
      <c r="P34" s="90">
        <f>VLOOKUP(B34,'CEA 2017-19'!$N$2:$X$40,5,0)</f>
        <v>53253.84</v>
      </c>
      <c r="Q34" s="90">
        <f>VLOOKUP(B34,'CEA 2017-19'!$AA$2:$AK$40,5,0)</f>
        <v>53115.75</v>
      </c>
      <c r="R34" s="33"/>
      <c r="S34" s="8" t="s">
        <v>18</v>
      </c>
      <c r="T34" s="33">
        <f t="shared" si="30"/>
        <v>0.20772797359162073</v>
      </c>
      <c r="U34" s="33">
        <f t="shared" si="30"/>
        <v>0.20183374872199653</v>
      </c>
      <c r="V34" s="33">
        <f t="shared" si="30"/>
        <v>0.19611925670035038</v>
      </c>
      <c r="W34" s="33">
        <f t="shared" si="30"/>
        <v>0.1905787849221377</v>
      </c>
      <c r="X34" s="33">
        <f t="shared" si="30"/>
        <v>0.1852068084307375</v>
      </c>
      <c r="Y34" s="33">
        <f t="shared" si="30"/>
        <v>0.17999798359204924</v>
      </c>
      <c r="Z34" s="33">
        <f t="shared" si="30"/>
        <v>0.1749471419866398</v>
      </c>
      <c r="AA34" s="33">
        <f t="shared" si="30"/>
        <v>0.17004928451184229</v>
      </c>
      <c r="AB34" s="33">
        <f t="shared" si="30"/>
        <v>0.16529957568647613</v>
      </c>
      <c r="AC34" s="33">
        <f t="shared" si="30"/>
        <v>0.16069333815111797</v>
      </c>
      <c r="AD34" s="33">
        <f t="shared" si="30"/>
        <v>0.1562260473571008</v>
      </c>
      <c r="AE34" s="33">
        <f t="shared" si="30"/>
        <v>0.15189332643766265</v>
      </c>
      <c r="AF34" s="33"/>
    </row>
    <row r="35" spans="1:32" x14ac:dyDescent="0.25">
      <c r="A35" s="8" t="s">
        <v>22</v>
      </c>
      <c r="B35" s="8" t="s">
        <v>81</v>
      </c>
      <c r="C35" s="8" t="s">
        <v>70</v>
      </c>
      <c r="D35" s="34">
        <f>INDEX('CEA 2006-2017'!$D$2:$O$261,MATCH($B35&amp;$C35,'CEA 2006-2017'!$W$2:$W$261,0),MATCH(D$32,'CEA 2006-2017'!$D$1:$O$1,0))</f>
        <v>4668</v>
      </c>
      <c r="E35" s="34">
        <f>INDEX('CEA 2006-2017'!$D$2:$O$261,MATCH($B35&amp;$C35,'CEA 2006-2017'!$W$2:$W$261,0),MATCH(E$32,'CEA 2006-2017'!$D$1:$O$1,0))</f>
        <v>5360.45</v>
      </c>
      <c r="F35" s="34">
        <f>INDEX('CEA 2006-2017'!$D$2:$O$261,MATCH($B35&amp;$C35,'CEA 2006-2017'!$W$2:$W$261,0),MATCH(F$32,'CEA 2006-2017'!$D$1:$O$1,0))</f>
        <v>6046.07</v>
      </c>
      <c r="G35" s="34">
        <f>INDEX('CEA 2006-2017'!$D$2:$O$261,MATCH($B35&amp;$C35,'CEA 2006-2017'!$W$2:$W$261,0),MATCH(G$32,'CEA 2006-2017'!$D$1:$O$1,0))</f>
        <v>6462.89</v>
      </c>
      <c r="H35" s="34">
        <f>INDEX('CEA 2006-2017'!$D$2:$O$261,MATCH($B35&amp;$C35,'CEA 2006-2017'!$W$2:$W$261,0),MATCH(H$32,'CEA 2006-2017'!$D$1:$O$1,0))</f>
        <v>7315.35</v>
      </c>
      <c r="I35" s="34">
        <f>INDEX('CEA 2006-2017'!$D$2:$O$261,MATCH($B35&amp;$C35,'CEA 2006-2017'!$W$2:$W$261,0),MATCH(I$32,'CEA 2006-2017'!$D$1:$O$1,0))</f>
        <v>8095.32</v>
      </c>
      <c r="J35" s="34">
        <f>INDEX('CEA 2006-2017'!$D$2:$O$261,MATCH($B35&amp;$C35,'CEA 2006-2017'!$W$2:$W$261,0),MATCH(J$32,'CEA 2006-2017'!$D$1:$O$1,0))</f>
        <v>8409.4536707000607</v>
      </c>
      <c r="K35" s="34">
        <f>INDEX('CEA 2006-2017'!$D$2:$O$261,MATCH($B35&amp;$C35,'CEA 2006-2017'!$W$2:$W$261,0),MATCH(K$32,'CEA 2006-2017'!$D$1:$O$1,0))</f>
        <v>9099.68</v>
      </c>
      <c r="L35" s="34">
        <f>INDEX('CEA 2006-2017'!$D$2:$O$261,MATCH($B35&amp;$C35,'CEA 2006-2017'!$W$2:$W$261,0),MATCH(L$32,'CEA 2006-2017'!$D$1:$O$1,0))</f>
        <v>9686.69</v>
      </c>
      <c r="M35" s="34">
        <f>INDEX('CEA 2006-2017'!$D$2:$O$261,MATCH($B35&amp;$C35,'CEA 2006-2017'!$W$2:$W$261,0),MATCH(M$32,'CEA 2006-2017'!$D$1:$O$1,0))</f>
        <v>9902.49</v>
      </c>
      <c r="N35" s="34">
        <f>INDEX('CEA 2006-2017'!$D$2:$O$261,MATCH($B35&amp;$C35,'CEA 2006-2017'!$W$2:$W$261,0),MATCH(N$32,'CEA 2006-2017'!$D$1:$O$1,0))</f>
        <v>9794.43</v>
      </c>
      <c r="O35" s="90">
        <f>VLOOKUP(B6,'CEA 2017-19'!$A$2:$K$40,5,0)</f>
        <v>10273.89</v>
      </c>
      <c r="P35" s="90">
        <f>VLOOKUP(B35,'CEA 2017-19'!$N$2:$X$40,5,0)</f>
        <v>10745.08</v>
      </c>
      <c r="Q35" s="90">
        <f>VLOOKUP(B35,'CEA 2017-19'!$AA$2:$AK$40,5,0)</f>
        <v>10548.06</v>
      </c>
      <c r="R35" s="33"/>
      <c r="S35" s="8" t="s">
        <v>25</v>
      </c>
      <c r="T35" s="33">
        <f t="shared" si="30"/>
        <v>0.16866704109445277</v>
      </c>
      <c r="U35" s="33">
        <f t="shared" si="30"/>
        <v>0.16609572832214747</v>
      </c>
      <c r="V35" s="33">
        <f t="shared" si="30"/>
        <v>0.16361270054027133</v>
      </c>
      <c r="W35" s="33">
        <f t="shared" si="30"/>
        <v>0.16121431833495495</v>
      </c>
      <c r="X35" s="33">
        <f t="shared" si="30"/>
        <v>0.15889710349229466</v>
      </c>
      <c r="Y35" s="33">
        <f t="shared" si="30"/>
        <v>0.1566577316598966</v>
      </c>
      <c r="Z35" s="33">
        <f t="shared" si="30"/>
        <v>0.15563943821276396</v>
      </c>
      <c r="AA35" s="33">
        <f t="shared" si="30"/>
        <v>0.15468288119609561</v>
      </c>
      <c r="AB35" s="33">
        <f t="shared" si="30"/>
        <v>0.15374207886013913</v>
      </c>
      <c r="AC35" s="33">
        <f t="shared" si="30"/>
        <v>0.15281672422595546</v>
      </c>
      <c r="AD35" s="33">
        <f t="shared" si="30"/>
        <v>0.15190651718778847</v>
      </c>
      <c r="AE35" s="33">
        <f t="shared" si="30"/>
        <v>0.15118904680437353</v>
      </c>
      <c r="AF35" s="33"/>
    </row>
    <row r="36" spans="1:32" x14ac:dyDescent="0.25">
      <c r="A36" s="8" t="s">
        <v>22</v>
      </c>
      <c r="B36" s="8" t="s">
        <v>82</v>
      </c>
      <c r="C36" s="8" t="s">
        <v>70</v>
      </c>
      <c r="D36" s="34">
        <f>INDEX('CEA 2006-2017'!$D$2:$O$261,MATCH($B36&amp;$C36,'CEA 2006-2017'!$W$2:$W$261,0),MATCH(D$32,'CEA 2006-2017'!$D$1:$O$1,0))</f>
        <v>7605.55</v>
      </c>
      <c r="E36" s="34">
        <f>INDEX('CEA 2006-2017'!$D$2:$O$261,MATCH($B36&amp;$C36,'CEA 2006-2017'!$W$2:$W$261,0),MATCH(E$32,'CEA 2006-2017'!$D$1:$O$1,0))</f>
        <v>8393.61</v>
      </c>
      <c r="F36" s="34">
        <f>INDEX('CEA 2006-2017'!$D$2:$O$261,MATCH($B36&amp;$C36,'CEA 2006-2017'!$W$2:$W$261,0),MATCH(F$32,'CEA 2006-2017'!$D$1:$O$1,0))</f>
        <v>9101.23</v>
      </c>
      <c r="G36" s="34">
        <f>INDEX('CEA 2006-2017'!$D$2:$O$261,MATCH($B36&amp;$C36,'CEA 2006-2017'!$W$2:$W$261,0),MATCH(G$32,'CEA 2006-2017'!$D$1:$O$1,0))</f>
        <v>9602.8799999999992</v>
      </c>
      <c r="H36" s="34">
        <f>INDEX('CEA 2006-2017'!$D$2:$O$261,MATCH($B36&amp;$C36,'CEA 2006-2017'!$W$2:$W$261,0),MATCH(H$32,'CEA 2006-2017'!$D$1:$O$1,0))</f>
        <v>10838.48</v>
      </c>
      <c r="I36" s="34">
        <f>INDEX('CEA 2006-2017'!$D$2:$O$261,MATCH($B36&amp;$C36,'CEA 2006-2017'!$W$2:$W$261,0),MATCH(I$32,'CEA 2006-2017'!$D$1:$O$1,0))</f>
        <v>11002.46</v>
      </c>
      <c r="J36" s="34">
        <f>INDEX('CEA 2006-2017'!$D$2:$O$261,MATCH($B36&amp;$C36,'CEA 2006-2017'!$W$2:$W$261,0),MATCH(J$32,'CEA 2006-2017'!$D$1:$O$1,0))</f>
        <v>11165.522543700999</v>
      </c>
      <c r="K36" s="34">
        <f>INDEX('CEA 2006-2017'!$D$2:$O$261,MATCH($B36&amp;$C36,'CEA 2006-2017'!$W$2:$W$261,0),MATCH(K$32,'CEA 2006-2017'!$D$1:$O$1,0))</f>
        <v>11903.71</v>
      </c>
      <c r="L36" s="34">
        <f>INDEX('CEA 2006-2017'!$D$2:$O$261,MATCH($B36&amp;$C36,'CEA 2006-2017'!$W$2:$W$261,0),MATCH(L$32,'CEA 2006-2017'!$D$1:$O$1,0))</f>
        <v>12696.09</v>
      </c>
      <c r="M36" s="34">
        <f>INDEX('CEA 2006-2017'!$D$2:$O$261,MATCH($B36&amp;$C36,'CEA 2006-2017'!$W$2:$W$261,0),MATCH(M$32,'CEA 2006-2017'!$D$1:$O$1,0))</f>
        <v>13574.29</v>
      </c>
      <c r="N36" s="34">
        <f>INDEX('CEA 2006-2017'!$D$2:$O$261,MATCH($B36&amp;$C36,'CEA 2006-2017'!$W$2:$W$261,0),MATCH(N$32,'CEA 2006-2017'!$D$1:$O$1,0))</f>
        <v>14304.78</v>
      </c>
      <c r="O36" s="90">
        <f>VLOOKUP(B7,'CEA 2017-19'!$A$2:$K$40,5,0)</f>
        <v>14908.81</v>
      </c>
      <c r="P36" s="90">
        <f>VLOOKUP(B36,'CEA 2017-19'!$N$2:$X$40,5,0)</f>
        <v>15395.03</v>
      </c>
      <c r="Q36" s="90">
        <f>VLOOKUP(B36,'CEA 2017-19'!$AA$2:$AK$40,5,0)</f>
        <v>16663.61</v>
      </c>
      <c r="R36" s="33"/>
      <c r="S36" s="8" t="s">
        <v>11</v>
      </c>
      <c r="T36" s="33">
        <f t="shared" si="30"/>
        <v>0.24170503428762652</v>
      </c>
      <c r="U36" s="33">
        <f t="shared" si="30"/>
        <v>0.23615657140149393</v>
      </c>
      <c r="V36" s="33">
        <f t="shared" si="30"/>
        <v>0.23073705078015652</v>
      </c>
      <c r="W36" s="33">
        <f t="shared" si="30"/>
        <v>0.22544343569637124</v>
      </c>
      <c r="X36" s="33">
        <f t="shared" si="30"/>
        <v>0.22027276197009288</v>
      </c>
      <c r="Y36" s="33">
        <f t="shared" si="30"/>
        <v>0.21522213620899228</v>
      </c>
      <c r="Z36" s="33">
        <f t="shared" si="30"/>
        <v>0.21028873409231952</v>
      </c>
      <c r="AA36" s="33">
        <f t="shared" si="30"/>
        <v>0.2054697986970262</v>
      </c>
      <c r="AB36" s="33">
        <f t="shared" si="30"/>
        <v>0.20076263886509088</v>
      </c>
      <c r="AC36" s="33">
        <f t="shared" si="30"/>
        <v>0.19616462761101625</v>
      </c>
      <c r="AD36" s="33">
        <f t="shared" si="30"/>
        <v>0.19167320056849427</v>
      </c>
      <c r="AE36" s="33">
        <f t="shared" si="30"/>
        <v>0.18728585447526044</v>
      </c>
      <c r="AF36" s="33"/>
    </row>
    <row r="37" spans="1:32" x14ac:dyDescent="0.25">
      <c r="A37" s="8" t="s">
        <v>22</v>
      </c>
      <c r="B37" s="8" t="s">
        <v>83</v>
      </c>
      <c r="C37" s="8" t="s">
        <v>70</v>
      </c>
      <c r="D37" s="34">
        <f>INDEX('CEA 2006-2017'!$D$2:$O$261,MATCH($B37&amp;$C37,'CEA 2006-2017'!$W$2:$W$261,0),MATCH(D$32,'CEA 2006-2017'!$D$1:$O$1,0))</f>
        <v>33493.089999999997</v>
      </c>
      <c r="E37" s="34">
        <f>INDEX('CEA 2006-2017'!$D$2:$O$261,MATCH($B37&amp;$C37,'CEA 2006-2017'!$W$2:$W$261,0),MATCH(E$32,'CEA 2006-2017'!$D$1:$O$1,0))</f>
        <v>35956.22</v>
      </c>
      <c r="F37" s="34">
        <f>INDEX('CEA 2006-2017'!$D$2:$O$261,MATCH($B37&amp;$C37,'CEA 2006-2017'!$W$2:$W$261,0),MATCH(F$32,'CEA 2006-2017'!$D$1:$O$1,0))</f>
        <v>38721.15</v>
      </c>
      <c r="G37" s="34">
        <f>INDEX('CEA 2006-2017'!$D$2:$O$261,MATCH($B37&amp;$C37,'CEA 2006-2017'!$W$2:$W$261,0),MATCH(G$32,'CEA 2006-2017'!$D$1:$O$1,0))</f>
        <v>37995.379999999997</v>
      </c>
      <c r="H37" s="34">
        <f>INDEX('CEA 2006-2017'!$D$2:$O$261,MATCH($B37&amp;$C37,'CEA 2006-2017'!$W$2:$W$261,0),MATCH(H$32,'CEA 2006-2017'!$D$1:$O$1,0))</f>
        <v>40847.300000000003</v>
      </c>
      <c r="I37" s="34">
        <f>INDEX('CEA 2006-2017'!$D$2:$O$261,MATCH($B37&amp;$C37,'CEA 2006-2017'!$W$2:$W$261,0),MATCH(I$32,'CEA 2006-2017'!$D$1:$O$1,0))</f>
        <v>42931.92</v>
      </c>
      <c r="J37" s="34">
        <f>INDEX('CEA 2006-2017'!$D$2:$O$261,MATCH($B37&amp;$C37,'CEA 2006-2017'!$W$2:$W$261,0),MATCH(J$32,'CEA 2006-2017'!$D$1:$O$1,0))</f>
        <v>44056.699747354498</v>
      </c>
      <c r="K37" s="34">
        <f>INDEX('CEA 2006-2017'!$D$2:$O$261,MATCH($B37&amp;$C37,'CEA 2006-2017'!$W$2:$W$261,0),MATCH(K$32,'CEA 2006-2017'!$D$1:$O$1,0))</f>
        <v>44952.71</v>
      </c>
      <c r="L37" s="34">
        <f>INDEX('CEA 2006-2017'!$D$2:$O$261,MATCH($B37&amp;$C37,'CEA 2006-2017'!$W$2:$W$261,0),MATCH(L$32,'CEA 2006-2017'!$D$1:$O$1,0))</f>
        <v>47343.63</v>
      </c>
      <c r="M37" s="34">
        <f>INDEX('CEA 2006-2017'!$D$2:$O$261,MATCH($B37&amp;$C37,'CEA 2006-2017'!$W$2:$W$261,0),MATCH(M$32,'CEA 2006-2017'!$D$1:$O$1,0))</f>
        <v>48295.47</v>
      </c>
      <c r="N37" s="34">
        <f>INDEX('CEA 2006-2017'!$D$2:$O$261,MATCH($B37&amp;$C37,'CEA 2006-2017'!$W$2:$W$261,0),MATCH(N$32,'CEA 2006-2017'!$D$1:$O$1,0))</f>
        <v>50142.01</v>
      </c>
      <c r="O37" s="90">
        <f>VLOOKUP(B8,'CEA 2017-19'!$A$2:$K$40,5,0)</f>
        <v>53471.53</v>
      </c>
      <c r="P37" s="90">
        <f>VLOOKUP(B37,'CEA 2017-19'!$N$2:$X$40,5,0)</f>
        <v>57017.23</v>
      </c>
      <c r="Q37" s="90">
        <f>VLOOKUP(B37,'CEA 2017-19'!$AA$2:$AK$40,5,0)</f>
        <v>58780.01</v>
      </c>
      <c r="R37" s="33"/>
      <c r="S37" s="8" t="s">
        <v>28</v>
      </c>
      <c r="T37" s="33">
        <f t="shared" si="30"/>
        <v>0.27920874275047169</v>
      </c>
      <c r="U37" s="33">
        <f t="shared" si="30"/>
        <v>0.2713860783399285</v>
      </c>
      <c r="V37" s="33">
        <f t="shared" si="30"/>
        <v>0.26381409568420056</v>
      </c>
      <c r="W37" s="33">
        <f t="shared" si="30"/>
        <v>0.25648397125404176</v>
      </c>
      <c r="X37" s="33">
        <f t="shared" si="30"/>
        <v>0.24938720942008552</v>
      </c>
      <c r="Y37" s="33">
        <f t="shared" si="30"/>
        <v>0.24251562992152129</v>
      </c>
      <c r="Z37" s="33">
        <f t="shared" si="30"/>
        <v>0.23586135582021936</v>
      </c>
      <c r="AA37" s="33">
        <f t="shared" si="30"/>
        <v>0.22941680192137975</v>
      </c>
      <c r="AB37" s="33">
        <f t="shared" si="30"/>
        <v>0.22317466364251695</v>
      </c>
      <c r="AC37" s="33">
        <f t="shared" si="30"/>
        <v>0.21712790631330742</v>
      </c>
      <c r="AD37" s="33">
        <f t="shared" si="30"/>
        <v>0.21126975488950792</v>
      </c>
      <c r="AE37" s="33">
        <f t="shared" si="30"/>
        <v>0.20559368406480844</v>
      </c>
      <c r="AF37" s="33"/>
    </row>
    <row r="38" spans="1:32" x14ac:dyDescent="0.25">
      <c r="A38" s="8" t="s">
        <v>22</v>
      </c>
      <c r="B38" s="8" t="s">
        <v>84</v>
      </c>
      <c r="C38" s="8" t="s">
        <v>70</v>
      </c>
      <c r="D38" s="34">
        <f>INDEX('CEA 2006-2017'!$D$2:$O$261,MATCH($B38&amp;$C38,'CEA 2006-2017'!$W$2:$W$261,0),MATCH(D$32,'CEA 2006-2017'!$D$1:$O$1,0))</f>
        <v>29982.35</v>
      </c>
      <c r="E38" s="34">
        <f>INDEX('CEA 2006-2017'!$D$2:$O$261,MATCH($B38&amp;$C38,'CEA 2006-2017'!$W$2:$W$261,0),MATCH(E$32,'CEA 2006-2017'!$D$1:$O$1,0))</f>
        <v>31109.57</v>
      </c>
      <c r="F38" s="34">
        <f>INDEX('CEA 2006-2017'!$D$2:$O$261,MATCH($B38&amp;$C38,'CEA 2006-2017'!$W$2:$W$261,0),MATCH(F$32,'CEA 2006-2017'!$D$1:$O$1,0))</f>
        <v>36233.39</v>
      </c>
      <c r="G38" s="34">
        <f>INDEX('CEA 2006-2017'!$D$2:$O$261,MATCH($B38&amp;$C38,'CEA 2006-2017'!$W$2:$W$261,0),MATCH(G$32,'CEA 2006-2017'!$D$1:$O$1,0))</f>
        <v>38875.339999999997</v>
      </c>
      <c r="H38" s="34">
        <f>INDEX('CEA 2006-2017'!$D$2:$O$261,MATCH($B38&amp;$C38,'CEA 2006-2017'!$W$2:$W$261,0),MATCH(H$32,'CEA 2006-2017'!$D$1:$O$1,0))</f>
        <v>43740.38</v>
      </c>
      <c r="I38" s="34">
        <f>INDEX('CEA 2006-2017'!$D$2:$O$261,MATCH($B38&amp;$C38,'CEA 2006-2017'!$W$2:$W$261,0),MATCH(I$32,'CEA 2006-2017'!$D$1:$O$1,0))</f>
        <v>47035.05</v>
      </c>
      <c r="J38" s="34">
        <f>INDEX('CEA 2006-2017'!$D$2:$O$261,MATCH($B38&amp;$C38,'CEA 2006-2017'!$W$2:$W$261,0),MATCH(J$32,'CEA 2006-2017'!$D$1:$O$1,0))</f>
        <v>52596.969471089003</v>
      </c>
      <c r="K38" s="34">
        <f>INDEX('CEA 2006-2017'!$D$2:$O$261,MATCH($B38&amp;$C38,'CEA 2006-2017'!$W$2:$W$261,0),MATCH(K$32,'CEA 2006-2017'!$D$1:$O$1,0))</f>
        <v>56162.9</v>
      </c>
      <c r="L38" s="34">
        <f>INDEX('CEA 2006-2017'!$D$2:$O$261,MATCH($B38&amp;$C38,'CEA 2006-2017'!$W$2:$W$261,0),MATCH(L$32,'CEA 2006-2017'!$D$1:$O$1,0))</f>
        <v>59044.3</v>
      </c>
      <c r="M38" s="34">
        <f>INDEX('CEA 2006-2017'!$D$2:$O$261,MATCH($B38&amp;$C38,'CEA 2006-2017'!$W$2:$W$261,0),MATCH(M$32,'CEA 2006-2017'!$D$1:$O$1,0))</f>
        <v>68865.05</v>
      </c>
      <c r="N38" s="34">
        <f>INDEX('CEA 2006-2017'!$D$2:$O$261,MATCH($B38&amp;$C38,'CEA 2006-2017'!$W$2:$W$261,0),MATCH(N$32,'CEA 2006-2017'!$D$1:$O$1,0))</f>
        <v>71059.820000000007</v>
      </c>
      <c r="O38" s="90">
        <f>VLOOKUP(B9,'CEA 2017-19'!$A$2:$K$40,5,0)</f>
        <v>72549.990000000005</v>
      </c>
      <c r="P38" s="90">
        <f>VLOOKUP(B38,'CEA 2017-19'!$N$2:$X$40,5,0)</f>
        <v>75154.61</v>
      </c>
      <c r="Q38" s="90">
        <f>VLOOKUP(B38,'CEA 2017-19'!$AA$2:$AK$40,5,0)</f>
        <v>79985.789999999994</v>
      </c>
      <c r="R38" s="33"/>
      <c r="T38" s="34"/>
      <c r="U38" s="34"/>
      <c r="V38" s="34"/>
      <c r="W38" s="34"/>
      <c r="X38" s="34"/>
      <c r="Y38" s="34"/>
      <c r="Z38" s="34"/>
      <c r="AA38" s="34"/>
      <c r="AB38" s="34"/>
      <c r="AC38" s="34"/>
      <c r="AD38" s="34"/>
      <c r="AE38" s="34"/>
      <c r="AF38" s="33"/>
    </row>
    <row r="39" spans="1:32" x14ac:dyDescent="0.25">
      <c r="A39" s="8" t="s">
        <v>22</v>
      </c>
      <c r="B39" s="8" t="s">
        <v>85</v>
      </c>
      <c r="C39" s="8" t="s">
        <v>70</v>
      </c>
      <c r="D39" s="34">
        <f>INDEX('CEA 2006-2017'!$D$2:$O$261,MATCH($B39&amp;$C39,'CEA 2006-2017'!$W$2:$W$261,0),MATCH(D$32,'CEA 2006-2017'!$D$1:$O$1,0))</f>
        <v>45083.14</v>
      </c>
      <c r="E39" s="34">
        <f>INDEX('CEA 2006-2017'!$D$2:$O$261,MATCH($B39&amp;$C39,'CEA 2006-2017'!$W$2:$W$261,0),MATCH(E$32,'CEA 2006-2017'!$D$1:$O$1,0))</f>
        <v>51937.13</v>
      </c>
      <c r="F39" s="34">
        <f>INDEX('CEA 2006-2017'!$D$2:$O$261,MATCH($B39&amp;$C39,'CEA 2006-2017'!$W$2:$W$261,0),MATCH(F$32,'CEA 2006-2017'!$D$1:$O$1,0))</f>
        <v>52568.34</v>
      </c>
      <c r="G39" s="34">
        <f>INDEX('CEA 2006-2017'!$D$2:$O$261,MATCH($B39&amp;$C39,'CEA 2006-2017'!$W$2:$W$261,0),MATCH(G$32,'CEA 2006-2017'!$D$1:$O$1,0))</f>
        <v>57391.3</v>
      </c>
      <c r="H39" s="34">
        <f>INDEX('CEA 2006-2017'!$D$2:$O$261,MATCH($B39&amp;$C39,'CEA 2006-2017'!$W$2:$W$261,0),MATCH(H$32,'CEA 2006-2017'!$D$1:$O$1,0))</f>
        <v>62264.37</v>
      </c>
      <c r="I39" s="34">
        <f>INDEX('CEA 2006-2017'!$D$2:$O$261,MATCH($B39&amp;$C39,'CEA 2006-2017'!$W$2:$W$261,0),MATCH(I$32,'CEA 2006-2017'!$D$1:$O$1,0))</f>
        <v>66289.37</v>
      </c>
      <c r="J39" s="34">
        <f>INDEX('CEA 2006-2017'!$D$2:$O$261,MATCH($B39&amp;$C39,'CEA 2006-2017'!$W$2:$W$261,0),MATCH(J$32,'CEA 2006-2017'!$D$1:$O$1,0))</f>
        <v>74790.253951534498</v>
      </c>
      <c r="K39" s="34">
        <f>INDEX('CEA 2006-2017'!$D$2:$O$261,MATCH($B39&amp;$C39,'CEA 2006-2017'!$W$2:$W$261,0),MATCH(K$32,'CEA 2006-2017'!$D$1:$O$1,0))</f>
        <v>75970.87</v>
      </c>
      <c r="L39" s="34">
        <f>INDEX('CEA 2006-2017'!$D$2:$O$261,MATCH($B39&amp;$C39,'CEA 2006-2017'!$W$2:$W$261,0),MATCH(L$32,'CEA 2006-2017'!$D$1:$O$1,0))</f>
        <v>83429.31</v>
      </c>
      <c r="M39" s="34">
        <f>INDEX('CEA 2006-2017'!$D$2:$O$261,MATCH($B39&amp;$C39,'CEA 2006-2017'!$W$2:$W$261,0),MATCH(M$32,'CEA 2006-2017'!$D$1:$O$1,0))</f>
        <v>88872.81</v>
      </c>
      <c r="N39" s="34">
        <f>INDEX('CEA 2006-2017'!$D$2:$O$261,MATCH($B39&amp;$C39,'CEA 2006-2017'!$W$2:$W$261,0),MATCH(N$32,'CEA 2006-2017'!$D$1:$O$1,0))</f>
        <v>94003.23</v>
      </c>
      <c r="O39" s="90">
        <f>VLOOKUP(B10,'CEA 2017-19'!$A$2:$K$40,5,0)</f>
        <v>106056.47</v>
      </c>
      <c r="P39" s="90">
        <f>VLOOKUP(B39,'CEA 2017-19'!$N$2:$X$40,5,0)</f>
        <v>117689.91</v>
      </c>
      <c r="Q39" s="90">
        <f>VLOOKUP(B39,'CEA 2017-19'!$AA$2:$AK$40,5,0)</f>
        <v>115953.75</v>
      </c>
      <c r="R39" s="33"/>
      <c r="T39" s="34"/>
      <c r="U39" s="34"/>
      <c r="V39" s="34"/>
      <c r="W39" s="34"/>
      <c r="X39" s="34"/>
      <c r="Y39" s="34"/>
      <c r="Z39" s="34"/>
      <c r="AA39" s="34"/>
      <c r="AB39" s="34"/>
      <c r="AC39" s="34"/>
      <c r="AD39" s="34"/>
      <c r="AE39" s="34"/>
      <c r="AF39" s="33"/>
    </row>
    <row r="40" spans="1:32" x14ac:dyDescent="0.25">
      <c r="A40" s="8" t="s">
        <v>22</v>
      </c>
      <c r="B40" s="8" t="s">
        <v>86</v>
      </c>
      <c r="C40" s="8" t="s">
        <v>70</v>
      </c>
      <c r="D40" s="34">
        <f>INDEX('CEA 2006-2017'!$D$2:$O$261,MATCH($B40&amp;$C40,'CEA 2006-2017'!$W$2:$W$261,0),MATCH(D$32,'CEA 2006-2017'!$D$1:$O$1,0))</f>
        <v>5460.68</v>
      </c>
      <c r="E40" s="34">
        <f>INDEX('CEA 2006-2017'!$D$2:$O$261,MATCH($B40&amp;$C40,'CEA 2006-2017'!$W$2:$W$261,0),MATCH(E$32,'CEA 2006-2017'!$D$1:$O$1,0))</f>
        <v>5930.59</v>
      </c>
      <c r="F40" s="34">
        <f>INDEX('CEA 2006-2017'!$D$2:$O$261,MATCH($B40&amp;$C40,'CEA 2006-2017'!$W$2:$W$261,0),MATCH(F$32,'CEA 2006-2017'!$D$1:$O$1,0))</f>
        <v>7360.69</v>
      </c>
      <c r="G40" s="34">
        <f>INDEX('CEA 2006-2017'!$D$2:$O$261,MATCH($B40&amp;$C40,'CEA 2006-2017'!$W$2:$W$261,0),MATCH(G$32,'CEA 2006-2017'!$D$1:$O$1,0))</f>
        <v>8136.5</v>
      </c>
      <c r="H40" s="34">
        <f>INDEX('CEA 2006-2017'!$D$2:$O$261,MATCH($B40&amp;$C40,'CEA 2006-2017'!$W$2:$W$261,0),MATCH(H$32,'CEA 2006-2017'!$D$1:$O$1,0))</f>
        <v>8362.4599999999991</v>
      </c>
      <c r="I40" s="34">
        <f>INDEX('CEA 2006-2017'!$D$2:$O$261,MATCH($B40&amp;$C40,'CEA 2006-2017'!$W$2:$W$261,0),MATCH(I$32,'CEA 2006-2017'!$D$1:$O$1,0))</f>
        <v>10352.25</v>
      </c>
      <c r="J40" s="34">
        <f>INDEX('CEA 2006-2017'!$D$2:$O$261,MATCH($B40&amp;$C40,'CEA 2006-2017'!$W$2:$W$261,0),MATCH(J$32,'CEA 2006-2017'!$D$1:$O$1,0))</f>
        <v>11569.233323124899</v>
      </c>
      <c r="K40" s="34">
        <f>INDEX('CEA 2006-2017'!$D$2:$O$261,MATCH($B40&amp;$C40,'CEA 2006-2017'!$W$2:$W$261,0),MATCH(K$32,'CEA 2006-2017'!$D$1:$O$1,0))</f>
        <v>11734.02</v>
      </c>
      <c r="L40" s="34">
        <f>INDEX('CEA 2006-2017'!$D$2:$O$261,MATCH($B40&amp;$C40,'CEA 2006-2017'!$W$2:$W$261,0),MATCH(L$32,'CEA 2006-2017'!$D$1:$O$1,0))</f>
        <v>12275.28</v>
      </c>
      <c r="M40" s="34">
        <f>INDEX('CEA 2006-2017'!$D$2:$O$261,MATCH($B40&amp;$C40,'CEA 2006-2017'!$W$2:$W$261,0),MATCH(M$32,'CEA 2006-2017'!$D$1:$O$1,0))</f>
        <v>13223.75</v>
      </c>
      <c r="N40" s="34">
        <f>INDEX('CEA 2006-2017'!$D$2:$O$261,MATCH($B40&amp;$C40,'CEA 2006-2017'!$W$2:$W$261,0),MATCH(N$32,'CEA 2006-2017'!$D$1:$O$1,0))</f>
        <v>13841.74</v>
      </c>
      <c r="O40" s="90">
        <f>VLOOKUP(B11,'CEA 2017-19'!$A$2:$K$40,5,0)</f>
        <v>14962.19</v>
      </c>
      <c r="P40" s="90">
        <f>VLOOKUP(B40,'CEA 2017-19'!$N$2:$X$40,5,0)</f>
        <v>14946.93</v>
      </c>
      <c r="Q40" s="90">
        <f>VLOOKUP(B40,'CEA 2017-19'!$AA$2:$AK$40,5,0)</f>
        <v>14843.28</v>
      </c>
      <c r="R40" s="33"/>
      <c r="T40" s="34"/>
      <c r="U40" s="34"/>
      <c r="V40" s="34"/>
      <c r="W40" s="34"/>
      <c r="X40" s="34"/>
      <c r="Y40" s="34"/>
      <c r="Z40" s="34"/>
      <c r="AA40" s="34"/>
      <c r="AB40" s="34"/>
      <c r="AC40" s="34"/>
      <c r="AD40" s="34"/>
      <c r="AE40" s="34"/>
      <c r="AF40" s="33"/>
    </row>
    <row r="41" spans="1:32" x14ac:dyDescent="0.25">
      <c r="A41" s="8" t="s">
        <v>18</v>
      </c>
      <c r="B41" s="8" t="s">
        <v>87</v>
      </c>
      <c r="C41" s="8" t="s">
        <v>70</v>
      </c>
      <c r="D41" s="34">
        <f>INDEX('CEA 2006-2017'!$D$2:$O$261,MATCH($B41&amp;$C41,'CEA 2006-2017'!$W$2:$W$261,0),MATCH(D$32,'CEA 2006-2017'!$D$1:$O$1,0))</f>
        <v>12746.84</v>
      </c>
      <c r="E41" s="34">
        <f>INDEX('CEA 2006-2017'!$D$2:$O$261,MATCH($B41&amp;$C41,'CEA 2006-2017'!$W$2:$W$261,0),MATCH(E$32,'CEA 2006-2017'!$D$1:$O$1,0))</f>
        <v>13828.62</v>
      </c>
      <c r="F41" s="34">
        <f>INDEX('CEA 2006-2017'!$D$2:$O$261,MATCH($B41&amp;$C41,'CEA 2006-2017'!$W$2:$W$261,0),MATCH(F$32,'CEA 2006-2017'!$D$1:$O$1,0))</f>
        <v>15116.27</v>
      </c>
      <c r="G41" s="34">
        <f>INDEX('CEA 2006-2017'!$D$2:$O$261,MATCH($B41&amp;$C41,'CEA 2006-2017'!$W$2:$W$261,0),MATCH(G$32,'CEA 2006-2017'!$D$1:$O$1,0))</f>
        <v>16329.94</v>
      </c>
      <c r="H41" s="34">
        <f>INDEX('CEA 2006-2017'!$D$2:$O$261,MATCH($B41&amp;$C41,'CEA 2006-2017'!$W$2:$W$261,0),MATCH(H$32,'CEA 2006-2017'!$D$1:$O$1,0))</f>
        <v>13898.78</v>
      </c>
      <c r="I41" s="34">
        <f>INDEX('CEA 2006-2017'!$D$2:$O$261,MATCH($B41&amp;$C41,'CEA 2006-2017'!$W$2:$W$261,0),MATCH(I$32,'CEA 2006-2017'!$D$1:$O$1,0))</f>
        <v>14368.51</v>
      </c>
      <c r="J41" s="34">
        <f>INDEX('CEA 2006-2017'!$D$2:$O$261,MATCH($B41&amp;$C41,'CEA 2006-2017'!$W$2:$W$261,0),MATCH(J$32,'CEA 2006-2017'!$D$1:$O$1,0))</f>
        <v>15773.0948521683</v>
      </c>
      <c r="K41" s="34">
        <f>INDEX('CEA 2006-2017'!$D$2:$O$261,MATCH($B41&amp;$C41,'CEA 2006-2017'!$W$2:$W$261,0),MATCH(K$32,'CEA 2006-2017'!$D$1:$O$1,0))</f>
        <v>19832.47</v>
      </c>
      <c r="L41" s="34">
        <f>INDEX('CEA 2006-2017'!$D$2:$O$261,MATCH($B41&amp;$C41,'CEA 2006-2017'!$W$2:$W$261,0),MATCH(L$32,'CEA 2006-2017'!$D$1:$O$1,0))</f>
        <v>20651.66</v>
      </c>
      <c r="M41" s="34">
        <f>INDEX('CEA 2006-2017'!$D$2:$O$261,MATCH($B41&amp;$C41,'CEA 2006-2017'!$W$2:$W$261,0),MATCH(M$32,'CEA 2006-2017'!$D$1:$O$1,0))</f>
        <v>24157.11</v>
      </c>
      <c r="N41" s="34">
        <f>INDEX('CEA 2006-2017'!$D$2:$O$261,MATCH($B41&amp;$C41,'CEA 2006-2017'!$W$2:$W$261,0),MATCH(N$32,'CEA 2006-2017'!$D$1:$O$1,0))</f>
        <v>27284.53</v>
      </c>
      <c r="O41" s="90">
        <f>VLOOKUP(B12,'CEA 2017-19'!$A$2:$K$40,5,0)</f>
        <v>25755.34</v>
      </c>
      <c r="P41" s="90">
        <f>VLOOKUP(B41,'CEA 2017-19'!$N$2:$X$40,5,0)</f>
        <v>26782.74</v>
      </c>
      <c r="Q41" s="90">
        <f>VLOOKUP(B41,'CEA 2017-19'!$AA$2:$AK$40,5,0)</f>
        <v>29668.01</v>
      </c>
      <c r="R41" s="33"/>
      <c r="T41" s="34"/>
      <c r="U41" s="34"/>
      <c r="V41" s="34"/>
      <c r="W41" s="34"/>
      <c r="X41" s="34"/>
      <c r="Y41" s="34"/>
      <c r="Z41" s="34"/>
      <c r="AA41" s="34"/>
      <c r="AB41" s="34"/>
      <c r="AC41" s="34"/>
      <c r="AD41" s="34"/>
      <c r="AE41" s="34"/>
      <c r="AF41" s="33"/>
    </row>
    <row r="42" spans="1:32" x14ac:dyDescent="0.25">
      <c r="A42" s="8" t="s">
        <v>18</v>
      </c>
      <c r="B42" s="8" t="s">
        <v>88</v>
      </c>
      <c r="C42" s="8" t="s">
        <v>70</v>
      </c>
      <c r="D42" s="34">
        <f>INDEX('CEA 2006-2017'!$D$2:$O$261,MATCH($B42&amp;$C42,'CEA 2006-2017'!$W$2:$W$261,0),MATCH(D$32,'CEA 2006-2017'!$D$1:$O$1,0))</f>
        <v>51451.72</v>
      </c>
      <c r="E42" s="34">
        <f>INDEX('CEA 2006-2017'!$D$2:$O$261,MATCH($B42&amp;$C42,'CEA 2006-2017'!$W$2:$W$261,0),MATCH(E$32,'CEA 2006-2017'!$D$1:$O$1,0))</f>
        <v>54269.62</v>
      </c>
      <c r="F42" s="34">
        <f>INDEX('CEA 2006-2017'!$D$2:$O$261,MATCH($B42&amp;$C42,'CEA 2006-2017'!$W$2:$W$261,0),MATCH(F$32,'CEA 2006-2017'!$D$1:$O$1,0))</f>
        <v>59887.199999999997</v>
      </c>
      <c r="G42" s="34">
        <f>INDEX('CEA 2006-2017'!$D$2:$O$261,MATCH($B42&amp;$C42,'CEA 2006-2017'!$W$2:$W$261,0),MATCH(G$32,'CEA 2006-2017'!$D$1:$O$1,0))</f>
        <v>60539.92</v>
      </c>
      <c r="H42" s="34">
        <f>INDEX('CEA 2006-2017'!$D$2:$O$261,MATCH($B42&amp;$C42,'CEA 2006-2017'!$W$2:$W$261,0),MATCH(H$32,'CEA 2006-2017'!$D$1:$O$1,0))</f>
        <v>64451.19</v>
      </c>
      <c r="I42" s="34">
        <f>INDEX('CEA 2006-2017'!$D$2:$O$261,MATCH($B42&amp;$C42,'CEA 2006-2017'!$W$2:$W$261,0),MATCH(I$32,'CEA 2006-2017'!$D$1:$O$1,0))</f>
        <v>66878.7</v>
      </c>
      <c r="J42" s="34">
        <f>INDEX('CEA 2006-2017'!$D$2:$O$261,MATCH($B42&amp;$C42,'CEA 2006-2017'!$W$2:$W$261,0),MATCH(J$32,'CEA 2006-2017'!$D$1:$O$1,0))</f>
        <v>73740.096801178704</v>
      </c>
      <c r="K42" s="34">
        <f>INDEX('CEA 2006-2017'!$D$2:$O$261,MATCH($B42&amp;$C42,'CEA 2006-2017'!$W$2:$W$261,0),MATCH(K$32,'CEA 2006-2017'!$D$1:$O$1,0))</f>
        <v>77804.09</v>
      </c>
      <c r="L42" s="34">
        <f>INDEX('CEA 2006-2017'!$D$2:$O$261,MATCH($B42&amp;$C42,'CEA 2006-2017'!$W$2:$W$261,0),MATCH(L$32,'CEA 2006-2017'!$D$1:$O$1,0))</f>
        <v>81669.490000000005</v>
      </c>
      <c r="M42" s="34">
        <f>INDEX('CEA 2006-2017'!$D$2:$O$261,MATCH($B42&amp;$C42,'CEA 2006-2017'!$W$2:$W$261,0),MATCH(M$32,'CEA 2006-2017'!$D$1:$O$1,0))</f>
        <v>91543.05</v>
      </c>
      <c r="N42" s="34">
        <f>INDEX('CEA 2006-2017'!$D$2:$O$261,MATCH($B42&amp;$C42,'CEA 2006-2017'!$W$2:$W$261,0),MATCH(N$32,'CEA 2006-2017'!$D$1:$O$1,0))</f>
        <v>95214.39</v>
      </c>
      <c r="O42" s="90">
        <f>VLOOKUP(B13,'CEA 2017-19'!$A$2:$K$40,5,0)</f>
        <v>104570.28</v>
      </c>
      <c r="P42" s="90">
        <f>VLOOKUP(B42,'CEA 2017-19'!$N$2:$X$40,5,0)</f>
        <v>110498.12</v>
      </c>
      <c r="Q42" s="90">
        <f>VLOOKUP(B42,'CEA 2017-19'!$AA$2:$AK$40,5,0)</f>
        <v>120420.56</v>
      </c>
      <c r="R42" s="33"/>
      <c r="T42" s="34"/>
      <c r="U42" s="34"/>
      <c r="V42" s="34"/>
      <c r="W42" s="34"/>
      <c r="X42" s="34"/>
      <c r="Y42" s="34"/>
      <c r="Z42" s="34"/>
      <c r="AA42" s="34"/>
      <c r="AB42" s="34"/>
      <c r="AC42" s="34"/>
      <c r="AD42" s="34"/>
      <c r="AE42" s="34"/>
      <c r="AF42" s="33"/>
    </row>
    <row r="43" spans="1:32" x14ac:dyDescent="0.25">
      <c r="A43" s="8" t="s">
        <v>18</v>
      </c>
      <c r="B43" s="8" t="s">
        <v>89</v>
      </c>
      <c r="C43" s="8" t="s">
        <v>70</v>
      </c>
      <c r="D43" s="34">
        <f>INDEX('CEA 2006-2017'!$D$2:$O$261,MATCH($B43&amp;$C43,'CEA 2006-2017'!$W$2:$W$261,0),MATCH(D$32,'CEA 2006-2017'!$D$1:$O$1,0))</f>
        <v>32322.35</v>
      </c>
      <c r="E43" s="34">
        <f>INDEX('CEA 2006-2017'!$D$2:$O$261,MATCH($B43&amp;$C43,'CEA 2006-2017'!$W$2:$W$261,0),MATCH(E$32,'CEA 2006-2017'!$D$1:$O$1,0))</f>
        <v>33078.65</v>
      </c>
      <c r="F43" s="34">
        <f>INDEX('CEA 2006-2017'!$D$2:$O$261,MATCH($B43&amp;$C43,'CEA 2006-2017'!$W$2:$W$261,0),MATCH(F$32,'CEA 2006-2017'!$D$1:$O$1,0))</f>
        <v>36656.93</v>
      </c>
      <c r="G43" s="34">
        <f>INDEX('CEA 2006-2017'!$D$2:$O$261,MATCH($B43&amp;$C43,'CEA 2006-2017'!$W$2:$W$261,0),MATCH(G$32,'CEA 2006-2017'!$D$1:$O$1,0))</f>
        <v>35223.86</v>
      </c>
      <c r="H43" s="34">
        <f>INDEX('CEA 2006-2017'!$D$2:$O$261,MATCH($B43&amp;$C43,'CEA 2006-2017'!$W$2:$W$261,0),MATCH(H$32,'CEA 2006-2017'!$D$1:$O$1,0))</f>
        <v>36192.74</v>
      </c>
      <c r="I43" s="34">
        <f>INDEX('CEA 2006-2017'!$D$2:$O$261,MATCH($B43&amp;$C43,'CEA 2006-2017'!$W$2:$W$261,0),MATCH(I$32,'CEA 2006-2017'!$D$1:$O$1,0))</f>
        <v>40606.199999999997</v>
      </c>
      <c r="J43" s="34">
        <f>INDEX('CEA 2006-2017'!$D$2:$O$261,MATCH($B43&amp;$C43,'CEA 2006-2017'!$W$2:$W$261,0),MATCH(J$32,'CEA 2006-2017'!$D$1:$O$1,0))</f>
        <v>43556.163696011899</v>
      </c>
      <c r="K43" s="34">
        <f>INDEX('CEA 2006-2017'!$D$2:$O$261,MATCH($B43&amp;$C43,'CEA 2006-2017'!$W$2:$W$261,0),MATCH(K$32,'CEA 2006-2017'!$D$1:$O$1,0))</f>
        <v>48046.12</v>
      </c>
      <c r="L43" s="34">
        <f>INDEX('CEA 2006-2017'!$D$2:$O$261,MATCH($B43&amp;$C43,'CEA 2006-2017'!$W$2:$W$261,0),MATCH(L$32,'CEA 2006-2017'!$D$1:$O$1,0))</f>
        <v>53654.7</v>
      </c>
      <c r="M43" s="34">
        <f>INDEX('CEA 2006-2017'!$D$2:$O$261,MATCH($B43&amp;$C43,'CEA 2006-2017'!$W$2:$W$261,0),MATCH(M$32,'CEA 2006-2017'!$D$1:$O$1,0))</f>
        <v>61646.93</v>
      </c>
      <c r="N43" s="34">
        <f>INDEX('CEA 2006-2017'!$D$2:$O$261,MATCH($B43&amp;$C43,'CEA 2006-2017'!$W$2:$W$261,0),MATCH(N$32,'CEA 2006-2017'!$D$1:$O$1,0))</f>
        <v>64973.06</v>
      </c>
      <c r="O43" s="90">
        <f>VLOOKUP(B14,'CEA 2017-19'!$A$2:$K$40,5,0)</f>
        <v>62409.65</v>
      </c>
      <c r="P43" s="90">
        <f>VLOOKUP(B43,'CEA 2017-19'!$N$2:$X$40,5,0)</f>
        <v>71707.17</v>
      </c>
      <c r="Q43" s="90">
        <f>VLOOKUP(B43,'CEA 2017-19'!$AA$2:$AK$40,5,0)</f>
        <v>78743.100000000006</v>
      </c>
      <c r="R43" s="33"/>
      <c r="T43" s="34"/>
      <c r="U43" s="34"/>
      <c r="V43" s="34"/>
      <c r="W43" s="34"/>
      <c r="X43" s="34"/>
      <c r="Y43" s="34"/>
      <c r="Z43" s="34"/>
      <c r="AA43" s="34"/>
      <c r="AB43" s="34"/>
      <c r="AC43" s="34"/>
      <c r="AD43" s="34"/>
      <c r="AE43" s="34"/>
      <c r="AF43" s="33"/>
    </row>
    <row r="44" spans="1:32" x14ac:dyDescent="0.25">
      <c r="A44" s="8" t="s">
        <v>18</v>
      </c>
      <c r="B44" s="8" t="s">
        <v>90</v>
      </c>
      <c r="C44" s="8" t="s">
        <v>70</v>
      </c>
      <c r="D44" s="34">
        <f>INDEX('CEA 2006-2017'!$D$2:$O$261,MATCH($B44&amp;$C44,'CEA 2006-2017'!$W$2:$W$261,0),MATCH(D$32,'CEA 2006-2017'!$D$1:$O$1,0))</f>
        <v>85870.39</v>
      </c>
      <c r="E44" s="34">
        <f>INDEX('CEA 2006-2017'!$D$2:$O$261,MATCH($B44&amp;$C44,'CEA 2006-2017'!$W$2:$W$261,0),MATCH(E$32,'CEA 2006-2017'!$D$1:$O$1,0))</f>
        <v>91092.15</v>
      </c>
      <c r="F44" s="34">
        <f>INDEX('CEA 2006-2017'!$D$2:$O$261,MATCH($B44&amp;$C44,'CEA 2006-2017'!$W$2:$W$261,0),MATCH(F$32,'CEA 2006-2017'!$D$1:$O$1,0))</f>
        <v>96758.720000000001</v>
      </c>
      <c r="G44" s="34">
        <f>INDEX('CEA 2006-2017'!$D$2:$O$261,MATCH($B44&amp;$C44,'CEA 2006-2017'!$W$2:$W$261,0),MATCH(G$32,'CEA 2006-2017'!$D$1:$O$1,0))</f>
        <v>95642.1</v>
      </c>
      <c r="H44" s="34">
        <f>INDEX('CEA 2006-2017'!$D$2:$O$261,MATCH($B44&amp;$C44,'CEA 2006-2017'!$W$2:$W$261,0),MATCH(H$32,'CEA 2006-2017'!$D$1:$O$1,0))</f>
        <v>104035.89</v>
      </c>
      <c r="I44" s="34">
        <f>INDEX('CEA 2006-2017'!$D$2:$O$261,MATCH($B44&amp;$C44,'CEA 2006-2017'!$W$2:$W$261,0),MATCH(I$32,'CEA 2006-2017'!$D$1:$O$1,0))</f>
        <v>110347.61</v>
      </c>
      <c r="J44" s="34">
        <f>INDEX('CEA 2006-2017'!$D$2:$O$261,MATCH($B44&amp;$C44,'CEA 2006-2017'!$W$2:$W$261,0),MATCH(J$32,'CEA 2006-2017'!$D$1:$O$1,0))</f>
        <v>120780.81369285101</v>
      </c>
      <c r="K44" s="34">
        <f>INDEX('CEA 2006-2017'!$D$2:$O$261,MATCH($B44&amp;$C44,'CEA 2006-2017'!$W$2:$W$261,0),MATCH(K$32,'CEA 2006-2017'!$D$1:$O$1,0))</f>
        <v>128274.08</v>
      </c>
      <c r="L44" s="34">
        <f>INDEX('CEA 2006-2017'!$D$2:$O$261,MATCH($B44&amp;$C44,'CEA 2006-2017'!$W$2:$W$261,0),MATCH(L$32,'CEA 2006-2017'!$D$1:$O$1,0))</f>
        <v>128962.52</v>
      </c>
      <c r="M44" s="34">
        <f>INDEX('CEA 2006-2017'!$D$2:$O$261,MATCH($B44&amp;$C44,'CEA 2006-2017'!$W$2:$W$261,0),MATCH(M$32,'CEA 2006-2017'!$D$1:$O$1,0))</f>
        <v>136290.39000000001</v>
      </c>
      <c r="N44" s="34">
        <f>INDEX('CEA 2006-2017'!$D$2:$O$261,MATCH($B44&amp;$C44,'CEA 2006-2017'!$W$2:$W$261,0),MATCH(N$32,'CEA 2006-2017'!$D$1:$O$1,0))</f>
        <v>144004.16</v>
      </c>
      <c r="O44" s="90">
        <f>VLOOKUP(B15,'CEA 2017-19'!$A$2:$K$40,5,0)</f>
        <v>148013.04</v>
      </c>
      <c r="P44" s="90">
        <f>VLOOKUP(B44,'CEA 2017-19'!$N$2:$X$40,5,0)</f>
        <v>152065.38</v>
      </c>
      <c r="Q44" s="90">
        <f>VLOOKUP(B44,'CEA 2017-19'!$AA$2:$AK$40,5,0)</f>
        <v>164663.06</v>
      </c>
      <c r="R44" s="33"/>
      <c r="T44" s="34"/>
      <c r="U44" s="34"/>
      <c r="V44" s="34"/>
      <c r="W44" s="34"/>
      <c r="X44" s="34"/>
      <c r="Y44" s="34"/>
      <c r="Z44" s="34"/>
      <c r="AA44" s="34"/>
      <c r="AB44" s="34"/>
      <c r="AC44" s="34"/>
      <c r="AD44" s="34"/>
      <c r="AE44" s="34"/>
      <c r="AF44" s="33"/>
    </row>
    <row r="45" spans="1:32" x14ac:dyDescent="0.25">
      <c r="A45" s="8" t="s">
        <v>18</v>
      </c>
      <c r="B45" s="8" t="s">
        <v>91</v>
      </c>
      <c r="C45" s="8" t="s">
        <v>70</v>
      </c>
      <c r="D45" s="34">
        <f>INDEX('CEA 2006-2017'!$D$2:$O$261,MATCH($B45&amp;$C45,'CEA 2006-2017'!$W$2:$W$261,0),MATCH(D$32,'CEA 2006-2017'!$D$1:$O$1,0))</f>
        <v>2665.5</v>
      </c>
      <c r="E45" s="34">
        <f>INDEX('CEA 2006-2017'!$D$2:$O$261,MATCH($B45&amp;$C45,'CEA 2006-2017'!$W$2:$W$261,0),MATCH(E$32,'CEA 2006-2017'!$D$1:$O$1,0))</f>
        <v>2938.38</v>
      </c>
      <c r="F45" s="34">
        <f>INDEX('CEA 2006-2017'!$D$2:$O$261,MATCH($B45&amp;$C45,'CEA 2006-2017'!$W$2:$W$261,0),MATCH(F$32,'CEA 2006-2017'!$D$1:$O$1,0))</f>
        <v>3232.92</v>
      </c>
      <c r="G45" s="34">
        <f>INDEX('CEA 2006-2017'!$D$2:$O$261,MATCH($B45&amp;$C45,'CEA 2006-2017'!$W$2:$W$261,0),MATCH(G$32,'CEA 2006-2017'!$D$1:$O$1,0))</f>
        <v>3157.51</v>
      </c>
      <c r="H45" s="34">
        <f>INDEX('CEA 2006-2017'!$D$2:$O$261,MATCH($B45&amp;$C45,'CEA 2006-2017'!$W$2:$W$261,0),MATCH(H$32,'CEA 2006-2017'!$D$1:$O$1,0))</f>
        <v>3201.51</v>
      </c>
      <c r="I45" s="34">
        <f>INDEX('CEA 2006-2017'!$D$2:$O$261,MATCH($B45&amp;$C45,'CEA 2006-2017'!$W$2:$W$261,0),MATCH(I$32,'CEA 2006-2017'!$D$1:$O$1,0))</f>
        <v>3281.42</v>
      </c>
      <c r="J45" s="34">
        <f>INDEX('CEA 2006-2017'!$D$2:$O$261,MATCH($B45&amp;$C45,'CEA 2006-2017'!$W$2:$W$261,0),MATCH(J$32,'CEA 2006-2017'!$D$1:$O$1,0))</f>
        <v>3394.9314371525402</v>
      </c>
      <c r="K45" s="34">
        <f>INDEX('CEA 2006-2017'!$D$2:$O$261,MATCH($B45&amp;$C45,'CEA 2006-2017'!$W$2:$W$261,0),MATCH(K$32,'CEA 2006-2017'!$D$1:$O$1,0))</f>
        <v>3460.11</v>
      </c>
      <c r="L45" s="34">
        <f>INDEX('CEA 2006-2017'!$D$2:$O$261,MATCH($B45&amp;$C45,'CEA 2006-2017'!$W$2:$W$261,0),MATCH(L$32,'CEA 2006-2017'!$D$1:$O$1,0))</f>
        <v>3532.79</v>
      </c>
      <c r="M45" s="34">
        <f>INDEX('CEA 2006-2017'!$D$2:$O$261,MATCH($B45&amp;$C45,'CEA 2006-2017'!$W$2:$W$261,0),MATCH(M$32,'CEA 2006-2017'!$D$1:$O$1,0))</f>
        <v>3706.1</v>
      </c>
      <c r="N45" s="34">
        <f>INDEX('CEA 2006-2017'!$D$2:$O$261,MATCH($B45&amp;$C45,'CEA 2006-2017'!$W$2:$W$261,0),MATCH(N$32,'CEA 2006-2017'!$D$1:$O$1,0))</f>
        <v>4137.76</v>
      </c>
      <c r="O45" s="90">
        <f>VLOOKUP(B16,'CEA 2017-19'!$A$2:$K$40,5,0)</f>
        <v>4236.5600000000004</v>
      </c>
      <c r="P45" s="90">
        <f>VLOOKUP(B45,'CEA 2017-19'!$N$2:$X$40,5,0)</f>
        <v>4369.74</v>
      </c>
      <c r="Q45" s="90">
        <f>VLOOKUP(B45,'CEA 2017-19'!$AA$2:$AK$40,5,0)</f>
        <v>4520.7700000000004</v>
      </c>
      <c r="R45" s="33"/>
      <c r="T45" s="34"/>
      <c r="U45" s="34"/>
      <c r="V45" s="34"/>
      <c r="W45" s="34"/>
      <c r="X45" s="34"/>
      <c r="Y45" s="34"/>
      <c r="Z45" s="34"/>
      <c r="AA45" s="34"/>
      <c r="AB45" s="34"/>
      <c r="AC45" s="34"/>
      <c r="AD45" s="34"/>
      <c r="AE45" s="34"/>
      <c r="AF45" s="33"/>
    </row>
    <row r="46" spans="1:32" x14ac:dyDescent="0.25">
      <c r="A46" s="8" t="s">
        <v>25</v>
      </c>
      <c r="B46" s="8" t="s">
        <v>92</v>
      </c>
      <c r="C46" s="8" t="s">
        <v>70</v>
      </c>
      <c r="D46" s="34">
        <f>INDEX('CEA 2006-2017'!$D$2:$O$261,MATCH($B46&amp;$C46,'CEA 2006-2017'!$W$2:$W$261,0),MATCH(D$32,'CEA 2006-2017'!$D$1:$O$1,0))</f>
        <v>49821.805999999997</v>
      </c>
      <c r="E46" s="34">
        <f>INDEX('CEA 2006-2017'!$D$2:$O$261,MATCH($B46&amp;$C46,'CEA 2006-2017'!$W$2:$W$261,0),MATCH(E$32,'CEA 2006-2017'!$D$1:$O$1,0))</f>
        <v>56389.79</v>
      </c>
      <c r="F46" s="34">
        <f>INDEX('CEA 2006-2017'!$D$2:$O$261,MATCH($B46&amp;$C46,'CEA 2006-2017'!$W$2:$W$261,0),MATCH(F$32,'CEA 2006-2017'!$D$1:$O$1,0))</f>
        <v>62971.99</v>
      </c>
      <c r="G46" s="34">
        <f>INDEX('CEA 2006-2017'!$D$2:$O$261,MATCH($B46&amp;$C46,'CEA 2006-2017'!$W$2:$W$261,0),MATCH(G$32,'CEA 2006-2017'!$D$1:$O$1,0))</f>
        <v>67427.679999999993</v>
      </c>
      <c r="H46" s="34">
        <f>INDEX('CEA 2006-2017'!$D$2:$O$261,MATCH($B46&amp;$C46,'CEA 2006-2017'!$W$2:$W$261,0),MATCH(H$32,'CEA 2006-2017'!$D$1:$O$1,0))</f>
        <v>73111.320000000007</v>
      </c>
      <c r="I46" s="34">
        <f>INDEX('CEA 2006-2017'!$D$2:$O$261,MATCH($B46&amp;$C46,'CEA 2006-2017'!$W$2:$W$261,0),MATCH(I$32,'CEA 2006-2017'!$D$1:$O$1,0))</f>
        <v>76747.009999999995</v>
      </c>
      <c r="J46" s="34">
        <f>INDEX('CEA 2006-2017'!$D$2:$O$261,MATCH($B46&amp;$C46,'CEA 2006-2017'!$W$2:$W$261,0),MATCH(J$32,'CEA 2006-2017'!$D$1:$O$1,0))</f>
        <v>85313.075642865093</v>
      </c>
      <c r="K46" s="34">
        <f>INDEX('CEA 2006-2017'!$D$2:$O$261,MATCH($B46&amp;$C46,'CEA 2006-2017'!$W$2:$W$261,0),MATCH(K$32,'CEA 2006-2017'!$D$1:$O$1,0))</f>
        <v>84803.82</v>
      </c>
      <c r="L46" s="34">
        <f>INDEX('CEA 2006-2017'!$D$2:$O$261,MATCH($B46&amp;$C46,'CEA 2006-2017'!$W$2:$W$261,0),MATCH(L$32,'CEA 2006-2017'!$D$1:$O$1,0))</f>
        <v>91223.08</v>
      </c>
      <c r="M46" s="34">
        <f>INDEX('CEA 2006-2017'!$D$2:$O$261,MATCH($B46&amp;$C46,'CEA 2006-2017'!$W$2:$W$261,0),MATCH(M$32,'CEA 2006-2017'!$D$1:$O$1,0))</f>
        <v>51078.76</v>
      </c>
      <c r="N46" s="34">
        <f>INDEX('CEA 2006-2017'!$D$2:$O$261,MATCH($B46&amp;$C46,'CEA 2006-2017'!$W$2:$W$261,0),MATCH(N$32,'CEA 2006-2017'!$D$1:$O$1,0))</f>
        <v>52899.98</v>
      </c>
      <c r="O46" s="90">
        <f>VLOOKUP(B17,'CEA 2017-19'!$A$2:$K$40,5,0)</f>
        <v>56986.87</v>
      </c>
      <c r="P46" s="90">
        <f>VLOOKUP(B46,'CEA 2017-19'!$N$2:$X$40,5,0)</f>
        <v>60767.75</v>
      </c>
      <c r="Q46" s="90">
        <f>VLOOKUP(B46,'CEA 2017-19'!$AA$2:$AK$40,5,0)</f>
        <v>67260.399999999994</v>
      </c>
      <c r="R46" s="33"/>
      <c r="T46" s="34"/>
      <c r="U46" s="34"/>
      <c r="V46" s="34"/>
      <c r="W46" s="34"/>
      <c r="X46" s="34"/>
      <c r="Y46" s="34"/>
      <c r="Z46" s="34"/>
      <c r="AA46" s="34"/>
      <c r="AB46" s="34"/>
      <c r="AC46" s="34"/>
      <c r="AD46" s="34"/>
      <c r="AE46" s="34"/>
      <c r="AF46" s="33"/>
    </row>
    <row r="47" spans="1:32" x14ac:dyDescent="0.25">
      <c r="A47" s="8" t="s">
        <v>25</v>
      </c>
      <c r="B47" s="11" t="s">
        <v>93</v>
      </c>
      <c r="C47" s="8" t="s">
        <v>70</v>
      </c>
      <c r="D47" s="34">
        <f>INDEX('CEA 2006-2017'!$D$2:$O$261,MATCH($B47&amp;$C47,'CEA 2006-2017'!$W$2:$W$261,0),MATCH(D$32,'CEA 2006-2017'!$D$1:$O$1,0))</f>
        <v>0</v>
      </c>
      <c r="E47" s="34">
        <f>INDEX('CEA 2006-2017'!$D$2:$O$261,MATCH($B47&amp;$C47,'CEA 2006-2017'!$W$2:$W$261,0),MATCH(E$32,'CEA 2006-2017'!$D$1:$O$1,0))</f>
        <v>0</v>
      </c>
      <c r="F47" s="34">
        <f>INDEX('CEA 2006-2017'!$D$2:$O$261,MATCH($B47&amp;$C47,'CEA 2006-2017'!$W$2:$W$261,0),MATCH(F$32,'CEA 2006-2017'!$D$1:$O$1,0))</f>
        <v>0</v>
      </c>
      <c r="G47" s="34">
        <f>INDEX('CEA 2006-2017'!$D$2:$O$261,MATCH($B47&amp;$C47,'CEA 2006-2017'!$W$2:$W$261,0),MATCH(G$32,'CEA 2006-2017'!$D$1:$O$1,0))</f>
        <v>0</v>
      </c>
      <c r="H47" s="34">
        <f>INDEX('CEA 2006-2017'!$D$2:$O$261,MATCH($B47&amp;$C47,'CEA 2006-2017'!$W$2:$W$261,0),MATCH(H$32,'CEA 2006-2017'!$D$1:$O$1,0))</f>
        <v>0</v>
      </c>
      <c r="I47" s="34">
        <f>INDEX('CEA 2006-2017'!$D$2:$O$261,MATCH($B47&amp;$C47,'CEA 2006-2017'!$W$2:$W$261,0),MATCH(I$32,'CEA 2006-2017'!$D$1:$O$1,0))</f>
        <v>0</v>
      </c>
      <c r="J47" s="34">
        <f>INDEX('CEA 2006-2017'!$D$2:$O$261,MATCH($B47&amp;$C47,'CEA 2006-2017'!$W$2:$W$261,0),MATCH(J$32,'CEA 2006-2017'!$D$1:$O$1,0))</f>
        <v>0</v>
      </c>
      <c r="K47" s="34">
        <f>INDEX('CEA 2006-2017'!$D$2:$O$261,MATCH($B47&amp;$C47,'CEA 2006-2017'!$W$2:$W$261,0),MATCH(K$32,'CEA 2006-2017'!$D$1:$O$1,0))</f>
        <v>0</v>
      </c>
      <c r="L47" s="34">
        <f>INDEX('CEA 2006-2017'!$D$2:$O$261,MATCH($B47&amp;$C47,'CEA 2006-2017'!$W$2:$W$261,0),MATCH(L$32,'CEA 2006-2017'!$D$1:$O$1,0))</f>
        <v>0</v>
      </c>
      <c r="M47" s="34">
        <f>INDEX('CEA 2006-2017'!$D$2:$O$261,MATCH($B47&amp;$C47,'CEA 2006-2017'!$W$2:$W$261,0),MATCH(M$32,'CEA 2006-2017'!$D$1:$O$1,0))</f>
        <v>47032.62</v>
      </c>
      <c r="N47" s="34">
        <f>INDEX('CEA 2006-2017'!$D$2:$O$261,MATCH($B47&amp;$C47,'CEA 2006-2017'!$W$2:$W$261,0),MATCH(N$32,'CEA 2006-2017'!$D$1:$O$1,0))</f>
        <v>49435.24</v>
      </c>
      <c r="O47" s="90">
        <f>VLOOKUP(B18,'CEA 2017-19'!$A$2:$K$40,5,0)</f>
        <v>54669.66</v>
      </c>
      <c r="P47" s="90">
        <f>VLOOKUP(B47,'CEA 2017-19'!$N$2:$X$40,5,0)</f>
        <v>62634.64</v>
      </c>
      <c r="Q47" s="90">
        <f>VLOOKUP(B47,'CEA 2017-19'!$AA$2:$AK$40,5,0)</f>
        <v>68545.67</v>
      </c>
      <c r="R47" s="33"/>
      <c r="T47" s="34"/>
      <c r="U47" s="34"/>
      <c r="V47" s="34"/>
      <c r="W47" s="34"/>
      <c r="X47" s="34"/>
      <c r="Y47" s="34"/>
      <c r="Z47" s="34"/>
      <c r="AA47" s="34"/>
      <c r="AB47" s="34"/>
      <c r="AC47" s="34"/>
      <c r="AD47" s="34"/>
      <c r="AE47" s="34"/>
      <c r="AF47" s="33"/>
    </row>
    <row r="48" spans="1:32" x14ac:dyDescent="0.25">
      <c r="A48" s="8" t="s">
        <v>25</v>
      </c>
      <c r="B48" s="8" t="s">
        <v>94</v>
      </c>
      <c r="C48" s="8" t="s">
        <v>70</v>
      </c>
      <c r="D48" s="34">
        <f>INDEX('CEA 2006-2017'!$D$2:$O$261,MATCH($B48&amp;$C48,'CEA 2006-2017'!$W$2:$W$261,0),MATCH(D$32,'CEA 2006-2017'!$D$1:$O$1,0))</f>
        <v>36596.94</v>
      </c>
      <c r="E48" s="34">
        <f>INDEX('CEA 2006-2017'!$D$2:$O$261,MATCH($B48&amp;$C48,'CEA 2006-2017'!$W$2:$W$261,0),MATCH(E$32,'CEA 2006-2017'!$D$1:$O$1,0))</f>
        <v>41425.93</v>
      </c>
      <c r="F48" s="34">
        <f>INDEX('CEA 2006-2017'!$D$2:$O$261,MATCH($B48&amp;$C48,'CEA 2006-2017'!$W$2:$W$261,0),MATCH(F$32,'CEA 2006-2017'!$D$1:$O$1,0))</f>
        <v>42196.31</v>
      </c>
      <c r="G48" s="34">
        <f>INDEX('CEA 2006-2017'!$D$2:$O$261,MATCH($B48&amp;$C48,'CEA 2006-2017'!$W$2:$W$261,0),MATCH(G$32,'CEA 2006-2017'!$D$1:$O$1,0))</f>
        <v>43436.86</v>
      </c>
      <c r="H48" s="34">
        <f>INDEX('CEA 2006-2017'!$D$2:$O$261,MATCH($B48&amp;$C48,'CEA 2006-2017'!$W$2:$W$261,0),MATCH(H$32,'CEA 2006-2017'!$D$1:$O$1,0))</f>
        <v>44556.52</v>
      </c>
      <c r="I48" s="34">
        <f>INDEX('CEA 2006-2017'!$D$2:$O$261,MATCH($B48&amp;$C48,'CEA 2006-2017'!$W$2:$W$261,0),MATCH(I$32,'CEA 2006-2017'!$D$1:$O$1,0))</f>
        <v>48134.58</v>
      </c>
      <c r="J48" s="34">
        <f>INDEX('CEA 2006-2017'!$D$2:$O$261,MATCH($B48&amp;$C48,'CEA 2006-2017'!$W$2:$W$261,0),MATCH(J$32,'CEA 2006-2017'!$D$1:$O$1,0))</f>
        <v>54333.0612517548</v>
      </c>
      <c r="K48" s="34">
        <f>INDEX('CEA 2006-2017'!$D$2:$O$261,MATCH($B48&amp;$C48,'CEA 2006-2017'!$W$2:$W$261,0),MATCH(K$32,'CEA 2006-2017'!$D$1:$O$1,0))</f>
        <v>57889.16</v>
      </c>
      <c r="L48" s="34">
        <f>INDEX('CEA 2006-2017'!$D$2:$O$261,MATCH($B48&amp;$C48,'CEA 2006-2017'!$W$2:$W$261,0),MATCH(L$32,'CEA 2006-2017'!$D$1:$O$1,0))</f>
        <v>59805.71</v>
      </c>
      <c r="M48" s="34">
        <f>INDEX('CEA 2006-2017'!$D$2:$O$261,MATCH($B48&amp;$C48,'CEA 2006-2017'!$W$2:$W$261,0),MATCH(M$32,'CEA 2006-2017'!$D$1:$O$1,0))</f>
        <v>62334.54</v>
      </c>
      <c r="N48" s="34">
        <f>INDEX('CEA 2006-2017'!$D$2:$O$261,MATCH($B48&amp;$C48,'CEA 2006-2017'!$W$2:$W$261,0),MATCH(N$32,'CEA 2006-2017'!$D$1:$O$1,0))</f>
        <v>63946.75</v>
      </c>
      <c r="O48" s="90">
        <f>VLOOKUP(B19,'CEA 2017-19'!$A$2:$K$40,5,0)</f>
        <v>67166.91</v>
      </c>
      <c r="P48" s="90">
        <f>VLOOKUP(B48,'CEA 2017-19'!$N$2:$X$40,5,0)</f>
        <v>68279.98</v>
      </c>
      <c r="Q48" s="90">
        <f>VLOOKUP(B48,'CEA 2017-19'!$AA$2:$AK$40,5,0)</f>
        <v>74298.92</v>
      </c>
      <c r="R48" s="33"/>
      <c r="T48" s="34"/>
      <c r="U48" s="34"/>
      <c r="V48" s="34"/>
      <c r="W48" s="34"/>
      <c r="X48" s="34"/>
      <c r="Y48" s="34"/>
      <c r="Z48" s="34"/>
      <c r="AA48" s="34"/>
      <c r="AB48" s="34"/>
      <c r="AC48" s="34"/>
      <c r="AD48" s="34"/>
      <c r="AE48" s="34"/>
      <c r="AF48" s="33"/>
    </row>
    <row r="49" spans="1:32" x14ac:dyDescent="0.25">
      <c r="A49" s="8" t="s">
        <v>25</v>
      </c>
      <c r="B49" s="8" t="s">
        <v>95</v>
      </c>
      <c r="C49" s="8" t="s">
        <v>70</v>
      </c>
      <c r="D49" s="34">
        <f>INDEX('CEA 2006-2017'!$D$2:$O$261,MATCH($B49&amp;$C49,'CEA 2006-2017'!$W$2:$W$261,0),MATCH(D$32,'CEA 2006-2017'!$D$1:$O$1,0))</f>
        <v>13321.03</v>
      </c>
      <c r="E49" s="34">
        <f>INDEX('CEA 2006-2017'!$D$2:$O$261,MATCH($B49&amp;$C49,'CEA 2006-2017'!$W$2:$W$261,0),MATCH(E$32,'CEA 2006-2017'!$D$1:$O$1,0))</f>
        <v>13982.44</v>
      </c>
      <c r="F49" s="34">
        <f>INDEX('CEA 2006-2017'!$D$2:$O$261,MATCH($B49&amp;$C49,'CEA 2006-2017'!$W$2:$W$261,0),MATCH(F$32,'CEA 2006-2017'!$D$1:$O$1,0))</f>
        <v>14344.74</v>
      </c>
      <c r="G49" s="34">
        <f>INDEX('CEA 2006-2017'!$D$2:$O$261,MATCH($B49&amp;$C49,'CEA 2006-2017'!$W$2:$W$261,0),MATCH(G$32,'CEA 2006-2017'!$D$1:$O$1,0))</f>
        <v>14035.43</v>
      </c>
      <c r="H49" s="34">
        <f>INDEX('CEA 2006-2017'!$D$2:$O$261,MATCH($B49&amp;$C49,'CEA 2006-2017'!$W$2:$W$261,0),MATCH(H$32,'CEA 2006-2017'!$D$1:$O$1,0))</f>
        <v>17368.990000000002</v>
      </c>
      <c r="I49" s="34">
        <f>INDEX('CEA 2006-2017'!$D$2:$O$261,MATCH($B49&amp;$C49,'CEA 2006-2017'!$W$2:$W$261,0),MATCH(I$32,'CEA 2006-2017'!$D$1:$O$1,0))</f>
        <v>17842.05</v>
      </c>
      <c r="J49" s="34">
        <f>INDEX('CEA 2006-2017'!$D$2:$O$261,MATCH($B49&amp;$C49,'CEA 2006-2017'!$W$2:$W$261,0),MATCH(J$32,'CEA 2006-2017'!$D$1:$O$1,0))</f>
        <v>19321.4662113224</v>
      </c>
      <c r="K49" s="34">
        <f>INDEX('CEA 2006-2017'!$D$2:$O$261,MATCH($B49&amp;$C49,'CEA 2006-2017'!$W$2:$W$261,0),MATCH(K$32,'CEA 2006-2017'!$D$1:$O$1,0))</f>
        <v>20459.37</v>
      </c>
      <c r="L49" s="34">
        <f>INDEX('CEA 2006-2017'!$D$2:$O$261,MATCH($B49&amp;$C49,'CEA 2006-2017'!$W$2:$W$261,0),MATCH(L$32,'CEA 2006-2017'!$D$1:$O$1,0))</f>
        <v>21202.83</v>
      </c>
      <c r="M49" s="34">
        <f>INDEX('CEA 2006-2017'!$D$2:$O$261,MATCH($B49&amp;$C49,'CEA 2006-2017'!$W$2:$W$261,0),MATCH(M$32,'CEA 2006-2017'!$D$1:$O$1,0))</f>
        <v>22205.13</v>
      </c>
      <c r="N49" s="34">
        <f>INDEX('CEA 2006-2017'!$D$2:$O$261,MATCH($B49&amp;$C49,'CEA 2006-2017'!$W$2:$W$261,0),MATCH(N$32,'CEA 2006-2017'!$D$1:$O$1,0))</f>
        <v>22425.91</v>
      </c>
      <c r="O49" s="90">
        <f>VLOOKUP(B20,'CEA 2017-19'!$A$2:$K$40,5,0)</f>
        <v>24675.61</v>
      </c>
      <c r="P49" s="90">
        <f>VLOOKUP(B49,'CEA 2017-19'!$N$2:$X$40,5,0)</f>
        <v>25349.37</v>
      </c>
      <c r="Q49" s="90">
        <f>VLOOKUP(B49,'CEA 2017-19'!$AA$2:$AK$40,5,0)</f>
        <v>25612.93</v>
      </c>
      <c r="R49" s="33"/>
      <c r="T49" s="34"/>
      <c r="U49" s="34"/>
      <c r="V49" s="34"/>
      <c r="W49" s="34"/>
      <c r="X49" s="34"/>
      <c r="Y49" s="34"/>
      <c r="Z49" s="34"/>
      <c r="AA49" s="34"/>
      <c r="AB49" s="34"/>
      <c r="AC49" s="34"/>
      <c r="AD49" s="34"/>
      <c r="AE49" s="34"/>
      <c r="AF49" s="33"/>
    </row>
    <row r="50" spans="1:32" x14ac:dyDescent="0.25">
      <c r="A50" s="8" t="s">
        <v>25</v>
      </c>
      <c r="B50" s="8" t="s">
        <v>96</v>
      </c>
      <c r="C50" s="8" t="s">
        <v>70</v>
      </c>
      <c r="D50" s="34">
        <f>INDEX('CEA 2006-2017'!$D$2:$O$261,MATCH($B50&amp;$C50,'CEA 2006-2017'!$W$2:$W$261,0),MATCH(D$32,'CEA 2006-2017'!$D$1:$O$1,0))</f>
        <v>54729.67</v>
      </c>
      <c r="E50" s="34">
        <f>INDEX('CEA 2006-2017'!$D$2:$O$261,MATCH($B50&amp;$C50,'CEA 2006-2017'!$W$2:$W$261,0),MATCH(E$32,'CEA 2006-2017'!$D$1:$O$1,0))</f>
        <v>62064.03</v>
      </c>
      <c r="F50" s="34">
        <f>INDEX('CEA 2006-2017'!$D$2:$O$261,MATCH($B50&amp;$C50,'CEA 2006-2017'!$W$2:$W$261,0),MATCH(F$32,'CEA 2006-2017'!$D$1:$O$1,0))</f>
        <v>65140.1</v>
      </c>
      <c r="G50" s="34">
        <f>INDEX('CEA 2006-2017'!$D$2:$O$261,MATCH($B50&amp;$C50,'CEA 2006-2017'!$W$2:$W$261,0),MATCH(G$32,'CEA 2006-2017'!$D$1:$O$1,0))</f>
        <v>65419.87</v>
      </c>
      <c r="H50" s="34">
        <f>INDEX('CEA 2006-2017'!$D$2:$O$261,MATCH($B50&amp;$C50,'CEA 2006-2017'!$W$2:$W$261,0),MATCH(H$32,'CEA 2006-2017'!$D$1:$O$1,0))</f>
        <v>70750.850000000006</v>
      </c>
      <c r="I50" s="34">
        <f>INDEX('CEA 2006-2017'!$D$2:$O$261,MATCH($B50&amp;$C50,'CEA 2006-2017'!$W$2:$W$261,0),MATCH(I$32,'CEA 2006-2017'!$D$1:$O$1,0))</f>
        <v>72516.5</v>
      </c>
      <c r="J50" s="34">
        <f>INDEX('CEA 2006-2017'!$D$2:$O$261,MATCH($B50&amp;$C50,'CEA 2006-2017'!$W$2:$W$261,0),MATCH(J$32,'CEA 2006-2017'!$D$1:$O$1,0))</f>
        <v>73984.874518495897</v>
      </c>
      <c r="K50" s="34">
        <f>INDEX('CEA 2006-2017'!$D$2:$O$261,MATCH($B50&amp;$C50,'CEA 2006-2017'!$W$2:$W$261,0),MATCH(K$32,'CEA 2006-2017'!$D$1:$O$1,0))</f>
        <v>72616.460000000006</v>
      </c>
      <c r="L50" s="34">
        <f>INDEX('CEA 2006-2017'!$D$2:$O$261,MATCH($B50&amp;$C50,'CEA 2006-2017'!$W$2:$W$261,0),MATCH(L$32,'CEA 2006-2017'!$D$1:$O$1,0))</f>
        <v>80494.960000000006</v>
      </c>
      <c r="M50" s="34">
        <f>INDEX('CEA 2006-2017'!$D$2:$O$261,MATCH($B50&amp;$C50,'CEA 2006-2017'!$W$2:$W$261,0),MATCH(M$32,'CEA 2006-2017'!$D$1:$O$1,0))</f>
        <v>87276.160000000003</v>
      </c>
      <c r="N50" s="34">
        <f>INDEX('CEA 2006-2017'!$D$2:$O$261,MATCH($B50&amp;$C50,'CEA 2006-2017'!$W$2:$W$261,0),MATCH(N$32,'CEA 2006-2017'!$D$1:$O$1,0))</f>
        <v>89825.32</v>
      </c>
      <c r="O50" s="90">
        <f>VLOOKUP(B21,'CEA 2017-19'!$A$2:$K$40,5,0)</f>
        <v>96063.75</v>
      </c>
      <c r="P50" s="90">
        <f>VLOOKUP(B50,'CEA 2017-19'!$N$2:$X$40,5,0)</f>
        <v>103091.67</v>
      </c>
      <c r="Q50" s="90">
        <f>VLOOKUP(B50,'CEA 2017-19'!$AA$2:$AK$40,5,0)</f>
        <v>113492.34</v>
      </c>
      <c r="R50" s="33"/>
      <c r="T50" s="34"/>
      <c r="U50" s="34"/>
      <c r="V50" s="34"/>
      <c r="W50" s="34"/>
      <c r="X50" s="34"/>
      <c r="Y50" s="34"/>
      <c r="Z50" s="34"/>
      <c r="AA50" s="34"/>
      <c r="AB50" s="34"/>
      <c r="AC50" s="34"/>
      <c r="AD50" s="34"/>
      <c r="AE50" s="34"/>
      <c r="AF50" s="33"/>
    </row>
    <row r="51" spans="1:32" x14ac:dyDescent="0.25">
      <c r="A51" s="8" t="s">
        <v>11</v>
      </c>
      <c r="B51" s="8" t="s">
        <v>98</v>
      </c>
      <c r="C51" s="8" t="s">
        <v>70</v>
      </c>
      <c r="D51" s="34">
        <f>INDEX('CEA 2006-2017'!$D$2:$O$261,MATCH($B51&amp;$C51,'CEA 2006-2017'!$W$2:$W$261,0),MATCH(D$32,'CEA 2006-2017'!$D$1:$O$1,0))</f>
        <v>7178.88</v>
      </c>
      <c r="E51" s="34">
        <f>INDEX('CEA 2006-2017'!$D$2:$O$261,MATCH($B51&amp;$C51,'CEA 2006-2017'!$W$2:$W$261,0),MATCH(E$32,'CEA 2006-2017'!$D$1:$O$1,0))</f>
        <v>7756.12</v>
      </c>
      <c r="F51" s="34">
        <f>INDEX('CEA 2006-2017'!$D$2:$O$261,MATCH($B51&amp;$C51,'CEA 2006-2017'!$W$2:$W$261,0),MATCH(F$32,'CEA 2006-2017'!$D$1:$O$1,0))</f>
        <v>8579.86</v>
      </c>
      <c r="G51" s="34">
        <f>INDEX('CEA 2006-2017'!$D$2:$O$261,MATCH($B51&amp;$C51,'CEA 2006-2017'!$W$2:$W$261,0),MATCH(G$32,'CEA 2006-2017'!$D$1:$O$1,0))</f>
        <v>9294</v>
      </c>
      <c r="H51" s="34">
        <f>INDEX('CEA 2006-2017'!$D$2:$O$261,MATCH($B51&amp;$C51,'CEA 2006-2017'!$W$2:$W$261,0),MATCH(H$32,'CEA 2006-2017'!$D$1:$O$1,0))</f>
        <v>10754.21</v>
      </c>
      <c r="I51" s="34">
        <f>INDEX('CEA 2006-2017'!$D$2:$O$261,MATCH($B51&amp;$C51,'CEA 2006-2017'!$W$2:$W$261,0),MATCH(I$32,'CEA 2006-2017'!$D$1:$O$1,0))</f>
        <v>11340.66</v>
      </c>
      <c r="J51" s="34">
        <f>INDEX('CEA 2006-2017'!$D$2:$O$261,MATCH($B51&amp;$C51,'CEA 2006-2017'!$W$2:$W$261,0),MATCH(J$32,'CEA 2006-2017'!$D$1:$O$1,0))</f>
        <v>12592.030136023101</v>
      </c>
      <c r="K51" s="34">
        <f>INDEX('CEA 2006-2017'!$D$2:$O$261,MATCH($B51&amp;$C51,'CEA 2006-2017'!$W$2:$W$261,0),MATCH(K$32,'CEA 2006-2017'!$D$1:$O$1,0))</f>
        <v>13286.9</v>
      </c>
      <c r="L51" s="34">
        <f>INDEX('CEA 2006-2017'!$D$2:$O$261,MATCH($B51&amp;$C51,'CEA 2006-2017'!$W$2:$W$261,0),MATCH(L$32,'CEA 2006-2017'!$D$1:$O$1,0))</f>
        <v>15129.89</v>
      </c>
      <c r="M51" s="34">
        <f>INDEX('CEA 2006-2017'!$D$2:$O$261,MATCH($B51&amp;$C51,'CEA 2006-2017'!$W$2:$W$261,0),MATCH(M$32,'CEA 2006-2017'!$D$1:$O$1,0))</f>
        <v>18253.16</v>
      </c>
      <c r="N51" s="34">
        <f>INDEX('CEA 2006-2017'!$D$2:$O$261,MATCH($B51&amp;$C51,'CEA 2006-2017'!$W$2:$W$261,0),MATCH(N$32,'CEA 2006-2017'!$D$1:$O$1,0))</f>
        <v>23170.9</v>
      </c>
      <c r="O51" s="90">
        <f>VLOOKUP(B22,'CEA 2017-19'!$A$2:$K$40,5,0)</f>
        <v>24747.05</v>
      </c>
      <c r="P51" s="90">
        <f>VLOOKUP(B51,'CEA 2017-19'!$N$2:$X$40,5,0)</f>
        <v>26844.29</v>
      </c>
      <c r="Q51" s="90">
        <f>VLOOKUP(B51,'CEA 2017-19'!$AA$2:$AK$40,5,0)</f>
        <v>30903.8</v>
      </c>
      <c r="R51" s="33"/>
      <c r="T51" s="34"/>
      <c r="U51" s="34"/>
      <c r="V51" s="34"/>
      <c r="W51" s="34"/>
      <c r="X51" s="34"/>
      <c r="Y51" s="34"/>
      <c r="Z51" s="34"/>
      <c r="AA51" s="34"/>
      <c r="AB51" s="34"/>
      <c r="AC51" s="34"/>
      <c r="AD51" s="34"/>
      <c r="AE51" s="34"/>
      <c r="AF51" s="33"/>
    </row>
    <row r="52" spans="1:32" x14ac:dyDescent="0.25">
      <c r="A52" s="8" t="s">
        <v>11</v>
      </c>
      <c r="B52" s="8" t="s">
        <v>99</v>
      </c>
      <c r="C52" s="8" t="s">
        <v>70</v>
      </c>
      <c r="D52" s="34">
        <f>INDEX('CEA 2006-2017'!$D$2:$O$261,MATCH($B52&amp;$C52,'CEA 2006-2017'!$W$2:$W$261,0),MATCH(D$32,'CEA 2006-2017'!$D$1:$O$1,0))</f>
        <v>12773.89</v>
      </c>
      <c r="E52" s="34">
        <f>INDEX('CEA 2006-2017'!$D$2:$O$261,MATCH($B52&amp;$C52,'CEA 2006-2017'!$W$2:$W$261,0),MATCH(E$32,'CEA 2006-2017'!$D$1:$O$1,0))</f>
        <v>14704.79</v>
      </c>
      <c r="F52" s="34">
        <f>INDEX('CEA 2006-2017'!$D$2:$O$261,MATCH($B52&amp;$C52,'CEA 2006-2017'!$W$2:$W$261,0),MATCH(F$32,'CEA 2006-2017'!$D$1:$O$1,0))</f>
        <v>14819.95</v>
      </c>
      <c r="G52" s="34">
        <f>INDEX('CEA 2006-2017'!$D$2:$O$261,MATCH($B52&amp;$C52,'CEA 2006-2017'!$W$2:$W$261,0),MATCH(G$32,'CEA 2006-2017'!$D$1:$O$1,0))</f>
        <v>16615.419999999998</v>
      </c>
      <c r="H52" s="34">
        <f>INDEX('CEA 2006-2017'!$D$2:$O$261,MATCH($B52&amp;$C52,'CEA 2006-2017'!$W$2:$W$261,0),MATCH(H$32,'CEA 2006-2017'!$D$1:$O$1,0))</f>
        <v>16824.490000000002</v>
      </c>
      <c r="I52" s="34">
        <f>INDEX('CEA 2006-2017'!$D$2:$O$261,MATCH($B52&amp;$C52,'CEA 2006-2017'!$W$2:$W$261,0),MATCH(I$32,'CEA 2006-2017'!$D$1:$O$1,0))</f>
        <v>17686.82</v>
      </c>
      <c r="J52" s="34">
        <f>INDEX('CEA 2006-2017'!$D$2:$O$261,MATCH($B52&amp;$C52,'CEA 2006-2017'!$W$2:$W$261,0),MATCH(J$32,'CEA 2006-2017'!$D$1:$O$1,0))</f>
        <v>18206.015166215198</v>
      </c>
      <c r="K52" s="34">
        <f>INDEX('CEA 2006-2017'!$D$2:$O$261,MATCH($B52&amp;$C52,'CEA 2006-2017'!$W$2:$W$261,0),MATCH(K$32,'CEA 2006-2017'!$D$1:$O$1,0))</f>
        <v>19755.82</v>
      </c>
      <c r="L52" s="34">
        <f>INDEX('CEA 2006-2017'!$D$2:$O$261,MATCH($B52&amp;$C52,'CEA 2006-2017'!$W$2:$W$261,0),MATCH(L$32,'CEA 2006-2017'!$D$1:$O$1,0))</f>
        <v>20904.72</v>
      </c>
      <c r="M52" s="34">
        <f>INDEX('CEA 2006-2017'!$D$2:$O$261,MATCH($B52&amp;$C52,'CEA 2006-2017'!$W$2:$W$261,0),MATCH(M$32,'CEA 2006-2017'!$D$1:$O$1,0))</f>
        <v>19967.62</v>
      </c>
      <c r="N52" s="34">
        <f>INDEX('CEA 2006-2017'!$D$2:$O$261,MATCH($B52&amp;$C52,'CEA 2006-2017'!$W$2:$W$261,0),MATCH(N$32,'CEA 2006-2017'!$D$1:$O$1,0))</f>
        <v>21131.46</v>
      </c>
      <c r="O52" s="90">
        <f>VLOOKUP(B23,'CEA 2017-19'!$A$2:$K$40,5,0)</f>
        <v>23361.66</v>
      </c>
      <c r="P52" s="90">
        <f>VLOOKUP(B52,'CEA 2017-19'!$N$2:$X$40,5,0)</f>
        <v>23828.09</v>
      </c>
      <c r="Q52" s="90">
        <f>VLOOKUP(B52,'CEA 2017-19'!$AA$2:$AK$40,5,0)</f>
        <v>25952.16</v>
      </c>
      <c r="R52" s="33"/>
      <c r="T52" s="34"/>
      <c r="U52" s="34"/>
      <c r="V52" s="34"/>
      <c r="W52" s="34"/>
      <c r="X52" s="34"/>
      <c r="Y52" s="34"/>
      <c r="Z52" s="34"/>
      <c r="AA52" s="34"/>
      <c r="AB52" s="34"/>
      <c r="AC52" s="34"/>
      <c r="AD52" s="34"/>
      <c r="AE52" s="34"/>
      <c r="AF52" s="33"/>
    </row>
    <row r="53" spans="1:32" x14ac:dyDescent="0.25">
      <c r="A53" s="8" t="s">
        <v>11</v>
      </c>
      <c r="B53" s="8" t="s">
        <v>100</v>
      </c>
      <c r="C53" s="8" t="s">
        <v>70</v>
      </c>
      <c r="D53" s="34">
        <f>INDEX('CEA 2006-2017'!$D$2:$O$261,MATCH($B53&amp;$C53,'CEA 2006-2017'!$W$2:$W$261,0),MATCH(D$32,'CEA 2006-2017'!$D$1:$O$1,0))</f>
        <v>14885.36</v>
      </c>
      <c r="E53" s="34">
        <f>INDEX('CEA 2006-2017'!$D$2:$O$261,MATCH($B53&amp;$C53,'CEA 2006-2017'!$W$2:$W$261,0),MATCH(E$32,'CEA 2006-2017'!$D$1:$O$1,0))</f>
        <v>16739.27</v>
      </c>
      <c r="F53" s="34">
        <f>INDEX('CEA 2006-2017'!$D$2:$O$261,MATCH($B53&amp;$C53,'CEA 2006-2017'!$W$2:$W$261,0),MATCH(F$32,'CEA 2006-2017'!$D$1:$O$1,0))</f>
        <v>18658.080000000002</v>
      </c>
      <c r="G53" s="34">
        <f>INDEX('CEA 2006-2017'!$D$2:$O$261,MATCH($B53&amp;$C53,'CEA 2006-2017'!$W$2:$W$261,0),MATCH(G$32,'CEA 2006-2017'!$D$1:$O$1,0))</f>
        <v>20459.47</v>
      </c>
      <c r="H53" s="34">
        <f>INDEX('CEA 2006-2017'!$D$2:$O$261,MATCH($B53&amp;$C53,'CEA 2006-2017'!$W$2:$W$261,0),MATCH(H$32,'CEA 2006-2017'!$D$1:$O$1,0))</f>
        <v>19410.38</v>
      </c>
      <c r="I53" s="34">
        <f>INDEX('CEA 2006-2017'!$D$2:$O$261,MATCH($B53&amp;$C53,'CEA 2006-2017'!$W$2:$W$261,0),MATCH(I$32,'CEA 2006-2017'!$D$1:$O$1,0))</f>
        <v>22768.99</v>
      </c>
      <c r="J53" s="34">
        <f>INDEX('CEA 2006-2017'!$D$2:$O$261,MATCH($B53&amp;$C53,'CEA 2006-2017'!$W$2:$W$261,0),MATCH(J$32,'CEA 2006-2017'!$D$1:$O$1,0))</f>
        <v>23576.926440712799</v>
      </c>
      <c r="K53" s="34">
        <f>INDEX('CEA 2006-2017'!$D$2:$O$261,MATCH($B53&amp;$C53,'CEA 2006-2017'!$W$2:$W$261,0),MATCH(K$32,'CEA 2006-2017'!$D$1:$O$1,0))</f>
        <v>22527.55</v>
      </c>
      <c r="L53" s="34">
        <f>INDEX('CEA 2006-2017'!$D$2:$O$261,MATCH($B53&amp;$C53,'CEA 2006-2017'!$W$2:$W$261,0),MATCH(L$32,'CEA 2006-2017'!$D$1:$O$1,0))</f>
        <v>23570.07</v>
      </c>
      <c r="M53" s="34">
        <f>INDEX('CEA 2006-2017'!$D$2:$O$261,MATCH($B53&amp;$C53,'CEA 2006-2017'!$W$2:$W$261,0),MATCH(M$32,'CEA 2006-2017'!$D$1:$O$1,0))</f>
        <v>26603.14</v>
      </c>
      <c r="N53" s="34">
        <f>INDEX('CEA 2006-2017'!$D$2:$O$261,MATCH($B53&amp;$C53,'CEA 2006-2017'!$W$2:$W$261,0),MATCH(N$32,'CEA 2006-2017'!$D$1:$O$1,0))</f>
        <v>26358.61</v>
      </c>
      <c r="O53" s="90">
        <f>VLOOKUP(B24,'CEA 2017-19'!$A$2:$K$40,5,0)</f>
        <v>27467.63</v>
      </c>
      <c r="P53" s="90">
        <f>VLOOKUP(B53,'CEA 2017-19'!$N$2:$X$40,5,0)</f>
        <v>28622.41</v>
      </c>
      <c r="Q53" s="90">
        <f>VLOOKUP(B53,'CEA 2017-19'!$AA$2:$AK$40,5,0)</f>
        <v>29778.47</v>
      </c>
      <c r="R53" s="33"/>
      <c r="T53" s="34"/>
      <c r="U53" s="34"/>
      <c r="V53" s="34"/>
      <c r="W53" s="34"/>
      <c r="X53" s="34"/>
      <c r="Y53" s="34"/>
      <c r="Z53" s="34"/>
      <c r="AA53" s="34"/>
      <c r="AB53" s="34"/>
      <c r="AC53" s="34"/>
      <c r="AD53" s="34"/>
      <c r="AE53" s="34"/>
      <c r="AF53" s="33"/>
    </row>
    <row r="54" spans="1:32" x14ac:dyDescent="0.25">
      <c r="A54" s="8" t="s">
        <v>11</v>
      </c>
      <c r="B54" s="8" t="s">
        <v>101</v>
      </c>
      <c r="C54" s="8" t="s">
        <v>70</v>
      </c>
      <c r="D54" s="34">
        <f>INDEX('CEA 2006-2017'!$D$2:$O$261,MATCH($B54&amp;$C54,'CEA 2006-2017'!$W$2:$W$261,0),MATCH(D$32,'CEA 2006-2017'!$D$1:$O$1,0))</f>
        <v>27882.55</v>
      </c>
      <c r="E54" s="34">
        <f>INDEX('CEA 2006-2017'!$D$2:$O$261,MATCH($B54&amp;$C54,'CEA 2006-2017'!$W$2:$W$261,0),MATCH(E$32,'CEA 2006-2017'!$D$1:$O$1,0))</f>
        <v>29620.99</v>
      </c>
      <c r="F54" s="34">
        <f>INDEX('CEA 2006-2017'!$D$2:$O$261,MATCH($B54&amp;$C54,'CEA 2006-2017'!$W$2:$W$261,0),MATCH(F$32,'CEA 2006-2017'!$D$1:$O$1,0))</f>
        <v>33348.720000000001</v>
      </c>
      <c r="G54" s="34">
        <f>INDEX('CEA 2006-2017'!$D$2:$O$261,MATCH($B54&amp;$C54,'CEA 2006-2017'!$W$2:$W$261,0),MATCH(G$32,'CEA 2006-2017'!$D$1:$O$1,0))</f>
        <v>33383.67</v>
      </c>
      <c r="H54" s="34">
        <f>INDEX('CEA 2006-2017'!$D$2:$O$261,MATCH($B54&amp;$C54,'CEA 2006-2017'!$W$2:$W$261,0),MATCH(H$32,'CEA 2006-2017'!$D$1:$O$1,0))</f>
        <v>38515.199999999997</v>
      </c>
      <c r="I54" s="34">
        <f>INDEX('CEA 2006-2017'!$D$2:$O$261,MATCH($B54&amp;$C54,'CEA 2006-2017'!$W$2:$W$261,0),MATCH(I$32,'CEA 2006-2017'!$D$1:$O$1,0))</f>
        <v>42022.76</v>
      </c>
      <c r="J54" s="34">
        <f>INDEX('CEA 2006-2017'!$D$2:$O$261,MATCH($B54&amp;$C54,'CEA 2006-2017'!$W$2:$W$261,0),MATCH(J$32,'CEA 2006-2017'!$D$1:$O$1,0))</f>
        <v>44137.710208706099</v>
      </c>
      <c r="K54" s="34">
        <f>INDEX('CEA 2006-2017'!$D$2:$O$261,MATCH($B54&amp;$C54,'CEA 2006-2017'!$W$2:$W$261,0),MATCH(K$32,'CEA 2006-2017'!$D$1:$O$1,0))</f>
        <v>47832.15</v>
      </c>
      <c r="L54" s="34">
        <f>INDEX('CEA 2006-2017'!$D$2:$O$261,MATCH($B54&amp;$C54,'CEA 2006-2017'!$W$2:$W$261,0),MATCH(L$32,'CEA 2006-2017'!$D$1:$O$1,0))</f>
        <v>48175.37</v>
      </c>
      <c r="M54" s="34">
        <f>INDEX('CEA 2006-2017'!$D$2:$O$261,MATCH($B54&amp;$C54,'CEA 2006-2017'!$W$2:$W$261,0),MATCH(M$32,'CEA 2006-2017'!$D$1:$O$1,0))</f>
        <v>51839.82</v>
      </c>
      <c r="N54" s="34">
        <f>INDEX('CEA 2006-2017'!$D$2:$O$261,MATCH($B54&amp;$C54,'CEA 2006-2017'!$W$2:$W$261,0),MATCH(N$32,'CEA 2006-2017'!$D$1:$O$1,0))</f>
        <v>54593.72</v>
      </c>
      <c r="O54" s="90">
        <f>VLOOKUP(B25,'CEA 2017-19'!$A$2:$K$40,5,0)</f>
        <v>56648.47</v>
      </c>
      <c r="P54" s="90">
        <f>VLOOKUP(B54,'CEA 2017-19'!$N$2:$X$40,5,0)</f>
        <v>58451.1</v>
      </c>
      <c r="Q54" s="90">
        <f>VLOOKUP(B54,'CEA 2017-19'!$AA$2:$AK$40,5,0)</f>
        <v>59128.57</v>
      </c>
      <c r="R54" s="33"/>
      <c r="T54" s="34"/>
      <c r="U54" s="34"/>
      <c r="V54" s="34"/>
      <c r="W54" s="34"/>
      <c r="X54" s="34"/>
      <c r="Y54" s="34"/>
      <c r="Z54" s="34"/>
      <c r="AA54" s="34"/>
      <c r="AB54" s="34"/>
      <c r="AC54" s="34"/>
      <c r="AD54" s="34"/>
      <c r="AE54" s="34"/>
      <c r="AF54" s="33"/>
    </row>
    <row r="55" spans="1:32" x14ac:dyDescent="0.25">
      <c r="A55" s="8" t="s">
        <v>28</v>
      </c>
      <c r="B55" s="8" t="s">
        <v>103</v>
      </c>
      <c r="C55" s="8" t="s">
        <v>70</v>
      </c>
      <c r="D55" s="34">
        <f>INDEX('CEA 2006-2017'!$D$2:$O$261,MATCH($B55&amp;$C55,'CEA 2006-2017'!$W$2:$W$261,0),MATCH(D$32,'CEA 2006-2017'!$D$1:$O$1,0))</f>
        <v>3692.37</v>
      </c>
      <c r="E55" s="34">
        <f>INDEX('CEA 2006-2017'!$D$2:$O$261,MATCH($B55&amp;$C55,'CEA 2006-2017'!$W$2:$W$261,0),MATCH(E$32,'CEA 2006-2017'!$D$1:$O$1,0))</f>
        <v>3883.71</v>
      </c>
      <c r="F55" s="34">
        <f>INDEX('CEA 2006-2017'!$D$2:$O$261,MATCH($B55&amp;$C55,'CEA 2006-2017'!$W$2:$W$261,0),MATCH(F$32,'CEA 2006-2017'!$D$1:$O$1,0))</f>
        <v>4143.7700000000004</v>
      </c>
      <c r="G55" s="34">
        <f>INDEX('CEA 2006-2017'!$D$2:$O$261,MATCH($B55&amp;$C55,'CEA 2006-2017'!$W$2:$W$261,0),MATCH(G$32,'CEA 2006-2017'!$D$1:$O$1,0))</f>
        <v>4482.8100000000004</v>
      </c>
      <c r="H55" s="34">
        <f>INDEX('CEA 2006-2017'!$D$2:$O$261,MATCH($B55&amp;$C55,'CEA 2006-2017'!$W$2:$W$261,0),MATCH(H$32,'CEA 2006-2017'!$D$1:$O$1,0))</f>
        <v>4848.12</v>
      </c>
      <c r="I55" s="34">
        <f>INDEX('CEA 2006-2017'!$D$2:$O$261,MATCH($B55&amp;$C55,'CEA 2006-2017'!$W$2:$W$261,0),MATCH(I$32,'CEA 2006-2017'!$D$1:$O$1,0))</f>
        <v>5255.68</v>
      </c>
      <c r="J55" s="34">
        <f>INDEX('CEA 2006-2017'!$D$2:$O$261,MATCH($B55&amp;$C55,'CEA 2006-2017'!$W$2:$W$261,0),MATCH(J$32,'CEA 2006-2017'!$D$1:$O$1,0))</f>
        <v>5967.0566587079402</v>
      </c>
      <c r="K55" s="34">
        <f>INDEX('CEA 2006-2017'!$D$2:$O$261,MATCH($B55&amp;$C55,'CEA 2006-2017'!$W$2:$W$261,0),MATCH(K$32,'CEA 2006-2017'!$D$1:$O$1,0))</f>
        <v>6066.16</v>
      </c>
      <c r="L55" s="34">
        <f>INDEX('CEA 2006-2017'!$D$2:$O$261,MATCH($B55&amp;$C55,'CEA 2006-2017'!$W$2:$W$261,0),MATCH(L$32,'CEA 2006-2017'!$D$1:$O$1,0))</f>
        <v>6911.03</v>
      </c>
      <c r="M55" s="34">
        <f>INDEX('CEA 2006-2017'!$D$2:$O$261,MATCH($B55&amp;$C55,'CEA 2006-2017'!$W$2:$W$261,0),MATCH(M$32,'CEA 2006-2017'!$D$1:$O$1,0))</f>
        <v>7571.1</v>
      </c>
      <c r="N55" s="34">
        <f>INDEX('CEA 2006-2017'!$D$2:$O$261,MATCH($B55&amp;$C55,'CEA 2006-2017'!$W$2:$W$261,0),MATCH(N$32,'CEA 2006-2017'!$D$1:$O$1,0))</f>
        <v>8287.0499999999993</v>
      </c>
      <c r="O55" s="90">
        <f>VLOOKUP(B26,'CEA 2017-19'!$A$2:$K$40,5,0)</f>
        <v>8694.64</v>
      </c>
      <c r="P55" s="90">
        <f>VLOOKUP(B55,'CEA 2017-19'!$N$2:$X$40,5,0)</f>
        <v>9368.1</v>
      </c>
      <c r="Q55" s="90">
        <f>VLOOKUP(B55,'CEA 2017-19'!$AA$2:$AK$40,5,0)</f>
        <v>9561.42</v>
      </c>
      <c r="R55" s="33"/>
      <c r="T55" s="34"/>
      <c r="U55" s="34"/>
      <c r="V55" s="34"/>
      <c r="W55" s="34"/>
      <c r="X55" s="34"/>
      <c r="Y55" s="34"/>
      <c r="Z55" s="34"/>
      <c r="AA55" s="34"/>
      <c r="AB55" s="34"/>
      <c r="AC55" s="34"/>
      <c r="AD55" s="34"/>
      <c r="AE55" s="34"/>
      <c r="AF55" s="33"/>
    </row>
    <row r="56" spans="1:32" x14ac:dyDescent="0.25">
      <c r="A56" s="8" t="s">
        <v>28</v>
      </c>
      <c r="B56" s="8" t="s">
        <v>58</v>
      </c>
      <c r="C56" s="8" t="s">
        <v>70</v>
      </c>
      <c r="D56" s="34">
        <f>INDEX('CEA 2006-2017'!$D$2:$O$261,MATCH($B56&amp;$C56,'CEA 2006-2017'!$W$2:$W$261,0),MATCH(D$32,'CEA 2006-2017'!$D$1:$O$1,0))</f>
        <v>3480.9700000000003</v>
      </c>
      <c r="E56" s="34">
        <f>INDEX('CEA 2006-2017'!$D$2:$O$261,MATCH($B56&amp;$C56,'CEA 2006-2017'!$W$2:$W$261,0),MATCH(E$32,'CEA 2006-2017'!$D$1:$O$1,0))</f>
        <v>3474.7599999999998</v>
      </c>
      <c r="F56" s="34">
        <f>INDEX('CEA 2006-2017'!$D$2:$O$261,MATCH($B56&amp;$C56,'CEA 2006-2017'!$W$2:$W$261,0),MATCH(F$32,'CEA 2006-2017'!$D$1:$O$1,0))</f>
        <v>4333.58</v>
      </c>
      <c r="G56" s="34">
        <f>INDEX('CEA 2006-2017'!$D$2:$O$261,MATCH($B56&amp;$C56,'CEA 2006-2017'!$W$2:$W$261,0),MATCH(G$32,'CEA 2006-2017'!$D$1:$O$1,0))</f>
        <v>4528.55</v>
      </c>
      <c r="H56" s="34">
        <f>INDEX('CEA 2006-2017'!$D$2:$O$261,MATCH($B56&amp;$C56,'CEA 2006-2017'!$W$2:$W$261,0),MATCH(H$32,'CEA 2006-2017'!$D$1:$O$1,0))</f>
        <v>4757.05</v>
      </c>
      <c r="I56" s="34">
        <f>INDEX('CEA 2006-2017'!$D$2:$O$261,MATCH($B56&amp;$C56,'CEA 2006-2017'!$W$2:$W$261,0),MATCH(I$32,'CEA 2006-2017'!$D$1:$O$1,0))</f>
        <v>5028.2999999999993</v>
      </c>
      <c r="J56" s="34">
        <f>INDEX('CEA 2006-2017'!$D$2:$O$261,MATCH($B56&amp;$C56,'CEA 2006-2017'!$W$2:$W$261,0),MATCH(J$32,'CEA 2006-2017'!$D$1:$O$1,0))</f>
        <v>5386.33138963493</v>
      </c>
      <c r="K56" s="34">
        <f>INDEX('CEA 2006-2017'!$D$2:$O$261,MATCH($B56&amp;$C56,'CEA 2006-2017'!$W$2:$W$261,0),MATCH(K$32,'CEA 2006-2017'!$D$1:$O$1,0))</f>
        <v>5705.79</v>
      </c>
      <c r="L56" s="34">
        <f>INDEX('CEA 2006-2017'!$D$2:$O$261,MATCH($B56&amp;$C56,'CEA 2006-2017'!$W$2:$W$261,0),MATCH(L$32,'CEA 2006-2017'!$D$1:$O$1,0))</f>
        <v>5998.97</v>
      </c>
      <c r="M56" s="34">
        <f>INDEX('CEA 2006-2017'!$D$2:$O$261,MATCH($B56&amp;$C56,'CEA 2006-2017'!$W$2:$W$261,0),MATCH(M$32,'CEA 2006-2017'!$D$1:$O$1,0))</f>
        <v>6691.75</v>
      </c>
      <c r="N56" s="34">
        <f>INDEX('CEA 2006-2017'!$D$2:$O$261,MATCH($B56&amp;$C56,'CEA 2006-2017'!$W$2:$W$261,0),MATCH(N$32,'CEA 2006-2017'!$D$1:$O$1,0))</f>
        <v>6477.42</v>
      </c>
      <c r="O56" s="90">
        <f>VLOOKUP(B27,'CEA 2017-19'!$A$2:$K$40,5,0)</f>
        <v>6258.83</v>
      </c>
      <c r="P56" s="90">
        <f>VLOOKUP(B56,'CEA 2017-19'!$N$2:$X$40,5,0)</f>
        <v>6576.22</v>
      </c>
      <c r="Q56" s="90">
        <f>VLOOKUP(B56,'CEA 2017-19'!$AA$2:$AK$40,5,0)</f>
        <v>7073.5800000000008</v>
      </c>
      <c r="R56" s="33"/>
      <c r="T56" s="34"/>
      <c r="U56" s="34"/>
      <c r="V56" s="34"/>
      <c r="W56" s="34"/>
      <c r="X56" s="34"/>
      <c r="Y56" s="34"/>
      <c r="Z56" s="34"/>
      <c r="AA56" s="34"/>
      <c r="AB56" s="34"/>
      <c r="AC56" s="34"/>
      <c r="AD56" s="34"/>
      <c r="AE56" s="34"/>
      <c r="AF56" s="33"/>
    </row>
    <row r="57" spans="1:32" x14ac:dyDescent="0.25">
      <c r="A57" s="8" t="s">
        <v>18</v>
      </c>
      <c r="B57" s="8" t="s">
        <v>59</v>
      </c>
      <c r="C57" s="8" t="s">
        <v>70</v>
      </c>
      <c r="D57" s="34">
        <f>INDEX('CEA 2006-2017'!$D$2:$O$261,MATCH($B57&amp;$C57,'CEA 2006-2017'!$W$2:$W$261,0),MATCH(D$32,'CEA 2006-2017'!$D$1:$O$1,0))</f>
        <v>7773.6299999999992</v>
      </c>
      <c r="E57" s="34">
        <f>INDEX('CEA 2006-2017'!$D$2:$O$261,MATCH($B57&amp;$C57,'CEA 2006-2017'!$W$2:$W$261,0),MATCH(E$32,'CEA 2006-2017'!$D$1:$O$1,0))</f>
        <v>8472.36</v>
      </c>
      <c r="F57" s="34">
        <f>INDEX('CEA 2006-2017'!$D$2:$O$261,MATCH($B57&amp;$C57,'CEA 2006-2017'!$W$2:$W$261,0),MATCH(F$32,'CEA 2006-2017'!$D$1:$O$1,0))</f>
        <v>8966.91</v>
      </c>
      <c r="G57" s="34">
        <f>INDEX('CEA 2006-2017'!$D$2:$O$261,MATCH($B57&amp;$C57,'CEA 2006-2017'!$W$2:$W$261,0),MATCH(G$32,'CEA 2006-2017'!$D$1:$O$1,0))</f>
        <v>8892.02</v>
      </c>
      <c r="H57" s="34">
        <f>INDEX('CEA 2006-2017'!$D$2:$O$261,MATCH($B57&amp;$C57,'CEA 2006-2017'!$W$2:$W$261,0),MATCH(H$32,'CEA 2006-2017'!$D$1:$O$1,0))</f>
        <v>9293.9</v>
      </c>
      <c r="I57" s="34">
        <f>INDEX('CEA 2006-2017'!$D$2:$O$261,MATCH($B57&amp;$C57,'CEA 2006-2017'!$W$2:$W$261,0),MATCH(I$32,'CEA 2006-2017'!$D$1:$O$1,0))</f>
        <v>10194.140000000001</v>
      </c>
      <c r="J57" s="34">
        <f>INDEX('CEA 2006-2017'!$D$2:$O$261,MATCH($B57&amp;$C57,'CEA 2006-2017'!$W$2:$W$261,0),MATCH(J$32,'CEA 2006-2017'!$D$1:$O$1,0))</f>
        <v>11203.96371733828</v>
      </c>
      <c r="K57" s="34">
        <f>INDEX('CEA 2006-2017'!$D$2:$O$261,MATCH($B57&amp;$C57,'CEA 2006-2017'!$W$2:$W$261,0),MATCH(K$32,'CEA 2006-2017'!$D$1:$O$1,0))</f>
        <v>11821.42</v>
      </c>
      <c r="L57" s="34">
        <f>INDEX('CEA 2006-2017'!$D$2:$O$261,MATCH($B57&amp;$C57,'CEA 2006-2017'!$W$2:$W$261,0),MATCH(L$32,'CEA 2006-2017'!$D$1:$O$1,0))</f>
        <v>12510.94</v>
      </c>
      <c r="M57" s="34">
        <f>INDEX('CEA 2006-2017'!$D$2:$O$261,MATCH($B57&amp;$C57,'CEA 2006-2017'!$W$2:$W$261,0),MATCH(M$32,'CEA 2006-2017'!$D$1:$O$1,0))</f>
        <v>12713.18</v>
      </c>
      <c r="N57" s="34">
        <f>INDEX('CEA 2006-2017'!$D$2:$O$261,MATCH($B57&amp;$C57,'CEA 2006-2017'!$W$2:$W$261,0),MATCH(N$32,'CEA 2006-2017'!$D$1:$O$1,0))</f>
        <v>13363.64</v>
      </c>
      <c r="O57" s="90">
        <f>VLOOKUP(B28,'CEA 2017-19'!$A$2:$K$40,5,0)</f>
        <v>13985.27</v>
      </c>
      <c r="P57" s="90">
        <f>VLOOKUP(B57,'CEA 2017-19'!$N$2:$X$40,5,0)</f>
        <v>14230.54</v>
      </c>
      <c r="Q57" s="90">
        <f>VLOOKUP(B57,'CEA 2017-19'!$AA$2:$AK$40,5,0)</f>
        <v>14477.43</v>
      </c>
      <c r="R57" s="33"/>
      <c r="T57" s="34"/>
      <c r="U57" s="34"/>
      <c r="V57" s="34"/>
      <c r="W57" s="34"/>
      <c r="X57" s="34"/>
      <c r="Y57" s="34"/>
      <c r="Z57" s="34"/>
      <c r="AA57" s="34"/>
      <c r="AB57" s="34"/>
      <c r="AC57" s="34"/>
      <c r="AD57" s="34"/>
      <c r="AE57" s="34"/>
      <c r="AF57" s="33"/>
    </row>
    <row r="58" spans="1:32" x14ac:dyDescent="0.25">
      <c r="B58" s="8" t="s">
        <v>152</v>
      </c>
      <c r="C58" s="8" t="s">
        <v>70</v>
      </c>
      <c r="D58" s="35">
        <f t="shared" ref="D58:Q58" si="31">SUM(D33:D57)</f>
        <v>591805.33600000001</v>
      </c>
      <c r="E58" s="35">
        <f t="shared" si="31"/>
        <v>639285.37</v>
      </c>
      <c r="F58" s="35">
        <f t="shared" si="31"/>
        <v>689255.91999999981</v>
      </c>
      <c r="G58" s="35">
        <f t="shared" si="31"/>
        <v>707642.79000000027</v>
      </c>
      <c r="H58" s="35">
        <f t="shared" si="31"/>
        <v>763164.24</v>
      </c>
      <c r="I58" s="35">
        <f t="shared" si="31"/>
        <v>811230.85000000009</v>
      </c>
      <c r="J58" s="35">
        <f t="shared" si="31"/>
        <v>881047.74999999977</v>
      </c>
      <c r="K58" s="35">
        <f t="shared" si="31"/>
        <v>920716.13</v>
      </c>
      <c r="L58" s="35">
        <f t="shared" si="31"/>
        <v>974120.36999999976</v>
      </c>
      <c r="M58" s="35">
        <f t="shared" si="31"/>
        <v>1054018.6300000001</v>
      </c>
      <c r="N58" s="35">
        <f t="shared" si="31"/>
        <v>1111714.52</v>
      </c>
      <c r="O58" s="91">
        <f t="shared" si="31"/>
        <v>1162941.26</v>
      </c>
      <c r="P58" s="91">
        <f t="shared" si="31"/>
        <v>1232151.7700000003</v>
      </c>
      <c r="Q58" s="91">
        <f t="shared" si="31"/>
        <v>1307348.9300000002</v>
      </c>
      <c r="R58" s="33"/>
      <c r="T58" s="35"/>
      <c r="U58" s="35"/>
      <c r="V58" s="35"/>
      <c r="W58" s="35"/>
      <c r="X58" s="35"/>
      <c r="Y58" s="35"/>
      <c r="Z58" s="35"/>
      <c r="AA58" s="35"/>
      <c r="AB58" s="35"/>
      <c r="AC58" s="35"/>
      <c r="AD58" s="35"/>
      <c r="AE58" s="35"/>
      <c r="AF58" s="33"/>
    </row>
    <row r="60" spans="1:32" x14ac:dyDescent="0.25">
      <c r="C60" s="20"/>
      <c r="D60" s="20"/>
    </row>
  </sheetData>
  <conditionalFormatting sqref="T29:AE29">
    <cfRule type="cellIs" dxfId="23" priority="2" operator="lessThan">
      <formula>$U$2</formula>
    </cfRule>
  </conditionalFormatting>
  <pageMargins left="0.7" right="0.7" top="0.75" bottom="0.75" header="0.51180555555555496" footer="0.51180555555555496"/>
  <pageSetup paperSize="9" firstPageNumber="0"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4"/>
  <sheetViews>
    <sheetView zoomScaleNormal="100" workbookViewId="0"/>
  </sheetViews>
  <sheetFormatPr defaultColWidth="9.140625" defaultRowHeight="15" x14ac:dyDescent="0.25"/>
  <cols>
    <col min="1" max="2" width="9.140625" style="37"/>
    <col min="3" max="3" width="88.85546875" style="37" customWidth="1"/>
    <col min="4" max="4" width="10.5703125" style="37" customWidth="1"/>
    <col min="5" max="5" width="8.140625" style="37" customWidth="1"/>
    <col min="6" max="6" width="11.7109375" style="37" customWidth="1"/>
    <col min="7" max="7" width="9.28515625" style="37" customWidth="1"/>
    <col min="8" max="8" width="21.5703125" style="37" customWidth="1"/>
    <col min="9" max="9" width="18.28515625" style="37" customWidth="1"/>
    <col min="10" max="1024" width="9.140625" style="37"/>
  </cols>
  <sheetData>
    <row r="1" spans="1:14" x14ac:dyDescent="0.25">
      <c r="A1" s="38" t="s">
        <v>155</v>
      </c>
    </row>
    <row r="2" spans="1:14" x14ac:dyDescent="0.25">
      <c r="A2" s="110" t="s">
        <v>156</v>
      </c>
      <c r="B2" s="110"/>
      <c r="C2" s="110"/>
      <c r="D2" s="110"/>
      <c r="E2" s="110"/>
      <c r="F2" s="110"/>
      <c r="G2" s="110"/>
      <c r="H2" s="110"/>
      <c r="I2" s="110"/>
      <c r="J2" s="110"/>
      <c r="K2" s="110"/>
    </row>
    <row r="3" spans="1:14" x14ac:dyDescent="0.25">
      <c r="A3" s="37" t="s">
        <v>157</v>
      </c>
    </row>
    <row r="4" spans="1:14" x14ac:dyDescent="0.25">
      <c r="A4" s="37" t="s">
        <v>158</v>
      </c>
    </row>
    <row r="5" spans="1:14" x14ac:dyDescent="0.25">
      <c r="A5" s="37" t="s">
        <v>390</v>
      </c>
      <c r="D5" s="37">
        <v>0.4</v>
      </c>
      <c r="M5" s="38" t="s">
        <v>105</v>
      </c>
      <c r="N5" s="38" t="s">
        <v>5</v>
      </c>
    </row>
    <row r="6" spans="1:14" x14ac:dyDescent="0.25">
      <c r="M6" s="37" t="s">
        <v>159</v>
      </c>
      <c r="N6" s="37" t="s">
        <v>25</v>
      </c>
    </row>
    <row r="7" spans="1:14" x14ac:dyDescent="0.25">
      <c r="A7" s="38" t="s">
        <v>160</v>
      </c>
      <c r="M7" s="37" t="s">
        <v>161</v>
      </c>
      <c r="N7" s="37" t="s">
        <v>28</v>
      </c>
    </row>
    <row r="8" spans="1:14" x14ac:dyDescent="0.25">
      <c r="A8" s="110" t="s">
        <v>162</v>
      </c>
      <c r="B8" s="110"/>
      <c r="C8" s="110"/>
      <c r="D8" s="110"/>
      <c r="M8" s="37" t="s">
        <v>163</v>
      </c>
      <c r="N8" s="37" t="s">
        <v>11</v>
      </c>
    </row>
    <row r="9" spans="1:14" x14ac:dyDescent="0.25">
      <c r="A9" s="37" t="s">
        <v>164</v>
      </c>
      <c r="M9" s="37" t="s">
        <v>165</v>
      </c>
      <c r="N9" s="37" t="s">
        <v>18</v>
      </c>
    </row>
    <row r="10" spans="1:14" x14ac:dyDescent="0.25">
      <c r="A10" s="37" t="s">
        <v>166</v>
      </c>
      <c r="D10" s="39">
        <v>3.3000000000000002E-2</v>
      </c>
      <c r="M10" s="37" t="s">
        <v>167</v>
      </c>
      <c r="N10" s="37" t="s">
        <v>22</v>
      </c>
    </row>
    <row r="11" spans="1:14" x14ac:dyDescent="0.25">
      <c r="M11" s="37" t="s">
        <v>168</v>
      </c>
      <c r="N11" s="37" t="s">
        <v>18</v>
      </c>
    </row>
    <row r="12" spans="1:14" x14ac:dyDescent="0.25">
      <c r="A12" s="38" t="s">
        <v>169</v>
      </c>
      <c r="M12" s="37" t="s">
        <v>170</v>
      </c>
      <c r="N12" s="37" t="s">
        <v>18</v>
      </c>
    </row>
    <row r="13" spans="1:14" x14ac:dyDescent="0.25">
      <c r="A13" s="37" t="s">
        <v>171</v>
      </c>
      <c r="M13" s="37" t="s">
        <v>172</v>
      </c>
      <c r="N13" s="37" t="s">
        <v>22</v>
      </c>
    </row>
    <row r="14" spans="1:14" x14ac:dyDescent="0.25">
      <c r="A14" s="37" t="s">
        <v>173</v>
      </c>
      <c r="M14" s="37" t="s">
        <v>174</v>
      </c>
      <c r="N14" s="37" t="s">
        <v>22</v>
      </c>
    </row>
    <row r="15" spans="1:14" x14ac:dyDescent="0.25">
      <c r="M15" s="37" t="s">
        <v>175</v>
      </c>
      <c r="N15" s="37" t="s">
        <v>11</v>
      </c>
    </row>
    <row r="16" spans="1:14" x14ac:dyDescent="0.25">
      <c r="A16" s="110" t="s">
        <v>176</v>
      </c>
      <c r="B16" s="110"/>
      <c r="C16" s="110"/>
      <c r="M16" s="37" t="s">
        <v>177</v>
      </c>
      <c r="N16" s="37" t="s">
        <v>22</v>
      </c>
    </row>
    <row r="17" spans="1:14" x14ac:dyDescent="0.25">
      <c r="A17" s="40" t="s">
        <v>178</v>
      </c>
      <c r="M17" s="37" t="s">
        <v>179</v>
      </c>
      <c r="N17" s="37" t="s">
        <v>25</v>
      </c>
    </row>
    <row r="18" spans="1:14" x14ac:dyDescent="0.25">
      <c r="C18" s="37" t="s">
        <v>180</v>
      </c>
      <c r="D18" s="37" t="s">
        <v>181</v>
      </c>
      <c r="E18" s="37" t="s">
        <v>182</v>
      </c>
      <c r="F18" s="37" t="s">
        <v>183</v>
      </c>
      <c r="G18" s="37" t="s">
        <v>184</v>
      </c>
      <c r="H18" s="37" t="s">
        <v>185</v>
      </c>
      <c r="I18" s="37" t="s">
        <v>186</v>
      </c>
      <c r="J18" s="37" t="s">
        <v>187</v>
      </c>
      <c r="M18" s="37" t="s">
        <v>188</v>
      </c>
      <c r="N18" s="37" t="s">
        <v>25</v>
      </c>
    </row>
    <row r="19" spans="1:14" x14ac:dyDescent="0.25">
      <c r="C19" s="37" t="s">
        <v>189</v>
      </c>
      <c r="D19" s="37" t="s">
        <v>159</v>
      </c>
      <c r="E19" s="37" t="s">
        <v>179</v>
      </c>
      <c r="F19" s="37" t="str">
        <f t="shared" ref="F19:F50" si="0">INDEX($N$6:$N$30,MATCH(D19,$M$6:$M$30,0))</f>
        <v>SR</v>
      </c>
      <c r="G19" s="37" t="str">
        <f t="shared" ref="G19:G50" si="1">INDEX($N$6:$N$30,MATCH(E19,$M$6:$M$30,0))</f>
        <v>SR</v>
      </c>
      <c r="H19" s="37">
        <v>2057</v>
      </c>
      <c r="I19" s="37">
        <v>2275</v>
      </c>
      <c r="J19" s="37" t="b">
        <f t="shared" ref="J19:J50" si="2">NOT(F19=G19)</f>
        <v>0</v>
      </c>
      <c r="M19" s="37" t="s">
        <v>190</v>
      </c>
      <c r="N19" s="37" t="s">
        <v>18</v>
      </c>
    </row>
    <row r="20" spans="1:14" x14ac:dyDescent="0.25">
      <c r="C20" s="37" t="s">
        <v>191</v>
      </c>
      <c r="D20" s="37" t="s">
        <v>163</v>
      </c>
      <c r="E20" s="37" t="s">
        <v>175</v>
      </c>
      <c r="F20" s="37" t="str">
        <f t="shared" si="0"/>
        <v>ER</v>
      </c>
      <c r="G20" s="37" t="str">
        <f t="shared" si="1"/>
        <v>ER</v>
      </c>
      <c r="H20" s="37">
        <v>4228</v>
      </c>
      <c r="I20" s="37">
        <v>4228</v>
      </c>
      <c r="J20" s="37" t="b">
        <f t="shared" si="2"/>
        <v>0</v>
      </c>
      <c r="M20" s="37" t="s">
        <v>192</v>
      </c>
      <c r="N20" s="37" t="s">
        <v>18</v>
      </c>
    </row>
    <row r="21" spans="1:14" x14ac:dyDescent="0.25">
      <c r="C21" s="37" t="s">
        <v>193</v>
      </c>
      <c r="D21" s="37" t="s">
        <v>163</v>
      </c>
      <c r="E21" s="37" t="s">
        <v>194</v>
      </c>
      <c r="F21" s="37" t="str">
        <f t="shared" si="0"/>
        <v>ER</v>
      </c>
      <c r="G21" s="37" t="str">
        <f t="shared" si="1"/>
        <v>ER</v>
      </c>
      <c r="H21" s="37">
        <v>12336</v>
      </c>
      <c r="I21" s="37">
        <v>12336</v>
      </c>
      <c r="J21" s="37" t="b">
        <f t="shared" si="2"/>
        <v>0</v>
      </c>
      <c r="M21" s="37" t="s">
        <v>194</v>
      </c>
      <c r="N21" s="37" t="s">
        <v>11</v>
      </c>
    </row>
    <row r="22" spans="1:14" x14ac:dyDescent="0.25">
      <c r="C22" s="37" t="s">
        <v>195</v>
      </c>
      <c r="D22" s="37" t="s">
        <v>163</v>
      </c>
      <c r="E22" s="37" t="s">
        <v>58</v>
      </c>
      <c r="F22" s="37" t="str">
        <f t="shared" si="0"/>
        <v>ER</v>
      </c>
      <c r="G22" s="37" t="str">
        <f t="shared" si="1"/>
        <v>NER</v>
      </c>
      <c r="H22" s="37">
        <v>11838</v>
      </c>
      <c r="I22" s="37">
        <v>11838</v>
      </c>
      <c r="J22" s="37" t="b">
        <f t="shared" si="2"/>
        <v>1</v>
      </c>
      <c r="M22" s="37" t="s">
        <v>196</v>
      </c>
      <c r="N22" s="37" t="s">
        <v>22</v>
      </c>
    </row>
    <row r="23" spans="1:14" x14ac:dyDescent="0.25">
      <c r="C23" s="37" t="s">
        <v>197</v>
      </c>
      <c r="D23" s="37" t="s">
        <v>167</v>
      </c>
      <c r="E23" s="37" t="s">
        <v>198</v>
      </c>
      <c r="F23" s="37" t="str">
        <f t="shared" si="0"/>
        <v>NR</v>
      </c>
      <c r="G23" s="37" t="str">
        <f t="shared" si="1"/>
        <v>NR</v>
      </c>
      <c r="H23" s="37">
        <v>20492</v>
      </c>
      <c r="I23" s="37">
        <v>20492</v>
      </c>
      <c r="J23" s="37" t="b">
        <f t="shared" si="2"/>
        <v>0</v>
      </c>
      <c r="M23" s="37" t="s">
        <v>199</v>
      </c>
      <c r="N23" s="37" t="s">
        <v>22</v>
      </c>
    </row>
    <row r="24" spans="1:14" x14ac:dyDescent="0.25">
      <c r="C24" s="37" t="s">
        <v>200</v>
      </c>
      <c r="D24" s="37" t="s">
        <v>194</v>
      </c>
      <c r="E24" s="37" t="s">
        <v>58</v>
      </c>
      <c r="F24" s="37" t="str">
        <f t="shared" si="0"/>
        <v>ER</v>
      </c>
      <c r="G24" s="37" t="str">
        <f t="shared" si="1"/>
        <v>NER</v>
      </c>
      <c r="H24" s="37">
        <v>4326</v>
      </c>
      <c r="I24" s="37">
        <v>4326</v>
      </c>
      <c r="J24" s="37" t="b">
        <f t="shared" si="2"/>
        <v>1</v>
      </c>
      <c r="M24" s="37" t="s">
        <v>201</v>
      </c>
      <c r="N24" s="37" t="s">
        <v>25</v>
      </c>
    </row>
    <row r="25" spans="1:14" x14ac:dyDescent="0.25">
      <c r="C25" s="37" t="s">
        <v>202</v>
      </c>
      <c r="D25" s="37" t="s">
        <v>168</v>
      </c>
      <c r="E25" s="37" t="s">
        <v>165</v>
      </c>
      <c r="F25" s="37" t="str">
        <f t="shared" si="0"/>
        <v>WR</v>
      </c>
      <c r="G25" s="37" t="str">
        <f t="shared" si="1"/>
        <v>WR</v>
      </c>
      <c r="H25" s="37">
        <v>4554</v>
      </c>
      <c r="I25" s="37">
        <v>4523</v>
      </c>
      <c r="J25" s="37" t="b">
        <f t="shared" si="2"/>
        <v>0</v>
      </c>
      <c r="M25" s="37" t="s">
        <v>203</v>
      </c>
      <c r="N25" s="37" t="s">
        <v>25</v>
      </c>
    </row>
    <row r="26" spans="1:14" x14ac:dyDescent="0.25">
      <c r="C26" s="37" t="s">
        <v>204</v>
      </c>
      <c r="D26" s="37" t="s">
        <v>170</v>
      </c>
      <c r="E26" s="37" t="s">
        <v>190</v>
      </c>
      <c r="F26" s="37" t="str">
        <f t="shared" si="0"/>
        <v>WR</v>
      </c>
      <c r="G26" s="37" t="str">
        <f t="shared" si="1"/>
        <v>WR</v>
      </c>
      <c r="H26" s="37">
        <v>6109</v>
      </c>
      <c r="I26" s="37">
        <v>6109</v>
      </c>
      <c r="J26" s="37" t="b">
        <f t="shared" si="2"/>
        <v>0</v>
      </c>
      <c r="M26" s="37" t="s">
        <v>205</v>
      </c>
      <c r="N26" s="37" t="s">
        <v>22</v>
      </c>
    </row>
    <row r="27" spans="1:14" x14ac:dyDescent="0.25">
      <c r="C27" s="37" t="s">
        <v>206</v>
      </c>
      <c r="D27" s="37" t="s">
        <v>170</v>
      </c>
      <c r="E27" s="37" t="s">
        <v>192</v>
      </c>
      <c r="F27" s="37" t="str">
        <f t="shared" si="0"/>
        <v>WR</v>
      </c>
      <c r="G27" s="37" t="str">
        <f t="shared" si="1"/>
        <v>WR</v>
      </c>
      <c r="H27" s="37">
        <v>8486</v>
      </c>
      <c r="I27" s="37">
        <v>8486</v>
      </c>
      <c r="J27" s="37" t="b">
        <f t="shared" si="2"/>
        <v>0</v>
      </c>
      <c r="M27" s="37" t="s">
        <v>198</v>
      </c>
      <c r="N27" s="37" t="s">
        <v>22</v>
      </c>
    </row>
    <row r="28" spans="1:14" x14ac:dyDescent="0.25">
      <c r="C28" s="37" t="s">
        <v>207</v>
      </c>
      <c r="D28" s="37" t="s">
        <v>174</v>
      </c>
      <c r="E28" s="37" t="s">
        <v>167</v>
      </c>
      <c r="F28" s="37" t="str">
        <f t="shared" si="0"/>
        <v>NR</v>
      </c>
      <c r="G28" s="37" t="str">
        <f t="shared" si="1"/>
        <v>NR</v>
      </c>
      <c r="H28" s="37">
        <v>16777</v>
      </c>
      <c r="I28" s="37">
        <v>16777</v>
      </c>
      <c r="J28" s="37" t="b">
        <f t="shared" si="2"/>
        <v>0</v>
      </c>
      <c r="M28" s="37" t="s">
        <v>208</v>
      </c>
      <c r="N28" s="37" t="s">
        <v>11</v>
      </c>
    </row>
    <row r="29" spans="1:14" x14ac:dyDescent="0.25">
      <c r="C29" s="37" t="s">
        <v>209</v>
      </c>
      <c r="D29" s="37" t="s">
        <v>174</v>
      </c>
      <c r="E29" s="37" t="s">
        <v>172</v>
      </c>
      <c r="F29" s="37" t="str">
        <f t="shared" si="0"/>
        <v>NR</v>
      </c>
      <c r="G29" s="37" t="str">
        <f t="shared" si="1"/>
        <v>NR</v>
      </c>
      <c r="H29" s="37">
        <v>9494</v>
      </c>
      <c r="I29" s="37">
        <v>9494</v>
      </c>
      <c r="J29" s="37" t="b">
        <f t="shared" si="2"/>
        <v>0</v>
      </c>
      <c r="M29" s="37" t="s">
        <v>58</v>
      </c>
      <c r="N29" s="37" t="s">
        <v>28</v>
      </c>
    </row>
    <row r="30" spans="1:14" x14ac:dyDescent="0.25">
      <c r="C30" s="37" t="s">
        <v>210</v>
      </c>
      <c r="D30" s="37" t="s">
        <v>174</v>
      </c>
      <c r="E30" s="37" t="s">
        <v>199</v>
      </c>
      <c r="F30" s="37" t="str">
        <f t="shared" si="0"/>
        <v>NR</v>
      </c>
      <c r="G30" s="37" t="str">
        <f t="shared" si="1"/>
        <v>NR</v>
      </c>
      <c r="H30" s="37">
        <v>18266</v>
      </c>
      <c r="I30" s="37">
        <v>18266</v>
      </c>
      <c r="J30" s="37" t="b">
        <f t="shared" si="2"/>
        <v>0</v>
      </c>
      <c r="M30" s="37" t="s">
        <v>59</v>
      </c>
      <c r="N30" s="37" t="s">
        <v>18</v>
      </c>
    </row>
    <row r="31" spans="1:14" x14ac:dyDescent="0.25">
      <c r="C31" s="37" t="s">
        <v>211</v>
      </c>
      <c r="D31" s="37" t="s">
        <v>174</v>
      </c>
      <c r="E31" s="37" t="s">
        <v>198</v>
      </c>
      <c r="F31" s="37" t="str">
        <f t="shared" si="0"/>
        <v>NR</v>
      </c>
      <c r="G31" s="37" t="str">
        <f t="shared" si="1"/>
        <v>NR</v>
      </c>
      <c r="H31" s="37">
        <v>18407</v>
      </c>
      <c r="I31" s="37">
        <v>18407</v>
      </c>
      <c r="J31" s="37" t="b">
        <f t="shared" si="2"/>
        <v>0</v>
      </c>
    </row>
    <row r="32" spans="1:14" x14ac:dyDescent="0.25">
      <c r="C32" s="37" t="s">
        <v>212</v>
      </c>
      <c r="D32" s="37" t="s">
        <v>174</v>
      </c>
      <c r="E32" s="37" t="s">
        <v>205</v>
      </c>
      <c r="F32" s="37" t="str">
        <f t="shared" si="0"/>
        <v>NR</v>
      </c>
      <c r="G32" s="37" t="str">
        <f t="shared" si="1"/>
        <v>NR</v>
      </c>
      <c r="H32" s="37">
        <v>3408</v>
      </c>
      <c r="I32" s="37">
        <v>3408</v>
      </c>
      <c r="J32" s="37" t="b">
        <f t="shared" si="2"/>
        <v>0</v>
      </c>
    </row>
    <row r="33" spans="3:10" x14ac:dyDescent="0.25">
      <c r="C33" s="37" t="s">
        <v>213</v>
      </c>
      <c r="D33" s="37" t="s">
        <v>172</v>
      </c>
      <c r="E33" s="37" t="s">
        <v>174</v>
      </c>
      <c r="F33" s="37" t="str">
        <f t="shared" si="0"/>
        <v>NR</v>
      </c>
      <c r="G33" s="37" t="str">
        <f t="shared" si="1"/>
        <v>NR</v>
      </c>
      <c r="H33" s="37">
        <v>2690</v>
      </c>
      <c r="I33" s="37">
        <v>2724</v>
      </c>
      <c r="J33" s="37" t="b">
        <f t="shared" si="2"/>
        <v>0</v>
      </c>
    </row>
    <row r="34" spans="3:10" x14ac:dyDescent="0.25">
      <c r="C34" s="37" t="s">
        <v>214</v>
      </c>
      <c r="D34" s="37" t="s">
        <v>172</v>
      </c>
      <c r="E34" s="37" t="s">
        <v>177</v>
      </c>
      <c r="F34" s="37" t="str">
        <f t="shared" si="0"/>
        <v>NR</v>
      </c>
      <c r="G34" s="37" t="str">
        <f t="shared" si="1"/>
        <v>NR</v>
      </c>
      <c r="H34" s="37">
        <v>1241</v>
      </c>
      <c r="I34" s="37">
        <v>1843</v>
      </c>
      <c r="J34" s="37" t="b">
        <f t="shared" si="2"/>
        <v>0</v>
      </c>
    </row>
    <row r="35" spans="3:10" x14ac:dyDescent="0.25">
      <c r="C35" s="37" t="s">
        <v>215</v>
      </c>
      <c r="D35" s="37" t="s">
        <v>175</v>
      </c>
      <c r="E35" s="37" t="s">
        <v>165</v>
      </c>
      <c r="F35" s="37" t="str">
        <f t="shared" si="0"/>
        <v>ER</v>
      </c>
      <c r="G35" s="37" t="str">
        <f t="shared" si="1"/>
        <v>WR</v>
      </c>
      <c r="H35" s="37">
        <v>5812</v>
      </c>
      <c r="I35" s="37">
        <v>5812</v>
      </c>
      <c r="J35" s="37" t="b">
        <f t="shared" si="2"/>
        <v>1</v>
      </c>
    </row>
    <row r="36" spans="3:10" x14ac:dyDescent="0.25">
      <c r="C36" s="37" t="s">
        <v>216</v>
      </c>
      <c r="D36" s="37" t="s">
        <v>175</v>
      </c>
      <c r="E36" s="37" t="s">
        <v>194</v>
      </c>
      <c r="F36" s="37" t="str">
        <f t="shared" si="0"/>
        <v>ER</v>
      </c>
      <c r="G36" s="37" t="str">
        <f t="shared" si="1"/>
        <v>ER</v>
      </c>
      <c r="H36" s="37">
        <v>16928</v>
      </c>
      <c r="I36" s="37">
        <v>16928</v>
      </c>
      <c r="J36" s="37" t="b">
        <f t="shared" si="2"/>
        <v>0</v>
      </c>
    </row>
    <row r="37" spans="3:10" x14ac:dyDescent="0.25">
      <c r="C37" s="37" t="s">
        <v>217</v>
      </c>
      <c r="D37" s="37" t="s">
        <v>175</v>
      </c>
      <c r="E37" s="37" t="s">
        <v>58</v>
      </c>
      <c r="F37" s="37" t="str">
        <f t="shared" si="0"/>
        <v>ER</v>
      </c>
      <c r="G37" s="37" t="str">
        <f t="shared" si="1"/>
        <v>NER</v>
      </c>
      <c r="H37" s="37">
        <v>2877</v>
      </c>
      <c r="I37" s="37">
        <v>2877</v>
      </c>
      <c r="J37" s="37" t="b">
        <f t="shared" si="2"/>
        <v>1</v>
      </c>
    </row>
    <row r="38" spans="3:10" x14ac:dyDescent="0.25">
      <c r="C38" s="37" t="s">
        <v>218</v>
      </c>
      <c r="D38" s="37" t="s">
        <v>175</v>
      </c>
      <c r="E38" s="37" t="s">
        <v>208</v>
      </c>
      <c r="F38" s="37" t="str">
        <f t="shared" si="0"/>
        <v>ER</v>
      </c>
      <c r="G38" s="37" t="str">
        <f t="shared" si="1"/>
        <v>ER</v>
      </c>
      <c r="H38" s="37">
        <v>2334</v>
      </c>
      <c r="I38" s="37">
        <v>2705</v>
      </c>
      <c r="J38" s="37" t="b">
        <f t="shared" si="2"/>
        <v>0</v>
      </c>
    </row>
    <row r="39" spans="3:10" x14ac:dyDescent="0.25">
      <c r="C39" s="37" t="s">
        <v>219</v>
      </c>
      <c r="D39" s="37" t="s">
        <v>179</v>
      </c>
      <c r="E39" s="37" t="s">
        <v>188</v>
      </c>
      <c r="F39" s="37" t="str">
        <f t="shared" si="0"/>
        <v>SR</v>
      </c>
      <c r="G39" s="37" t="str">
        <f t="shared" si="1"/>
        <v>SR</v>
      </c>
      <c r="H39" s="37">
        <v>3190</v>
      </c>
      <c r="I39" s="37">
        <v>3296</v>
      </c>
      <c r="J39" s="37" t="b">
        <f t="shared" si="2"/>
        <v>0</v>
      </c>
    </row>
    <row r="40" spans="3:10" x14ac:dyDescent="0.25">
      <c r="C40" s="37" t="s">
        <v>220</v>
      </c>
      <c r="D40" s="37" t="s">
        <v>179</v>
      </c>
      <c r="E40" s="37" t="s">
        <v>201</v>
      </c>
      <c r="F40" s="37" t="str">
        <f t="shared" si="0"/>
        <v>SR</v>
      </c>
      <c r="G40" s="37" t="str">
        <f t="shared" si="1"/>
        <v>SR</v>
      </c>
      <c r="H40" s="37">
        <v>4761</v>
      </c>
      <c r="I40" s="37">
        <v>4761</v>
      </c>
      <c r="J40" s="37" t="b">
        <f t="shared" si="2"/>
        <v>0</v>
      </c>
    </row>
    <row r="41" spans="3:10" x14ac:dyDescent="0.25">
      <c r="C41" s="37" t="s">
        <v>221</v>
      </c>
      <c r="D41" s="37" t="s">
        <v>190</v>
      </c>
      <c r="E41" s="37" t="s">
        <v>159</v>
      </c>
      <c r="F41" s="37" t="str">
        <f t="shared" si="0"/>
        <v>WR</v>
      </c>
      <c r="G41" s="37" t="str">
        <f t="shared" si="1"/>
        <v>SR</v>
      </c>
      <c r="H41" s="37">
        <v>5179</v>
      </c>
      <c r="I41" s="37">
        <v>6767</v>
      </c>
      <c r="J41" s="37" t="b">
        <f t="shared" si="2"/>
        <v>1</v>
      </c>
    </row>
    <row r="42" spans="3:10" x14ac:dyDescent="0.25">
      <c r="C42" s="37" t="s">
        <v>222</v>
      </c>
      <c r="D42" s="37" t="s">
        <v>190</v>
      </c>
      <c r="E42" s="37" t="s">
        <v>165</v>
      </c>
      <c r="F42" s="37" t="str">
        <f t="shared" si="0"/>
        <v>WR</v>
      </c>
      <c r="G42" s="37" t="str">
        <f t="shared" si="1"/>
        <v>WR</v>
      </c>
      <c r="H42" s="37">
        <v>19763</v>
      </c>
      <c r="I42" s="37">
        <v>19763</v>
      </c>
      <c r="J42" s="37" t="b">
        <f t="shared" si="2"/>
        <v>0</v>
      </c>
    </row>
    <row r="43" spans="3:10" x14ac:dyDescent="0.25">
      <c r="C43" s="37" t="s">
        <v>223</v>
      </c>
      <c r="D43" s="37" t="s">
        <v>190</v>
      </c>
      <c r="E43" s="37" t="s">
        <v>170</v>
      </c>
      <c r="F43" s="37" t="str">
        <f t="shared" si="0"/>
        <v>WR</v>
      </c>
      <c r="G43" s="37" t="str">
        <f t="shared" si="1"/>
        <v>WR</v>
      </c>
      <c r="H43" s="37">
        <v>3456</v>
      </c>
      <c r="I43" s="37">
        <v>3988</v>
      </c>
      <c r="J43" s="37" t="b">
        <f t="shared" si="2"/>
        <v>0</v>
      </c>
    </row>
    <row r="44" spans="3:10" x14ac:dyDescent="0.25">
      <c r="C44" s="37" t="s">
        <v>224</v>
      </c>
      <c r="D44" s="37" t="s">
        <v>190</v>
      </c>
      <c r="E44" s="37" t="s">
        <v>168</v>
      </c>
      <c r="F44" s="37" t="str">
        <f t="shared" si="0"/>
        <v>WR</v>
      </c>
      <c r="G44" s="37" t="str">
        <f t="shared" si="1"/>
        <v>WR</v>
      </c>
      <c r="H44" s="37">
        <v>4047</v>
      </c>
      <c r="I44" s="37">
        <v>4171</v>
      </c>
      <c r="J44" s="37" t="b">
        <f t="shared" si="2"/>
        <v>0</v>
      </c>
    </row>
    <row r="45" spans="3:10" x14ac:dyDescent="0.25">
      <c r="C45" s="37" t="s">
        <v>225</v>
      </c>
      <c r="D45" s="37" t="s">
        <v>190</v>
      </c>
      <c r="E45" s="37" t="s">
        <v>179</v>
      </c>
      <c r="F45" s="37" t="str">
        <f t="shared" si="0"/>
        <v>WR</v>
      </c>
      <c r="G45" s="37" t="str">
        <f t="shared" si="1"/>
        <v>SR</v>
      </c>
      <c r="H45" s="37">
        <v>9076</v>
      </c>
      <c r="I45" s="37">
        <v>11025</v>
      </c>
      <c r="J45" s="37" t="b">
        <f t="shared" si="2"/>
        <v>1</v>
      </c>
    </row>
    <row r="46" spans="3:10" x14ac:dyDescent="0.25">
      <c r="C46" s="37" t="s">
        <v>226</v>
      </c>
      <c r="D46" s="37" t="s">
        <v>192</v>
      </c>
      <c r="E46" s="37" t="s">
        <v>165</v>
      </c>
      <c r="F46" s="37" t="str">
        <f t="shared" si="0"/>
        <v>WR</v>
      </c>
      <c r="G46" s="37" t="str">
        <f t="shared" si="1"/>
        <v>WR</v>
      </c>
      <c r="H46" s="37">
        <v>20928</v>
      </c>
      <c r="I46" s="37">
        <v>20928</v>
      </c>
      <c r="J46" s="37" t="b">
        <f t="shared" si="2"/>
        <v>0</v>
      </c>
    </row>
    <row r="47" spans="3:10" x14ac:dyDescent="0.25">
      <c r="C47" s="37" t="s">
        <v>227</v>
      </c>
      <c r="D47" s="37" t="s">
        <v>192</v>
      </c>
      <c r="E47" s="37" t="s">
        <v>190</v>
      </c>
      <c r="F47" s="37" t="str">
        <f t="shared" si="0"/>
        <v>WR</v>
      </c>
      <c r="G47" s="37" t="str">
        <f t="shared" si="1"/>
        <v>WR</v>
      </c>
      <c r="H47" s="37">
        <v>23386</v>
      </c>
      <c r="I47" s="37">
        <v>23386</v>
      </c>
      <c r="J47" s="37" t="b">
        <f t="shared" si="2"/>
        <v>0</v>
      </c>
    </row>
    <row r="48" spans="3:10" x14ac:dyDescent="0.25">
      <c r="C48" s="37" t="s">
        <v>228</v>
      </c>
      <c r="D48" s="37" t="s">
        <v>194</v>
      </c>
      <c r="E48" s="37" t="s">
        <v>208</v>
      </c>
      <c r="F48" s="37" t="str">
        <f t="shared" si="0"/>
        <v>ER</v>
      </c>
      <c r="G48" s="37" t="str">
        <f t="shared" si="1"/>
        <v>ER</v>
      </c>
      <c r="H48" s="37">
        <v>4362</v>
      </c>
      <c r="I48" s="37">
        <v>4396</v>
      </c>
      <c r="J48" s="37" t="b">
        <f t="shared" si="2"/>
        <v>0</v>
      </c>
    </row>
    <row r="49" spans="3:10" x14ac:dyDescent="0.25">
      <c r="C49" s="37" t="s">
        <v>229</v>
      </c>
      <c r="D49" s="37" t="s">
        <v>196</v>
      </c>
      <c r="E49" s="37" t="s">
        <v>174</v>
      </c>
      <c r="F49" s="37" t="str">
        <f t="shared" si="0"/>
        <v>NR</v>
      </c>
      <c r="G49" s="37" t="str">
        <f t="shared" si="1"/>
        <v>NR</v>
      </c>
      <c r="H49" s="37">
        <v>18065</v>
      </c>
      <c r="I49" s="37">
        <v>18065</v>
      </c>
      <c r="J49" s="37" t="b">
        <f t="shared" si="2"/>
        <v>0</v>
      </c>
    </row>
    <row r="50" spans="3:10" x14ac:dyDescent="0.25">
      <c r="C50" s="37" t="s">
        <v>230</v>
      </c>
      <c r="D50" s="37" t="s">
        <v>196</v>
      </c>
      <c r="E50" s="37" t="s">
        <v>172</v>
      </c>
      <c r="F50" s="37" t="str">
        <f t="shared" si="0"/>
        <v>NR</v>
      </c>
      <c r="G50" s="37" t="str">
        <f t="shared" si="1"/>
        <v>NR</v>
      </c>
      <c r="H50" s="37">
        <v>15384</v>
      </c>
      <c r="I50" s="37">
        <v>15384</v>
      </c>
      <c r="J50" s="37" t="b">
        <f t="shared" si="2"/>
        <v>0</v>
      </c>
    </row>
    <row r="51" spans="3:10" x14ac:dyDescent="0.25">
      <c r="C51" s="37" t="s">
        <v>231</v>
      </c>
      <c r="D51" s="37" t="s">
        <v>196</v>
      </c>
      <c r="E51" s="37" t="s">
        <v>177</v>
      </c>
      <c r="F51" s="37" t="str">
        <f t="shared" ref="F51:F68" si="3">INDEX($N$6:$N$30,MATCH(D51,$M$6:$M$30,0))</f>
        <v>NR</v>
      </c>
      <c r="G51" s="37" t="str">
        <f t="shared" ref="G51:G68" si="4">INDEX($N$6:$N$30,MATCH(E51,$M$6:$M$30,0))</f>
        <v>NR</v>
      </c>
      <c r="H51" s="37">
        <v>6196</v>
      </c>
      <c r="I51" s="37">
        <v>6196</v>
      </c>
      <c r="J51" s="37" t="b">
        <f t="shared" ref="J51:J68" si="5">NOT(F51=G51)</f>
        <v>0</v>
      </c>
    </row>
    <row r="52" spans="3:10" x14ac:dyDescent="0.25">
      <c r="C52" s="37" t="s">
        <v>232</v>
      </c>
      <c r="D52" s="37" t="s">
        <v>196</v>
      </c>
      <c r="E52" s="37" t="s">
        <v>198</v>
      </c>
      <c r="F52" s="37" t="str">
        <f t="shared" si="3"/>
        <v>NR</v>
      </c>
      <c r="G52" s="37" t="str">
        <f t="shared" si="4"/>
        <v>NR</v>
      </c>
      <c r="H52" s="37">
        <v>4298</v>
      </c>
      <c r="I52" s="37">
        <v>4971</v>
      </c>
      <c r="J52" s="37" t="b">
        <f t="shared" si="5"/>
        <v>0</v>
      </c>
    </row>
    <row r="53" spans="3:10" x14ac:dyDescent="0.25">
      <c r="C53" s="37" t="s">
        <v>233</v>
      </c>
      <c r="D53" s="37" t="s">
        <v>199</v>
      </c>
      <c r="E53" s="37" t="s">
        <v>167</v>
      </c>
      <c r="F53" s="37" t="str">
        <f t="shared" si="3"/>
        <v>NR</v>
      </c>
      <c r="G53" s="37" t="str">
        <f t="shared" si="4"/>
        <v>NR</v>
      </c>
      <c r="H53" s="37">
        <v>5840</v>
      </c>
      <c r="I53" s="37">
        <v>6567</v>
      </c>
      <c r="J53" s="37" t="b">
        <f t="shared" si="5"/>
        <v>0</v>
      </c>
    </row>
    <row r="54" spans="3:10" x14ac:dyDescent="0.25">
      <c r="C54" s="37" t="s">
        <v>234</v>
      </c>
      <c r="D54" s="37" t="s">
        <v>199</v>
      </c>
      <c r="E54" s="37" t="s">
        <v>170</v>
      </c>
      <c r="F54" s="37" t="str">
        <f t="shared" si="3"/>
        <v>NR</v>
      </c>
      <c r="G54" s="37" t="str">
        <f t="shared" si="4"/>
        <v>WR</v>
      </c>
      <c r="H54" s="37">
        <v>6186</v>
      </c>
      <c r="I54" s="37">
        <v>7690</v>
      </c>
      <c r="J54" s="37" t="b">
        <f t="shared" si="5"/>
        <v>1</v>
      </c>
    </row>
    <row r="55" spans="3:10" x14ac:dyDescent="0.25">
      <c r="C55" s="37" t="s">
        <v>235</v>
      </c>
      <c r="D55" s="37" t="s">
        <v>199</v>
      </c>
      <c r="E55" s="37" t="s">
        <v>192</v>
      </c>
      <c r="F55" s="37" t="str">
        <f t="shared" si="3"/>
        <v>NR</v>
      </c>
      <c r="G55" s="37" t="str">
        <f t="shared" si="4"/>
        <v>WR</v>
      </c>
      <c r="H55" s="37">
        <v>7063</v>
      </c>
      <c r="I55" s="37">
        <v>7470</v>
      </c>
      <c r="J55" s="37" t="b">
        <f t="shared" si="5"/>
        <v>1</v>
      </c>
    </row>
    <row r="56" spans="3:10" x14ac:dyDescent="0.25">
      <c r="C56" s="37" t="s">
        <v>236</v>
      </c>
      <c r="D56" s="37" t="s">
        <v>199</v>
      </c>
      <c r="E56" s="37" t="s">
        <v>198</v>
      </c>
      <c r="F56" s="37" t="str">
        <f t="shared" si="3"/>
        <v>NR</v>
      </c>
      <c r="G56" s="37" t="str">
        <f t="shared" si="4"/>
        <v>NR</v>
      </c>
      <c r="H56" s="37">
        <v>8478</v>
      </c>
      <c r="I56" s="37">
        <v>8478</v>
      </c>
      <c r="J56" s="37" t="b">
        <f t="shared" si="5"/>
        <v>0</v>
      </c>
    </row>
    <row r="57" spans="3:10" x14ac:dyDescent="0.25">
      <c r="C57" s="37" t="s">
        <v>237</v>
      </c>
      <c r="D57" s="37" t="s">
        <v>203</v>
      </c>
      <c r="E57" s="37" t="s">
        <v>159</v>
      </c>
      <c r="F57" s="37" t="str">
        <f t="shared" si="3"/>
        <v>SR</v>
      </c>
      <c r="G57" s="37" t="str">
        <f t="shared" si="4"/>
        <v>SR</v>
      </c>
      <c r="H57" s="37">
        <v>14651</v>
      </c>
      <c r="I57" s="37">
        <v>14651</v>
      </c>
      <c r="J57" s="37" t="b">
        <f t="shared" si="5"/>
        <v>0</v>
      </c>
    </row>
    <row r="58" spans="3:10" x14ac:dyDescent="0.25">
      <c r="C58" s="37" t="s">
        <v>238</v>
      </c>
      <c r="D58" s="37" t="s">
        <v>203</v>
      </c>
      <c r="E58" s="37" t="s">
        <v>179</v>
      </c>
      <c r="F58" s="37" t="str">
        <f t="shared" si="3"/>
        <v>SR</v>
      </c>
      <c r="G58" s="37" t="str">
        <f t="shared" si="4"/>
        <v>SR</v>
      </c>
      <c r="H58" s="37">
        <v>9850</v>
      </c>
      <c r="I58" s="37">
        <v>9850</v>
      </c>
      <c r="J58" s="37" t="b">
        <f t="shared" si="5"/>
        <v>0</v>
      </c>
    </row>
    <row r="59" spans="3:10" x14ac:dyDescent="0.25">
      <c r="C59" s="37" t="s">
        <v>239</v>
      </c>
      <c r="D59" s="37" t="s">
        <v>203</v>
      </c>
      <c r="E59" s="37" t="s">
        <v>201</v>
      </c>
      <c r="F59" s="37" t="str">
        <f t="shared" si="3"/>
        <v>SR</v>
      </c>
      <c r="G59" s="37" t="str">
        <f t="shared" si="4"/>
        <v>SR</v>
      </c>
      <c r="H59" s="37">
        <v>9477</v>
      </c>
      <c r="I59" s="37">
        <v>9477</v>
      </c>
      <c r="J59" s="37" t="b">
        <f t="shared" si="5"/>
        <v>0</v>
      </c>
    </row>
    <row r="60" spans="3:10" x14ac:dyDescent="0.25">
      <c r="C60" s="37" t="s">
        <v>240</v>
      </c>
      <c r="D60" s="37" t="s">
        <v>201</v>
      </c>
      <c r="E60" s="37" t="s">
        <v>188</v>
      </c>
      <c r="F60" s="37" t="str">
        <f t="shared" si="3"/>
        <v>SR</v>
      </c>
      <c r="G60" s="37" t="str">
        <f t="shared" si="4"/>
        <v>SR</v>
      </c>
      <c r="H60" s="37">
        <v>7270</v>
      </c>
      <c r="I60" s="37">
        <v>7270</v>
      </c>
      <c r="J60" s="37" t="b">
        <f t="shared" si="5"/>
        <v>0</v>
      </c>
    </row>
    <row r="61" spans="3:10" x14ac:dyDescent="0.25">
      <c r="C61" s="37" t="s">
        <v>241</v>
      </c>
      <c r="D61" s="37" t="s">
        <v>198</v>
      </c>
      <c r="E61" s="37" t="s">
        <v>163</v>
      </c>
      <c r="F61" s="37" t="str">
        <f t="shared" si="3"/>
        <v>NR</v>
      </c>
      <c r="G61" s="37" t="str">
        <f t="shared" si="4"/>
        <v>ER</v>
      </c>
      <c r="H61" s="37">
        <v>37873</v>
      </c>
      <c r="I61" s="37">
        <v>37873</v>
      </c>
      <c r="J61" s="37" t="b">
        <f t="shared" si="5"/>
        <v>1</v>
      </c>
    </row>
    <row r="62" spans="3:10" x14ac:dyDescent="0.25">
      <c r="C62" s="37" t="s">
        <v>242</v>
      </c>
      <c r="D62" s="37" t="s">
        <v>198</v>
      </c>
      <c r="E62" s="37" t="s">
        <v>175</v>
      </c>
      <c r="F62" s="37" t="str">
        <f t="shared" si="3"/>
        <v>NR</v>
      </c>
      <c r="G62" s="37" t="str">
        <f t="shared" si="4"/>
        <v>ER</v>
      </c>
      <c r="H62" s="37">
        <v>6500</v>
      </c>
      <c r="I62" s="37">
        <v>6500</v>
      </c>
      <c r="J62" s="37" t="b">
        <f t="shared" si="5"/>
        <v>1</v>
      </c>
    </row>
    <row r="63" spans="3:10" x14ac:dyDescent="0.25">
      <c r="C63" s="37" t="s">
        <v>243</v>
      </c>
      <c r="D63" s="37" t="s">
        <v>198</v>
      </c>
      <c r="E63" s="37" t="s">
        <v>192</v>
      </c>
      <c r="F63" s="37" t="str">
        <f t="shared" si="3"/>
        <v>NR</v>
      </c>
      <c r="G63" s="37" t="str">
        <f t="shared" si="4"/>
        <v>WR</v>
      </c>
      <c r="H63" s="37">
        <v>20839</v>
      </c>
      <c r="I63" s="37">
        <v>20839</v>
      </c>
      <c r="J63" s="37" t="b">
        <f t="shared" si="5"/>
        <v>1</v>
      </c>
    </row>
    <row r="64" spans="3:10" x14ac:dyDescent="0.25">
      <c r="C64" s="37" t="s">
        <v>244</v>
      </c>
      <c r="D64" s="37" t="s">
        <v>198</v>
      </c>
      <c r="E64" s="37" t="s">
        <v>205</v>
      </c>
      <c r="F64" s="37" t="str">
        <f t="shared" si="3"/>
        <v>NR</v>
      </c>
      <c r="G64" s="37" t="str">
        <f t="shared" si="4"/>
        <v>NR</v>
      </c>
      <c r="H64" s="37">
        <v>18175</v>
      </c>
      <c r="I64" s="37">
        <v>18175</v>
      </c>
      <c r="J64" s="37" t="b">
        <f t="shared" si="5"/>
        <v>0</v>
      </c>
    </row>
    <row r="65" spans="3:10" x14ac:dyDescent="0.25">
      <c r="C65" s="37" t="s">
        <v>245</v>
      </c>
      <c r="D65" s="37" t="s">
        <v>205</v>
      </c>
      <c r="E65" s="37" t="s">
        <v>172</v>
      </c>
      <c r="F65" s="37" t="str">
        <f t="shared" si="3"/>
        <v>NR</v>
      </c>
      <c r="G65" s="37" t="str">
        <f t="shared" si="4"/>
        <v>NR</v>
      </c>
      <c r="H65" s="37">
        <v>2642</v>
      </c>
      <c r="I65" s="37">
        <v>3458</v>
      </c>
      <c r="J65" s="37" t="b">
        <f t="shared" si="5"/>
        <v>0</v>
      </c>
    </row>
    <row r="66" spans="3:10" x14ac:dyDescent="0.25">
      <c r="C66" s="37" t="s">
        <v>246</v>
      </c>
      <c r="D66" s="37" t="s">
        <v>208</v>
      </c>
      <c r="E66" s="37" t="s">
        <v>165</v>
      </c>
      <c r="F66" s="37" t="str">
        <f t="shared" si="3"/>
        <v>ER</v>
      </c>
      <c r="G66" s="37" t="str">
        <f t="shared" si="4"/>
        <v>WR</v>
      </c>
      <c r="H66" s="37">
        <v>17444</v>
      </c>
      <c r="I66" s="37">
        <v>17444</v>
      </c>
      <c r="J66" s="37" t="b">
        <f t="shared" si="5"/>
        <v>1</v>
      </c>
    </row>
    <row r="67" spans="3:10" x14ac:dyDescent="0.25">
      <c r="C67" s="37" t="s">
        <v>247</v>
      </c>
      <c r="D67" s="37" t="s">
        <v>208</v>
      </c>
      <c r="E67" s="37" t="s">
        <v>58</v>
      </c>
      <c r="F67" s="37" t="str">
        <f t="shared" si="3"/>
        <v>ER</v>
      </c>
      <c r="G67" s="37" t="str">
        <f t="shared" si="4"/>
        <v>NER</v>
      </c>
      <c r="H67" s="37">
        <v>2394</v>
      </c>
      <c r="I67" s="37">
        <v>2550</v>
      </c>
      <c r="J67" s="37" t="b">
        <f t="shared" si="5"/>
        <v>1</v>
      </c>
    </row>
    <row r="68" spans="3:10" x14ac:dyDescent="0.25">
      <c r="C68" s="37" t="s">
        <v>248</v>
      </c>
      <c r="D68" s="37" t="s">
        <v>208</v>
      </c>
      <c r="E68" s="37" t="s">
        <v>203</v>
      </c>
      <c r="F68" s="37" t="str">
        <f t="shared" si="3"/>
        <v>ER</v>
      </c>
      <c r="G68" s="37" t="str">
        <f t="shared" si="4"/>
        <v>SR</v>
      </c>
      <c r="H68" s="37">
        <v>8498</v>
      </c>
      <c r="I68" s="37">
        <v>8506</v>
      </c>
      <c r="J68" s="37" t="b">
        <f t="shared" si="5"/>
        <v>1</v>
      </c>
    </row>
    <row r="69" spans="3:10" x14ac:dyDescent="0.25">
      <c r="H69" s="37">
        <f>SUM(H19:H68)</f>
        <v>497931</v>
      </c>
      <c r="I69" s="37">
        <f>SUM(I19:I68)</f>
        <v>507749</v>
      </c>
    </row>
    <row r="70" spans="3:10" x14ac:dyDescent="0.25">
      <c r="H70" s="37" t="s">
        <v>249</v>
      </c>
    </row>
    <row r="71" spans="3:10" x14ac:dyDescent="0.25">
      <c r="C71" s="38" t="s">
        <v>396</v>
      </c>
      <c r="E71" s="37" t="s">
        <v>22</v>
      </c>
      <c r="F71" s="37" t="s">
        <v>18</v>
      </c>
      <c r="G71" s="37" t="s">
        <v>25</v>
      </c>
      <c r="H71" s="37" t="s">
        <v>11</v>
      </c>
      <c r="I71" s="37" t="s">
        <v>28</v>
      </c>
    </row>
    <row r="72" spans="3:10" x14ac:dyDescent="0.25">
      <c r="C72" s="37" t="s">
        <v>250</v>
      </c>
      <c r="D72" s="37" t="s">
        <v>22</v>
      </c>
      <c r="E72" s="37">
        <v>-1</v>
      </c>
      <c r="F72" s="37">
        <f>(SUMIFS($H$19:$H$68,$F$19:$F$68,$D72,$G$19:$G$68,F$71)+SUMIFS($H$19:$H$68,$F$19:$F$68,F$71,$G$19:$G$68,$D72))*$D$78</f>
        <v>32383.599999999999</v>
      </c>
      <c r="G72" s="37">
        <f t="shared" ref="G72:I75" si="6">(SUMIFS($H$19:$H$68,$F$19:$F$68,$D72,$G$19:$G$68,G$71)+SUMIFS($H$19:$H$68,$F$19:$F$68,G$71,$G$19:$G$68,$D72))*$D$78</f>
        <v>0</v>
      </c>
      <c r="H72" s="37">
        <f t="shared" si="6"/>
        <v>42154.35</v>
      </c>
      <c r="I72" s="37">
        <f t="shared" si="6"/>
        <v>0</v>
      </c>
    </row>
    <row r="73" spans="3:10" x14ac:dyDescent="0.25">
      <c r="D73" s="37" t="s">
        <v>18</v>
      </c>
      <c r="E73" s="37">
        <f>F72</f>
        <v>32383.599999999999</v>
      </c>
      <c r="F73" s="37">
        <v>-1</v>
      </c>
      <c r="G73" s="37">
        <f t="shared" si="6"/>
        <v>13542.25</v>
      </c>
      <c r="H73" s="37">
        <f t="shared" si="6"/>
        <v>22093.200000000001</v>
      </c>
      <c r="I73" s="37">
        <f t="shared" si="6"/>
        <v>0</v>
      </c>
    </row>
    <row r="74" spans="3:10" x14ac:dyDescent="0.25">
      <c r="D74" s="37" t="s">
        <v>25</v>
      </c>
      <c r="E74" s="37">
        <f>G72</f>
        <v>0</v>
      </c>
      <c r="F74" s="37">
        <f>G73</f>
        <v>13542.25</v>
      </c>
      <c r="G74" s="37">
        <v>-1</v>
      </c>
      <c r="H74" s="37">
        <f t="shared" si="6"/>
        <v>8073.0999999999995</v>
      </c>
      <c r="I74" s="37">
        <f t="shared" si="6"/>
        <v>0</v>
      </c>
    </row>
    <row r="75" spans="3:10" x14ac:dyDescent="0.25">
      <c r="D75" s="37" t="s">
        <v>11</v>
      </c>
      <c r="E75" s="37">
        <f>H72</f>
        <v>42154.35</v>
      </c>
      <c r="F75" s="37">
        <f>H73</f>
        <v>22093.200000000001</v>
      </c>
      <c r="G75" s="37">
        <f>H74</f>
        <v>8073.0999999999995</v>
      </c>
      <c r="H75" s="37">
        <v>-1</v>
      </c>
      <c r="I75" s="37">
        <f t="shared" si="6"/>
        <v>20363.25</v>
      </c>
    </row>
    <row r="76" spans="3:10" x14ac:dyDescent="0.25">
      <c r="D76" s="37" t="s">
        <v>28</v>
      </c>
      <c r="E76" s="37">
        <f>I72</f>
        <v>0</v>
      </c>
      <c r="F76" s="37">
        <f>I73</f>
        <v>0</v>
      </c>
      <c r="G76" s="37">
        <f>I74</f>
        <v>0</v>
      </c>
      <c r="H76" s="37">
        <f>I75</f>
        <v>20363.25</v>
      </c>
      <c r="I76" s="37">
        <v>-1</v>
      </c>
    </row>
    <row r="78" spans="3:10" x14ac:dyDescent="0.25">
      <c r="C78" s="84" t="s">
        <v>395</v>
      </c>
      <c r="D78" s="37">
        <v>0.95</v>
      </c>
    </row>
    <row r="81" spans="3:11" x14ac:dyDescent="0.25">
      <c r="C81" s="108" t="s">
        <v>371</v>
      </c>
      <c r="D81" s="37" t="s">
        <v>264</v>
      </c>
      <c r="E81" s="37" t="s">
        <v>265</v>
      </c>
      <c r="F81" s="37" t="s">
        <v>373</v>
      </c>
      <c r="H81" s="37" t="s">
        <v>374</v>
      </c>
      <c r="I81" s="37" t="s">
        <v>373</v>
      </c>
      <c r="J81" s="37" t="s">
        <v>375</v>
      </c>
      <c r="K81" s="37" t="s">
        <v>376</v>
      </c>
    </row>
    <row r="82" spans="3:11" x14ac:dyDescent="0.25">
      <c r="C82" s="37" t="s">
        <v>372</v>
      </c>
      <c r="D82" s="37" t="s">
        <v>18</v>
      </c>
      <c r="E82" s="37" t="s">
        <v>22</v>
      </c>
      <c r="F82" s="37">
        <v>74140.09</v>
      </c>
      <c r="H82" s="37" t="s">
        <v>22</v>
      </c>
      <c r="I82" s="37">
        <v>360910</v>
      </c>
      <c r="J82" s="37">
        <f>SUMIF($E$82:$E$94,H82,$F$82:$F$94)</f>
        <v>99292.79</v>
      </c>
      <c r="K82" s="63">
        <f>J82/I82</f>
        <v>0.27511786872073368</v>
      </c>
    </row>
    <row r="83" spans="3:11" x14ac:dyDescent="0.25">
      <c r="C83" s="111" t="s">
        <v>445</v>
      </c>
      <c r="D83" s="37" t="s">
        <v>22</v>
      </c>
      <c r="E83" s="37" t="s">
        <v>18</v>
      </c>
      <c r="F83" s="37">
        <v>12761.14</v>
      </c>
      <c r="H83" s="37" t="s">
        <v>18</v>
      </c>
      <c r="I83" s="37">
        <v>362489</v>
      </c>
      <c r="J83" s="37">
        <f t="shared" ref="J83:J86" si="7">SUMIF($E$82:$E$94,H83,$F$82:$F$94)</f>
        <v>19470.04</v>
      </c>
      <c r="K83" s="63">
        <f t="shared" ref="K83:K86" si="8">J83/I83</f>
        <v>5.3712085056374127E-2</v>
      </c>
    </row>
    <row r="84" spans="3:11" x14ac:dyDescent="0.25">
      <c r="D84" s="37" t="s">
        <v>11</v>
      </c>
      <c r="E84" s="37" t="s">
        <v>22</v>
      </c>
      <c r="F84" s="37">
        <v>25152.7</v>
      </c>
      <c r="H84" s="37" t="s">
        <v>25</v>
      </c>
      <c r="I84" s="37">
        <v>293196</v>
      </c>
      <c r="J84" s="37">
        <f t="shared" si="7"/>
        <v>56241.240000000005</v>
      </c>
      <c r="K84" s="63">
        <f t="shared" si="8"/>
        <v>0.19182130724839358</v>
      </c>
    </row>
    <row r="85" spans="3:11" x14ac:dyDescent="0.25">
      <c r="D85" s="37" t="s">
        <v>22</v>
      </c>
      <c r="E85" s="37" t="s">
        <v>11</v>
      </c>
      <c r="F85" s="37">
        <v>691.31</v>
      </c>
      <c r="H85" s="37" t="s">
        <v>11</v>
      </c>
      <c r="I85" s="37">
        <v>133199</v>
      </c>
      <c r="J85" s="37">
        <f t="shared" si="7"/>
        <v>13626.15</v>
      </c>
      <c r="K85" s="63">
        <f t="shared" si="8"/>
        <v>0.10229919143537114</v>
      </c>
    </row>
    <row r="86" spans="3:11" x14ac:dyDescent="0.25">
      <c r="D86" s="37" t="s">
        <v>22</v>
      </c>
      <c r="E86" s="37" t="s">
        <v>28</v>
      </c>
      <c r="F86" s="37">
        <v>1025.8699999999999</v>
      </c>
      <c r="H86" s="37" t="s">
        <v>28</v>
      </c>
      <c r="I86" s="37">
        <v>15117</v>
      </c>
      <c r="J86" s="37">
        <f t="shared" si="7"/>
        <v>3212.64</v>
      </c>
      <c r="K86" s="63">
        <f t="shared" si="8"/>
        <v>0.21251835681682874</v>
      </c>
    </row>
    <row r="87" spans="3:11" x14ac:dyDescent="0.25">
      <c r="D87" s="37" t="s">
        <v>18</v>
      </c>
      <c r="E87" s="37" t="s">
        <v>11</v>
      </c>
      <c r="F87" s="37">
        <v>11450.31</v>
      </c>
    </row>
    <row r="88" spans="3:11" x14ac:dyDescent="0.25">
      <c r="D88" s="37" t="s">
        <v>11</v>
      </c>
      <c r="E88" s="37" t="s">
        <v>18</v>
      </c>
      <c r="F88" s="37">
        <v>2134.85</v>
      </c>
    </row>
    <row r="89" spans="3:11" x14ac:dyDescent="0.25">
      <c r="D89" s="37" t="s">
        <v>11</v>
      </c>
      <c r="E89" s="37" t="s">
        <v>28</v>
      </c>
      <c r="F89" s="37">
        <v>2186.77</v>
      </c>
    </row>
    <row r="90" spans="3:11" x14ac:dyDescent="0.25">
      <c r="D90" s="37" t="s">
        <v>28</v>
      </c>
      <c r="E90" s="37" t="s">
        <v>11</v>
      </c>
      <c r="F90" s="37">
        <v>1460.25</v>
      </c>
    </row>
    <row r="91" spans="3:11" x14ac:dyDescent="0.25">
      <c r="D91" s="37" t="s">
        <v>11</v>
      </c>
      <c r="E91" s="37" t="s">
        <v>25</v>
      </c>
      <c r="F91" s="37">
        <v>31743.31</v>
      </c>
    </row>
    <row r="92" spans="3:11" x14ac:dyDescent="0.25">
      <c r="D92" s="37" t="s">
        <v>25</v>
      </c>
      <c r="E92" s="37" t="s">
        <v>11</v>
      </c>
      <c r="F92" s="37">
        <v>24.28</v>
      </c>
    </row>
    <row r="93" spans="3:11" x14ac:dyDescent="0.25">
      <c r="D93" s="37" t="s">
        <v>18</v>
      </c>
      <c r="E93" s="37" t="s">
        <v>25</v>
      </c>
      <c r="F93" s="37">
        <v>24497.93</v>
      </c>
    </row>
    <row r="94" spans="3:11" x14ac:dyDescent="0.25">
      <c r="D94" s="37" t="s">
        <v>25</v>
      </c>
      <c r="E94" s="37" t="s">
        <v>18</v>
      </c>
      <c r="F94" s="37">
        <v>4574.05</v>
      </c>
    </row>
  </sheetData>
  <hyperlinks>
    <hyperlink ref="C83" r:id="rId1"/>
  </hyperlink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1 b 5 8 1 b - b 9 2 a - 4 0 3 6 - a 5 c f - a a 8 9 5 8 c 3 2 9 a d "   x m l n s = " h t t p : / / s c h e m a s . m i c r o s o f t . c o m / D a t a M a s h u p " > A A A A A H Y I A A B Q S w M E F A A C A A g A Z l V w U 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m V X 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l V w U 0 + a h u 1 u B Q A A N j s A A B M A H A B G b 3 J t d W x h c y 9 T Z W N 0 a W 9 u M S 5 t I K I Y A C i g F A A A A A A A A A A A A A A A A A A A A A A A A A A A A O 1 a S 2 / b R h C + G / B / I N i L H L A u 1 B a 9 B D m o t G K o 0 c M V l Q Z F E A i U t L a I U K S w J A M Z h P 5 7 d / k Q 9 8 l 3 J U W R L 6 a W 3 J n Z b 2 f 2 m x n S A 0 v f c h 3 F i P 9 3 3 9 7 e 3 N 5 4 a x O C l a J P P g z G j 3 N 9 0 h v O Z 9 B 0 P M v X X c 9 X 3 i k 2 8 G 9 v F P R n u A F c A j T S 3 y 2 B f a 8 H E A L H / + T C r w v X / d q 5 C z + P z Q 1 4 p 7 I y 1 C / 7 z 7 r r + O j h L 1 o s 6 i d V X 5 v O C 9 I 7 e 9 0 C F c m c m Q s b 3 E e z n l 2 4 0 V 0 7 2 D j 4 p t e J 9 W p h q I 4 s 2 8 Y L m H r K L 0 r 6 w 3 c d B 6 i a 4 q O H F R / s / L 2 m h G p / m g 4 5 w W Y B Y D T 4 S T Q 4 F g 0 a w i c 5 o f u 7 w 4 K m w E G r R 0 B G l n v Z m u I b y X C H W X n h q t T H N w Z c q q S m j 8 7 W + u b 6 I l 3 J r Y m / B j D T y J q G 1 5 K I j R Q 8 A L R J 6 O o f 0 w 6 A K l 1 S V 7 4 m 3 i S 8 s F g e E k w 6 A 7 m S 3 m q F p w S e 7 2 4 y 4 W g 0 l s K b 3 s X S + g 6 A L 6 + 6 C a E F I B o A 5 n K t q I Q D q 2 I N X b E K y g g k / l 9 g H q T i 6 0 x Y f 7 c 1 H f x w 9 M h B W D w c X Q u F d g m p Y X y x z 6 5 I u F 2 4 A l D s Q 9 G t D H D a F C 3 k Q E k 2 m N p f c h t S k / Z 3 t z e W I z e B P C P w h D o H Q q S I O A Q y j b G E g n N o 6 H p e 0 3 M I y x C e Q y X D N j u D E o G K j a 1 6 h m Z 0 l F 5 Y o E Z o X Q P 1 1 I E a b U O d Q C W D a G T u U p e t G 0 O Z i H Z C C M l T U o E X E j g E R N e 4 O V n c E L v Q N G z e W 4 5 p C y M m N n i M V I L V X 6 7 l d C S p c 0 m b E 7 g k v F d N i C q R o m r Y 0 A + W s 7 o f g m d / E v h A t O u y 2 T m O k A S 1 I t e s h D S r c A O Z I S O 0 U G T G 3 w F A S y X U E l i X s L Y + 7 p n 7 N I C d 9 M H K q B O T c 6 O P Q Y r B n w q D k D q b 2 N 8 N g 1 O m t Q J 8 f F 7 K s J / Y 3 D I n K 7 s g L M x d A f s R u C / Q 3 K 5 f Y 4 v i 4 3 U w f h j 0 1 B w 8 u j m A 0 E e s Y P U i v W 1 D 8 h B s b W t p Z h y V G X y 4 J U e n K z W T H o w s z Y H p 1 x y Y e A u b Y C W w q y G C p W t 4 w a p x O n A w 0 g g W B 8 O 6 S R o S E q Z T 9 6 P B P U t U t C U k T R m z f m / E s d S F k t S 5 c N S P R F F n x l B X g q I I 6 g D H 1 j a X a H J c g x B Y R O P R K M d M V B G h q d l J o m r J P J g K m I E d 7 2 M 5 u 5 F H j 4 y t x y b I U / D j J d H j W b C j F N H f c h 2 P 6 Q u U x Z M z U Q o o b 2 w 9 l B H 5 y 1 d I 0 v + 4 N 3 v s G f P 3 g 3 F v W K e l E 8 9 v p 5 N z 2 F I e R G Z P B e B V S H n 0 6 c e H / v z p K a c s L 2 p k J R K E 6 y 4 6 q w 8 Z R O u t k 9 K d k 5 K h x 7 Z N j r d F / W F f b 9 q x Z 2 U I N 6 t i c z D d u x K M v + c j N 7 K C w o B X n 4 f C / G l q i P L z i k B g M R Q Y p 8 M i O 6 f K I 1 H 3 T T I r 4 / T + E F l R 1 R / Y F n x 1 D C Q d + K M i Q N h Q z Q k q t F J Z v 6 9 W 5 L D u U r F E 4 r y t X P + O m 1 a m F O V 1 Z S V n / J q c G 6 j b J + V V V Q e 1 d t n J e m 8 F S O t X m p z S 0 k 3 Q 4 q J N a m O z 5 u I J e o t p F s r k q G 1 3 x o p S / / o N T P a V X 5 n q D A 0 q P 6 M 5 2 9 e 6 r d 4 G R V p x U U G Y 9 3 9 t X c 4 7 T l H N i 1 / X 5 p g o y h m b t T q 7 E g K R Z V K F H I I n n i G P n I 5 G L p R F T k 4 i R + K Q 7 4 1 C j s E g x y M Q 7 v V X 2 c N V x B v F T a 9 a F M V / U 3 K a t l c Z 9 8 j 9 O o P m g j 8 H E 9 z 4 Q v 9 G P c O o 3 w q i 5 b T 3 d T I L M f 1 B c u r A 7 G i C H T 1 M I z Z w / D 9 + v 8 f q u D d T 3 E 3 q N C H u V U p y 6 U + U L 6 / t 1 W L X K y H F Z w D F H a / Y X t 3 d L C w H d E L u E y O N e 5 2 r E U m P R n V 7 N a Y P q g l D o t Y 3 H a k X n 2 1 7 v P x X X M g b y E 3 p o P T v T m 1 r b + h 8 t G h 7 r v t T p k U 6 a a d F O v k + W 6 S x M 0 k w K C 5 u J t g L K 2 X T X C p f d b 6 o 6 r h W O N c K 5 1 r h X C u c a 4 X T p M J h U 5 d J m 6 l L j V R S Y y j q h 0 x d / g N Q S w E C L Q A U A A I A C A B m V X B T 0 d 1 W j K Y A A A D 4 A A A A E g A A A A A A A A A A A A A A A A A A A A A A Q 2 9 u Z m l n L 1 B h Y 2 t h Z 2 U u e G 1 s U E s B A i 0 A F A A C A A g A Z l V w U w / K 6 a u k A A A A 6 Q A A A B M A A A A A A A A A A A A A A A A A 8 g A A A F t D b 2 5 0 Z W 5 0 X 1 R 5 c G V z X S 5 4 b W x Q S w E C L Q A U A A I A C A B m V X B T T 5 q G 7 W 4 F A A A 2 O w A A E w A A A A A A A A A A A A A A A A D j A Q A A R m 9 y b X V s Y X M v U 2 V j d G l v b j E u b V B L B Q Y A A A A A A w A D A M I A A A C e 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p w A A A A A A A K 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J m O U 0 2 e G 1 I N V l U c U t G U y t o S 3 F 2 a V p C V V p K V G t G T U F B Q U F B Q U F B Q U F B Q U F L Z 2 9 M N W x L b k E 1 S G l L N n V 5 W D V u U G x z R F E x T l d B Q U F C Q U F B Q S I g L z 4 8 L 1 N 0 Y W J s Z U V u d H J p Z X M + P C 9 J d G V t P j x J d G V t P j x J d G V t T G 9 j Y X R p b 2 4 + P E l 0 Z W 1 U e X B l P k Z v c m 1 1 b G E 8 L 0 l 0 Z W 1 U e X B l P j x J d G V t U G F 0 a D 5 T Z W N 0 a W 9 u M S 9 D T 0 t J T k d f Q 0 9 B T F 9 U c m F u c 2 l 0 Q 2 9 z d 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y N 1 Q x M T o y M z o 0 M S 4 3 M z I 4 N j M 3 W i I g L z 4 8 R W 5 0 c n k g V H l w Z T 0 i R m l s b E V y c m 9 y Q 2 9 k Z S I g V m F s d W U 9 I n N V b m t u b 3 d u I i A v P j x F b n R y e S B U e X B l P S J B Z G R l Z F R v R G F 0 Y U 1 v Z G V s I i B W Y W x 1 Z T 0 i b D A i I C 8 + P C 9 T d G F i b G V F b n R y a W V z P j w v S X R l b T 4 8 S X R l b T 4 8 S X R l b U x v Y 2 F 0 a W 9 u P j x J d G V t V H l w Z T 5 G b 3 J t d W x h P C 9 J d G V t V H l w Z T 4 8 S X R l b V B h d G g + U 2 V j d G l v b j E v Q 0 9 L S U 5 H X 0 N P Q U x f V H J h b n N p d E N v c 3 Q v U 2 9 1 c m N l P C 9 J d G V t U G F 0 a D 4 8 L 0 l 0 Z W 1 M b 2 N h d G l v b j 4 8 U 3 R h Y m x l R W 5 0 c m l l c y A v P j w v S X R l b T 4 8 S X R l b T 4 8 S X R l b U x v Y 2 F 0 a W 9 u P j x J d G V t V H l w Z T 5 G b 3 J t d W x h P C 9 J d G V t V H l w Z T 4 8 S X R l b V B h d G g + U 2 V j d G l v b j E v Q 0 9 L S U 5 H X 0 N P Q U x f V H J h b n N p d E N v c 3 Q v Q 2 h h b m d l Z C U y M F R 5 c G U 8 L 0 l 0 Z W 1 Q Y X R o P j w v S X R l b U x v Y 2 F 0 a W 9 u P j x T d G F i b G V F b n R y a W V z I C 8 + P C 9 J d G V t P j x J d G V t P j x J d G V t T G 9 j Y X R p b 2 4 + P E l 0 Z W 1 U e X B l P k Z v c m 1 1 b G E 8 L 0 l 0 Z W 1 U e X B l P j x J d G V t U G F 0 a D 5 T Z W N 0 a W 9 u M S 9 D T 0 t J T k d f Q 0 9 B T F 9 U c m F u c 2 l 0 Q 2 9 z d C 9 S Z W 5 h b W V k J T I w Q 2 9 s d W 1 u c z w v S X R l b V B h d G g + P C 9 J d G V t T G 9 j Y X R p b 2 4 + P F N 0 Y W J s Z U V u d H J p Z X M g L z 4 8 L 0 l 0 Z W 0 + P E l 0 Z W 0 + P E l 0 Z W 1 M b 2 N h d G l v b j 4 8 S X R l b V R 5 c G U + R m 9 y b X V s Y T w v S X R l b V R 5 c G U + P E l 0 Z W 1 Q Y X R o P l N l Y 3 R p b 2 4 x L 0 N P S 0 l O R 1 9 D T 0 F M X 1 R y Y W 5 z a X R D b 3 N 0 L 1 V u c G l 2 b 3 R l Z C U y M E N v b H V t b n M 8 L 0 l 0 Z W 1 Q Y X R o P j w v S X R l b U x v Y 2 F 0 a W 9 u P j x T d G F i b G V F b n R y a W V z I C 8 + P C 9 J d G V t P j x J d G V t P j x J d G V t T G 9 j Y X R p b 2 4 + P E l 0 Z W 1 U e X B l P k Z v c m 1 1 b G E 8 L 0 l 0 Z W 1 U e X B l P j x J d G V t U G F 0 a D 5 T Z W N 0 a W 9 u M S 9 D T 0 t J T k d f Q 0 9 B T F 9 U c m F u c 2 l 0 Q 2 9 z d C 9 S Z W 5 h b W V k J T I w Q 2 9 s d W 1 u c z E 8 L 0 l 0 Z W 1 Q Y X R o P j w v S X R l b U x v Y 2 F 0 a W 9 u P j x T d G F i b G V F b n R y a W V z I C 8 + P C 9 J d G V t P j x J d G V t P j x J d G V t T G 9 j Y X R p b 2 4 + P E l 0 Z W 1 U e X B l P k Z v c m 1 1 b G E 8 L 0 l 0 Z W 1 U e X B l P j x J d G V t U G F 0 a D 5 T Z W N 0 a W 9 u M S 9 D T 0 t J T k d f Q 0 9 B T F 9 U c m F u c 2 l 0 Q 2 9 z d C 9 B Z G R l Z C U y M E N 1 c 3 R v b T w v S X R l b V B h d G g + P C 9 J d G V t T G 9 j Y X R p b 2 4 + P F N 0 Y W J s Z U V u d H J p Z X M g L z 4 8 L 0 l 0 Z W 0 + P E l 0 Z W 0 + P E l 0 Z W 1 M b 2 N h d G l v b j 4 8 S X R l b V R 5 c G U + R m 9 y b X V s Y T w v S X R l b V R 5 c G U + P E l 0 Z W 1 Q Y X R o P l N l Y 3 R p b 2 4 x L 0 N P S 0 l O R 1 9 D T 0 F M X 1 R y Y W 5 z a X R D b 3 N 0 L 0 F k Z G V k J T I w Q 3 V z d G 9 t M T w v S X R l b V B h d G g + P C 9 J d G V t T G 9 j Y X R p b 2 4 + P F N 0 Y W J s Z U V u d H J p Z X M g L z 4 8 L 0 l 0 Z W 0 + P E l 0 Z W 0 + P E l 0 Z W 1 M b 2 N h d G l v b j 4 8 S X R l b V R 5 c G U + R m 9 y b X V s Y T w v S X R l b V R 5 c G U + P E l 0 Z W 1 Q Y X R o P l N l Y 3 R p b 2 4 x L 1 l l Y X 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I 3 V D E x O j I w O j U 2 L j c w N j E 4 N D R a I i A v P j x F b n R y e S B U e X B l P S J G a W x s U 3 R h d H V z I i B W Y W x 1 Z T 0 i c 0 N v b X B s Z X R l I i A v P j w v U 3 R h Y m x l R W 5 0 c m l l c z 4 8 L 0 l 0 Z W 0 + P E l 0 Z W 0 + P E l 0 Z W 1 M b 2 N h d G l v b j 4 8 S X R l b V R 5 c G U + R m 9 y b X V s Y T w v S X R l b V R 5 c G U + P E l 0 Z W 1 Q Y X R o P l N l Y 3 R p b 2 4 x L 1 l l Y X I v U 2 9 1 c m N l P C 9 J d G V t U G F 0 a D 4 8 L 0 l 0 Z W 1 M b 2 N h d G l v b j 4 8 U 3 R h Y m x l R W 5 0 c m l l c y A v P j w v S X R l b T 4 8 S X R l b T 4 8 S X R l b U x v Y 2 F 0 a W 9 u P j x J d G V t V H l w Z T 5 G b 3 J t d W x h P C 9 J d G V t V H l w Z T 4 8 S X R l b V B h d G g + U 2 V j d G l v b j E v Q 0 9 L S U 5 H X 0 N P Q U x f V H J h b n N p d E N v c 3 Q v R X h w Y W 5 k Z W Q l M j B Z Z W F y P C 9 J d G V t U G F 0 a D 4 8 L 0 l 0 Z W 1 M b 2 N h d G l v b j 4 8 U 3 R h Y m x l R W 5 0 c m l l c y A v P j w v S X R l b T 4 8 S X R l b T 4 8 S X R l b U x v Y 2 F 0 a W 9 u P j x J d G V t V H l w Z T 5 G b 3 J t d W x h P C 9 J d G V t V H l w Z T 4 8 S X R l b V B h d G g + U 2 V j d G l v b j E v Q 0 9 L S U 5 H X 0 N P Q U x f V H J h b n N p d E N v c 3 Q v U m V v c m R l c m V k J T I w Q 2 9 s d W 1 u c z w v S X R l b V B h d G g + P C 9 J d G V t T G 9 j Y X R p b 2 4 + P F N 0 Y W J s Z U V u d H J p Z X M g L z 4 8 L 0 l 0 Z W 0 + P E l 0 Z W 0 + P E l 0 Z W 1 M b 2 N h d G l v b j 4 8 S X R l b V R 5 c G U + R m 9 y b X V s Y T w v S X R l b V R 5 c G U + P E l 0 Z W 1 Q Y X R o P l N l Y 3 R p b 2 4 x L 0 N P S 0 l O R 1 9 D T 0 F M X 1 R y Y W 5 z a X R M b 3 N 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I 3 V D E x O j M w O j M y L j c y M D A 0 M j F a I i A v P j x F b n R y e S B U e X B l P S J G a W x s R X J y b 3 J D b 2 R l I i B W Y W x 1 Z T 0 i c 1 V u a 2 5 v d 2 4 i I C 8 + P E V u d H J 5 I F R 5 c G U 9 I k F k Z G V k V G 9 E Y X R h T W 9 k Z W w i I F Z h b H V l P S J s M C I g L z 4 8 R W 5 0 c n k g V H l w Z T 0 i T G 9 h Z G V k V G 9 B b m F s e X N p c 1 N l c n Z p Y 2 V z I i B W Y W x 1 Z T 0 i b D A i I C 8 + P C 9 T d G F i b G V F b n R y a W V z P j w v S X R l b T 4 8 S X R l b T 4 8 S X R l b U x v Y 2 F 0 a W 9 u P j x J d G V t V H l w Z T 5 G b 3 J t d W x h P C 9 J d G V t V H l w Z T 4 8 S X R l b V B h d G g + U 2 V j d G l v b j E v Q 0 9 L S U 5 H X 0 N P Q U x f V H J h b n N p d E x v c 3 M v U 2 9 1 c m N l P C 9 J d G V t U G F 0 a D 4 8 L 0 l 0 Z W 1 M b 2 N h d G l v b j 4 8 U 3 R h Y m x l R W 5 0 c m l l c y A v P j w v S X R l b T 4 8 S X R l b T 4 8 S X R l b U x v Y 2 F 0 a W 9 u P j x J d G V t V H l w Z T 5 G b 3 J t d W x h P C 9 J d G V t V H l w Z T 4 8 S X R l b V B h d G g + U 2 V j d G l v b j E v Q 0 9 L S U 5 H X 0 N P Q U x f V H J h b n N p d E x v c 3 M v V W 5 w a X Z v d G V k J T I w Q 2 9 s d W 1 u c z w v S X R l b V B h d G g + P C 9 J d G V t T G 9 j Y X R p b 2 4 + P F N 0 Y W J s Z U V u d H J p Z X M g L z 4 8 L 0 l 0 Z W 0 + P E l 0 Z W 0 + P E l 0 Z W 1 M b 2 N h d G l v b j 4 8 S X R l b V R 5 c G U + R m 9 y b X V s Y T w v S X R l b V R 5 c G U + P E l 0 Z W 1 Q Y X R o P l N l Y 3 R p b 2 4 x L 0 N P S 0 l O R 1 9 D T 0 F M X 1 R y Y W 5 z a X R M b 3 N z L 1 J l b m F t Z W Q l M j B D b 2 x 1 b W 5 z M T w v S X R l b V B h d G g + P C 9 J d G V t T G 9 j Y X R p b 2 4 + P F N 0 Y W J s Z U V u d H J p Z X M g L z 4 8 L 0 l 0 Z W 0 + P E l 0 Z W 0 + P E l 0 Z W 1 M b 2 N h d G l v b j 4 8 S X R l b V R 5 c G U + R m 9 y b X V s Y T w v S X R l b V R 5 c G U + P E l 0 Z W 1 Q Y X R o P l N l Y 3 R p b 2 4 x L 0 N P S 0 l O R 1 9 D T 0 F M X 1 R y Y W 5 z a X R M b 3 N z L 0 F k Z G V k J T I w Q 3 V z d G 9 t P C 9 J d G V t U G F 0 a D 4 8 L 0 l 0 Z W 1 M b 2 N h d G l v b j 4 8 U 3 R h Y m x l R W 5 0 c m l l c y A v P j w v S X R l b T 4 8 S X R l b T 4 8 S X R l b U x v Y 2 F 0 a W 9 u P j x J d G V t V H l w Z T 5 G b 3 J t d W x h P C 9 J d G V t V H l w Z T 4 8 S X R l b V B h d G g + U 2 V j d G l v b j E v Q 0 9 L S U 5 H X 0 N P Q U x f V H J h b n N p d E x v c 3 M v Q W R k Z W Q l M j B D d X N 0 b 2 0 x P C 9 J d G V t U G F 0 a D 4 8 L 0 l 0 Z W 1 M b 2 N h d G l v b j 4 8 U 3 R h Y m x l R W 5 0 c m l l c y A v P j w v S X R l b T 4 8 S X R l b T 4 8 S X R l b U x v Y 2 F 0 a W 9 u P j x J d G V t V H l w Z T 5 G b 3 J t d W x h P C 9 J d G V t V H l w Z T 4 8 S X R l b V B h d G g + U 2 V j d G l v b j E v Q 0 9 L S U 5 H X 0 N P Q U x f V H J h b n N p d E x v c 3 M v R X h w Y W 5 k Z W Q l M j B Z Z W F y P C 9 J d G V t U G F 0 a D 4 8 L 0 l 0 Z W 1 M b 2 N h d G l v b j 4 8 U 3 R h Y m x l R W 5 0 c m l l c y A v P j w v S X R l b T 4 8 S X R l b T 4 8 S X R l b U x v Y 2 F 0 a W 9 u P j x J d G V t V H l w Z T 5 G b 3 J t d W x h P C 9 J d G V t V H l w Z T 4 8 S X R l b V B h d G g + U 2 V j d G l v b j E v Q 0 9 L S U 5 H X 0 N P Q U x f V H J h b n N p d E x v c 3 M v U m V v c m R l c m V k J T I w Q 2 9 s d W 1 u c z w v S X R l b V B h d G g + P C 9 J d G V t T G 9 j Y X R p b 2 4 + P F N 0 Y W J s Z U V u d H J p Z X M g L z 4 8 L 0 l 0 Z W 0 + P E l 0 Z W 0 + P E l 0 Z W 1 M b 2 N h d G l v b j 4 8 S X R l b V R 5 c G U + R m 9 y b X V s Y T w v S X R l b V R 5 c G U + P E l 0 Z W 1 Q Y X R o P l N l Y 3 R p b 2 4 x L 0 N P S 0 l O R 1 9 D T 0 F M X 1 R y Y W 5 z a X R M b 3 N z L 1 J l b m F t Z W Q l M j B D b 2 x 1 b W 5 z P C 9 J d G V t U G F 0 a D 4 8 L 0 l 0 Z W 1 M b 2 N h d G l v b j 4 8 U 3 R h Y m x l R W 5 0 c m l l c y A v P j w v S X R l b T 4 8 S X R l b T 4 8 S X R l b U x v Y 2 F 0 a W 9 u P j x J d G V t V H l w Z T 5 G b 3 J t d W x h P C 9 J d G V t V H l w Z T 4 8 S X R l b V B h d G g + U 2 V j d G l v b j E v Q 0 9 L S U 5 H X 0 N P Q U x f T W F 4 V H J h b n N p d 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T d G F 0 d X M i I F Z h b H V l P S J z Q 2 9 t c G x l d G U i I C 8 + P E V u d H J 5 I F R 5 c G U 9 I k Z p b G x F c n J v c k N v Z G U i I F Z h b H V l P S J z V W 5 r b m 9 3 b i I g L z 4 8 R W 5 0 c n k g V H l w Z T 0 i R m l s b E x h c 3 R V c G R h d G V k I i B W Y W x 1 Z T 0 i Z D I w M j E t M D U t M j d U M T E 6 M z Q 6 M z c u N T Y z N T Y y M V o i I C 8 + P E V u d H J 5 I F R 5 c G U 9 I k x v Y W R l Z F R v Q W 5 h b H l z a X N T Z X J 2 a W N l c y I g V m F s d W U 9 I m w w I i A v P j w v U 3 R h Y m x l R W 5 0 c m l l c z 4 8 L 0 l 0 Z W 0 + P E l 0 Z W 0 + P E l 0 Z W 1 M b 2 N h d G l v b j 4 8 S X R l b V R 5 c G U + R m 9 y b X V s Y T w v S X R l b V R 5 c G U + P E l 0 Z W 1 Q Y X R o P l N l Y 3 R p b 2 4 x L 0 N P S 0 l O R 1 9 D T 0 F M X 0 1 h e F R y Y W 5 z a X Q v U 2 9 1 c m N l P C 9 J d G V t U G F 0 a D 4 8 L 0 l 0 Z W 1 M b 2 N h d G l v b j 4 8 U 3 R h Y m x l R W 5 0 c m l l c y A v P j w v S X R l b T 4 8 S X R l b T 4 8 S X R l b U x v Y 2 F 0 a W 9 u P j x J d G V t V H l w Z T 5 G b 3 J t d W x h P C 9 J d G V t V H l w Z T 4 8 S X R l b V B h d G g + U 2 V j d G l v b j E v Q 0 9 L S U 5 H X 0 N P Q U x f T W F 4 V H J h b n N p d C 9 S Z W 5 h b W V k J T I w Q 2 9 s d W 1 u c z w v S X R l b V B h d G g + P C 9 J d G V t T G 9 j Y X R p b 2 4 + P F N 0 Y W J s Z U V u d H J p Z X M g L z 4 8 L 0 l 0 Z W 0 + P E l 0 Z W 0 + P E l 0 Z W 1 M b 2 N h d G l v b j 4 8 S X R l b V R 5 c G U + R m 9 y b X V s Y T w v S X R l b V R 5 c G U + P E l 0 Z W 1 Q Y X R o P l N l Y 3 R p b 2 4 x L 0 N P S 0 l O R 1 9 D T 0 F M X 0 1 h e F R y Y W 5 z a X Q v V W 5 w a X Z v d G V k J T I w Q 2 9 s d W 1 u c z w v S X R l b V B h d G g + P C 9 J d G V t T G 9 j Y X R p b 2 4 + P F N 0 Y W J s Z U V u d H J p Z X M g L z 4 8 L 0 l 0 Z W 0 + P E l 0 Z W 0 + P E l 0 Z W 1 M b 2 N h d G l v b j 4 8 S X R l b V R 5 c G U + R m 9 y b X V s Y T w v S X R l b V R 5 c G U + P E l 0 Z W 1 Q Y X R o P l N l Y 3 R p b 2 4 x L 0 N P S 0 l O R 1 9 D T 0 F M X 0 1 h e F R y Y W 5 z a X Q v U m V u Y W 1 l Z C U y M E N v b H V t b n M x P C 9 J d G V t U G F 0 a D 4 8 L 0 l 0 Z W 1 M b 2 N h d G l v b j 4 8 U 3 R h Y m x l R W 5 0 c m l l c y A v P j w v S X R l b T 4 8 S X R l b T 4 8 S X R l b U x v Y 2 F 0 a W 9 u P j x J d G V t V H l w Z T 5 G b 3 J t d W x h P C 9 J d G V t V H l w Z T 4 8 S X R l b V B h d G g + U 2 V j d G l v b j E v Q 0 9 L S U 5 H X 0 N P Q U x f T W F 4 V H J h b n N p d C 9 B Z G R l Z C U y M E N 1 c 3 R v b T w v S X R l b V B h d G g + P C 9 J d G V t T G 9 j Y X R p b 2 4 + P F N 0 Y W J s Z U V u d H J p Z X M g L z 4 8 L 0 l 0 Z W 0 + P E l 0 Z W 0 + P E l 0 Z W 1 M b 2 N h d G l v b j 4 8 S X R l b V R 5 c G U + R m 9 y b X V s Y T w v S X R l b V R 5 c G U + P E l 0 Z W 1 Q Y X R o P l N l Y 3 R p b 2 4 x L 0 N P S 0 l O R 1 9 D T 0 F M X 0 1 h e F R y Y W 5 z a X Q v Q W R k Z W Q l M j B D d X N 0 b 2 0 x P C 9 J d G V t U G F 0 a D 4 8 L 0 l 0 Z W 1 M b 2 N h d G l v b j 4 8 U 3 R h Y m x l R W 5 0 c m l l c y A v P j w v S X R l b T 4 8 S X R l b T 4 8 S X R l b U x v Y 2 F 0 a W 9 u P j x J d G V t V H l w Z T 5 G b 3 J t d W x h P C 9 J d G V t V H l w Z T 4 8 S X R l b V B h d G g + U 2 V j d G l v b j E v Q 0 9 L S U 5 H X 0 N P Q U x f T W F 4 V H J h b n N p d C 9 F e H B h b m R l Z C U y M F l l Y X I 8 L 0 l 0 Z W 1 Q Y X R o P j w v S X R l b U x v Y 2 F 0 a W 9 u P j x T d G F i b G V F b n R y a W V z I C 8 + P C 9 J d G V t P j x J d G V t P j x J d G V t T G 9 j Y X R p b 2 4 + P E l 0 Z W 1 U e X B l P k Z v c m 1 1 b G E 8 L 0 l 0 Z W 1 U e X B l P j x J d G V t U G F 0 a D 5 T Z W N 0 a W 9 u M S 9 D T 0 t J T k d f Q 0 9 B T F 9 N Y X h U c m F u c 2 l 0 L 1 J l b 3 J k Z X J l Z C U y M E N v b H V t b n M 8 L 0 l 0 Z W 1 Q Y X R o P j w v S X R l b U x v Y 2 F 0 a W 9 u P j x T d G F i b G V F b n R y a W V z I C 8 + P C 9 J d G V t P j x J d G V t P j x J d G V t T G 9 j Y X R p b 2 4 + P E l 0 Z W 1 U e X B l P k Z v c m 1 1 b G E 8 L 0 l 0 Z W 1 U e X B l P j x J d G V t U G F 0 a D 5 T Z W N 0 a W 9 u M S 9 D T 0 t J T k d f Q 0 9 B T F 9 G a W 5 h b 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U X V l c n l H c m 9 1 c E l E I i B W Y W x 1 Z T 0 i c 2 I x Y 2 V m N D V m L T d l O T g t N G U 1 O C 1 h M j g 1 L T R i Z T g 0 Y W F h Z j g 5 O S I g L z 4 8 R W 5 0 c n k g V H l w Z T 0 i R m l s b E x h c 3 R V c G R h d G V k I i B W Y W x 1 Z T 0 i Z D I w M j E t M D U t M j h U M D k 6 M z E 6 M T Q u N D I 5 M j M 0 O V o i I C 8 + P E V u d H J 5 I F R 5 c G U 9 I k Z p b G x T d G F 0 d X M i I F Z h b H V l P S J z Q 2 9 t c G x l d G U i I C 8 + P C 9 T d G F i b G V F b n R y a W V z P j w v S X R l b T 4 8 S X R l b T 4 8 S X R l b U x v Y 2 F 0 a W 9 u P j x J d G V t V H l w Z T 5 G b 3 J t d W x h P C 9 J d G V t V H l w Z T 4 8 S X R l b V B h d G g + U 2 V j d G l v b j E v Q 0 9 L S U 5 H X 0 N P Q U x f R m l u Y W w v U 2 9 1 c m N l P C 9 J d G V t U G F 0 a D 4 8 L 0 l 0 Z W 1 M b 2 N h d G l v b j 4 8 U 3 R h Y m x l R W 5 0 c m l l c y A v P j w v S X R l b T 4 8 S X R l b T 4 8 S X R l b U x v Y 2 F 0 a W 9 u P j x J d G V t V H l w Z T 5 G b 3 J t d W x h P C 9 J d G V t V H l w Z T 4 8 S X R l b V B h d G g + U 2 V j d G l v b j E v Q 0 9 L S U 5 H X 0 N P Q U x f R m l u Y W w v R X h w Y W 5 k Z W Q l M j B D T 0 t J T k d f Q 0 9 B T F 9 U c m F u c 2 l 0 T G 9 z c z w v S X R l b V B h d G g + P C 9 J d G V t T G 9 j Y X R p b 2 4 + P F N 0 Y W J s Z U V u d H J p Z X M g L z 4 8 L 0 l 0 Z W 0 + P E l 0 Z W 0 + P E l 0 Z W 1 M b 2 N h d G l v b j 4 8 S X R l b V R 5 c G U + R m 9 y b X V s Y T w v S X R l b V R 5 c G U + P E l 0 Z W 1 Q Y X R o P l N l Y 3 R p b 2 4 x L 0 N P S 0 l O R 1 9 D T 0 F M X 0 Z p b m F s L 0 1 l c m d l Z C U y M F F 1 Z X J p Z X M 8 L 0 l 0 Z W 1 Q Y X R o P j w v S X R l b U x v Y 2 F 0 a W 9 u P j x T d G F i b G V F b n R y a W V z I C 8 + P C 9 J d G V t P j x J d G V t P j x J d G V t T G 9 j Y X R p b 2 4 + P E l 0 Z W 1 U e X B l P k Z v c m 1 1 b G E 8 L 0 l 0 Z W 1 U e X B l P j x J d G V t U G F 0 a D 5 T Z W N 0 a W 9 u M S 9 D T 0 t J T k d f Q 0 9 B T F 9 G a W 5 h b C 9 F e H B h b m R l Z C U y M E N P S 0 l O R 1 9 D T 0 F M X 0 1 h e F R y Y W 5 z a X Q 8 L 0 l 0 Z W 1 Q Y X R o P j w v S X R l b U x v Y 2 F 0 a W 9 u P j x T d G F i b G V F b n R y a W V z I C 8 + P C 9 J d G V t P j x J d G V t P j x J d G V t T G 9 j Y X R p b 2 4 + P E l 0 Z W 1 U e X B l P k Z v c m 1 1 b G E 8 L 0 l 0 Z W 1 U e X B l P j x J d G V t U G F 0 a D 5 T Z W N 0 a W 9 u M S 9 D T 0 t J T k d f Q 0 9 B T F 9 G a W 5 h b C 9 S Z W 9 y Z G V y Z W Q l M j B D b 2 x 1 b W 5 z P C 9 J d G V t U G F 0 a D 4 8 L 0 l 0 Z W 1 M b 2 N h d G l v b j 4 8 U 3 R h Y m x l R W 5 0 c m l l c y A v P j w v S X R l b T 4 8 S X R l b T 4 8 S X R l b U x v Y 2 F 0 a W 9 u P j x J d G V t V H l w Z T 5 G b 3 J t d W x h P C 9 J d G V t V H l w Z T 4 8 S X R l b V B h d G g + U 2 V j d G l v b j E v U 1 R F Q U 1 f Q 0 9 B T F 9 G a W 5 h b 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x v Y W R l Z F R v Q W 5 h b H l z a X N T Z X J 2 a W N l c y I g V m F s d W U 9 I m w w I i A v P j x F b n R y e S B U e X B l P S J R d W V y e U d y b 3 V w S U Q i I F Z h b H V l P S J z Y j F j Z W Y 0 N W Y t N 2 U 5 O C 0 0 Z T U 4 L W E y O D U t N G J l O D R h Y W F m O D k 5 I i A v P j x F b n R y e S B U e X B l P S J B Z G R l Z F R v R G F 0 Y U 1 v Z G V s I i B W Y W x 1 Z T 0 i b D A i I C 8 + P E V u d H J 5 I F R 5 c G U 9 I k Z p b G x M Y X N 0 V X B k Y X R l Z C I g V m F s d W U 9 I m Q y M D I x L T A 2 L T E 0 V D E w O j U 3 O j Q x L j c x N z I w M D V a I i A v P j x F b n R y e S B U e X B l P S J G a W x s U 3 R h d H V z I i B W Y W x 1 Z T 0 i c 0 N v b X B s Z X R l I i A v P j w v U 3 R h Y m x l R W 5 0 c m l l c z 4 8 L 0 l 0 Z W 0 + P E l 0 Z W 0 + P E l 0 Z W 1 M b 2 N h d G l v b j 4 8 S X R l b V R 5 c G U + R m 9 y b X V s Y T w v S X R l b V R 5 c G U + P E l 0 Z W 1 Q Y X R o P l N l Y 3 R p b 2 4 x L 1 N U R U F N X 0 N P Q U x f R m l u Y W w v U 2 9 1 c m N l P C 9 J d G V t U G F 0 a D 4 8 L 0 l 0 Z W 1 M b 2 N h d G l v b j 4 8 U 3 R h Y m x l R W 5 0 c m l l c y A v P j w v S X R l b T 4 8 S X R l b T 4 8 S X R l b U x v Y 2 F 0 a W 9 u P j x J d G V t V H l w Z T 5 G b 3 J t d W x h P C 9 J d G V t V H l w Z T 4 8 S X R l b V B h d G g + U 2 V j d G l v b j E v U 1 R F Q U 1 f Q 0 9 B T F 9 G a W 5 h b C 9 F e H B h b m R l Z C U y M E N P S 0 l O R 1 9 D T 0 F M X 1 R y Y W 5 z a X R M b 3 N z P C 9 J d G V t U G F 0 a D 4 8 L 0 l 0 Z W 1 M b 2 N h d G l v b j 4 8 U 3 R h Y m x l R W 5 0 c m l l c y A v P j w v S X R l b T 4 8 S X R l b T 4 8 S X R l b U x v Y 2 F 0 a W 9 u P j x J d G V t V H l w Z T 5 G b 3 J t d W x h P C 9 J d G V t V H l w Z T 4 8 S X R l b V B h d G g + U 2 V j d G l v b j E v U 1 R F Q U 1 f Q 0 9 B T F 9 G a W 5 h b C 9 N Z X J n Z W Q l M j B R d W V y a W V z P C 9 J d G V t U G F 0 a D 4 8 L 0 l 0 Z W 1 M b 2 N h d G l v b j 4 8 U 3 R h Y m x l R W 5 0 c m l l c y A v P j w v S X R l b T 4 8 S X R l b T 4 8 S X R l b U x v Y 2 F 0 a W 9 u P j x J d G V t V H l w Z T 5 G b 3 J t d W x h P C 9 J d G V t V H l w Z T 4 8 S X R l b V B h d G g + U 2 V j d G l v b j E v U 1 R F Q U 1 f Q 0 9 B T F 9 G a W 5 h b C 9 F e H B h b m R l Z C U y M E N P S 0 l O R 1 9 D T 0 F M X 0 1 h e F R y Y W 5 z a X Q 8 L 0 l 0 Z W 1 Q Y X R o P j w v S X R l b U x v Y 2 F 0 a W 9 u P j x T d G F i b G V F b n R y a W V z I C 8 + P C 9 J d G V t P j x J d G V t P j x J d G V t T G 9 j Y X R p b 2 4 + P E l 0 Z W 1 U e X B l P k Z v c m 1 1 b G E 8 L 0 l 0 Z W 1 U e X B l P j x J d G V t U G F 0 a D 5 T Z W N 0 a W 9 u M S 9 T V E V B T V 9 D T 0 F M X 0 Z p b m F s L 1 J l b 3 J k Z X J l Z C U y M E N v b H V t b n M 8 L 0 l 0 Z W 1 Q Y X R o P j w v S X R l b U x v Y 2 F 0 a W 9 u P j x T d G F i b G V F b n R y a W V z I C 8 + P C 9 J d G V t P j x J d G V t P j x J d G V t T G 9 j Y X R p b 2 4 + P E l 0 Z W 1 U e X B l P k Z v c m 1 1 b G E 8 L 0 l 0 Z W 1 U e X B l P j x J d G V t U G F 0 a D 5 T Z W N 0 a W 9 u M S 9 T V E V B T V 9 D T 0 F M X 0 Z p b m F s L 1 J l c G x h Y 2 V k J T I w V m F s d W U 8 L 0 l 0 Z W 1 Q Y X R o P j w v S X R l b U x v Y 2 F 0 a W 9 u P j x T d G F i b G V F b n R y a W V z I C 8 + P C 9 J d G V t P j x J d G V t P j x J d G V t T G 9 j Y X R p b 2 4 + P E l 0 Z W 1 U e X B l P k Z v c m 1 1 b G E 8 L 0 l 0 Z W 1 U e X B l P j x J d G V t U G F 0 a D 5 T Z W N 0 a W 9 u M S 9 O Q V R H Q V N f R k l O Q U 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2 I x Y 2 V m N D V m L T d l O T g t N G U 1 O C 1 h M j g 1 L T R i Z T g 0 Y W F h Z j g 5 O S I g L z 4 8 R W 5 0 c n k g V H l w Z T 0 i R m l s b E x h c 3 R V c G R h d G V k I i B W Y W x 1 Z T 0 i Z D I w M j E t M D U t M j h U M D k 6 N D k 6 M j E u M z A 5 N T Q y M l o i I C 8 + P E V u d H J 5 I F R 5 c G U 9 I k Z p b G x F c n J v c k N v Z G U i I F Z h b H V l P S J z V W 5 r b m 9 3 b i I g L z 4 8 R W 5 0 c n k g V H l w Z T 0 i Q W R k Z W R U b 0 R h d G F N b 2 R l b C I g V m F s d W U 9 I m w w I i A v P j w v U 3 R h Y m x l R W 5 0 c m l l c z 4 8 L 0 l 0 Z W 0 + P E l 0 Z W 0 + P E l 0 Z W 1 M b 2 N h d G l v b j 4 8 S X R l b V R 5 c G U + R m 9 y b X V s Y T w v S X R l b V R 5 c G U + P E l 0 Z W 1 Q Y X R o P l N l Y 3 R p b 2 4 x L 0 5 B V E d B U 1 9 G S U 5 B T C 9 T b 3 V y Y 2 U 8 L 0 l 0 Z W 1 Q Y X R o P j w v S X R l b U x v Y 2 F 0 a W 9 u P j x T d G F i b G V F b n R y a W V z I C 8 + P C 9 J d G V t P j x J d G V t P j x J d G V t T G 9 j Y X R p b 2 4 + P E l 0 Z W 1 U e X B l P k Z v c m 1 1 b G E 8 L 0 l 0 Z W 1 U e X B l P j x J d G V t U G F 0 a D 5 T Z W N 0 a W 9 u M S 9 D U l V E R V 9 Q U F 9 G a W 5 h b 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U X V l c n l H c m 9 1 c E l E I i B W Y W x 1 Z T 0 i c 2 I x Y 2 V m N D V m L T d l O T g t N G U 1 O C 1 h M j g 1 L T R i Z T g 0 Y W F h Z j g 5 O S I g L z 4 8 R W 5 0 c n k g V H l w Z T 0 i R m l s b E x h c 3 R V c G R h d G V k I i B W Y W x 1 Z T 0 i Z D I w M j E t M D U t M j h U M D k 6 N T E 6 M j k u N j M x O D Q 2 N 1 o i I C 8 + P E V u d H J 5 I F R 5 c G U 9 I k Z p b G x T d G F 0 d X M i I F Z h b H V l P S J z Q 2 9 t c G x l d G U i I C 8 + P C 9 T d G F i b G V F b n R y a W V z P j w v S X R l b T 4 8 S X R l b T 4 8 S X R l b U x v Y 2 F 0 a W 9 u P j x J d G V t V H l w Z T 5 G b 3 J t d W x h P C 9 J d G V t V H l w Z T 4 8 S X R l b V B h d G g + U 2 V j d G l v b j E v Q 1 J V R E V f U F B f R m l u Y W w v U 2 9 1 c m N l P C 9 J d G V t U G F 0 a D 4 8 L 0 l 0 Z W 1 M b 2 N h d G l v b j 4 8 U 3 R h Y m x l R W 5 0 c m l l c y A v P j w v S X R l b T 4 8 S X R l b T 4 8 S X R l b U x v Y 2 F 0 a W 9 u P j x J d G V t V H l w Z T 5 G b 3 J t d W x h P C 9 J d G V t V H l w Z T 4 8 S X R l b V B h d G g + U 2 V j d G l v b j E v Q 1 J V R E V f U F B f R m l u Y W w v Q W R k Z W Q l M j B D d X N 0 b 2 0 8 L 0 l 0 Z W 1 Q Y X R o P j w v S X R l b U x v Y 2 F 0 a W 9 u P j x T d G F i b G V F b n R y a W V z I C 8 + P C 9 J d G V t P j x J d G V t P j x J d G V t T G 9 j Y X R p b 2 4 + P E l 0 Z W 1 U e X B l P k Z v c m 1 1 b G E 8 L 0 l 0 Z W 1 U e X B l P j x J d G V t U G F 0 a D 5 T Z W N 0 a W 9 u M S 9 D U l V E R V 9 Q U F 9 G a W 5 h b C 9 F e H B h b m R l Z C U y M F l l Y X I 8 L 0 l 0 Z W 1 Q Y X R o P j w v S X R l b U x v Y 2 F 0 a W 9 u P j x T d G F i b G V F b n R y a W V z I C 8 + P C 9 J d G V t P j x J d G V t P j x J d G V t T G 9 j Y X R p b 2 4 + P E l 0 Z W 1 U e X B l P k Z v c m 1 1 b G E 8 L 0 l 0 Z W 1 U e X B l P j x J d G V t U G F 0 a D 5 T Z W N 0 a W 9 u M S 9 F T E V D X 1 R y Y W 5 z a X R M b 3 N 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y N 1 Q x M j o 1 M D o x O S 4 2 N z E x O T E z W i I g L z 4 8 R W 5 0 c n k g V H l w Z T 0 i R m l s b F N 0 Y X R 1 c y I g V m F s d W U 9 I n N D b 2 1 w b G V 0 Z S I g L z 4 8 L 1 N 0 Y W J s Z U V u d H J p Z X M + P C 9 J d G V t P j x J d G V t P j x J d G V t T G 9 j Y X R p b 2 4 + P E l 0 Z W 1 U e X B l P k Z v c m 1 1 b G E 8 L 0 l 0 Z W 1 U e X B l P j x J d G V t U G F 0 a D 5 T Z W N 0 a W 9 u M S 9 F T E V D X 1 R y Y W 5 z a X R M b 3 N z L 1 N v d X J j Z T w v S X R l b V B h d G g + P C 9 J d G V t T G 9 j Y X R p b 2 4 + P F N 0 Y W J s Z U V u d H J p Z X M g L z 4 8 L 0 l 0 Z W 0 + P E l 0 Z W 0 + P E l 0 Z W 1 M b 2 N h d G l v b j 4 8 S X R l b V R 5 c G U + R m 9 y b X V s Y T w v S X R l b V R 5 c G U + P E l 0 Z W 1 Q Y X R o P l N l Y 3 R p b 2 4 x L 0 V M R U N f V H J h b n N p d E x v c 3 M v V W 5 w a X Z v d G V k J T I w Q 2 9 s d W 1 u c z w v S X R l b V B h d G g + P C 9 J d G V t T G 9 j Y X R p b 2 4 + P F N 0 Y W J s Z U V u d H J p Z X M g L z 4 8 L 0 l 0 Z W 0 + P E l 0 Z W 0 + P E l 0 Z W 1 M b 2 N h d G l v b j 4 8 S X R l b V R 5 c G U + R m 9 y b X V s Y T w v S X R l b V R 5 c G U + P E l 0 Z W 1 Q Y X R o P l N l Y 3 R p b 2 4 x L 0 V M R U N f V H J h b n N p d E N v c 3 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E t M D U t M j d U M T I 6 N T U 6 M z A u M D c 3 N T Q x N 1 o i I C 8 + P E V u d H J 5 I F R 5 c G U 9 I k Z p b G x F c n J v c k N v Z G U i I F Z h b H V l P S J z V W 5 r b m 9 3 b i 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F T E V D X 1 R y Y W 5 z a X R D b 3 N 0 L 1 N v d X J j Z T w v S X R l b V B h d G g + P C 9 J d G V t T G 9 j Y X R p b 2 4 + P F N 0 Y W J s Z U V u d H J p Z X M g L z 4 8 L 0 l 0 Z W 0 + P E l 0 Z W 0 + P E l 0 Z W 1 M b 2 N h d G l v b j 4 8 S X R l b V R 5 c G U + R m 9 y b X V s Y T w v S X R l b V R 5 c G U + P E l 0 Z W 1 Q Y X R o P l N l Y 3 R p b 2 4 x L 0 V M R U N f V H J h b n N p d E N v c 3 Q v V W 5 w a X Z v d G V k J T I w Q 2 9 s d W 1 u c z w v S X R l b V B h d G g + P C 9 J d G V t T G 9 j Y X R p b 2 4 + P F N 0 Y W J s Z U V u d H J p Z X M g L z 4 8 L 0 l 0 Z W 0 + P E l 0 Z W 0 + P E l 0 Z W 1 M b 2 N h d G l v b j 4 8 S X R l b V R 5 c G U + R m 9 y b X V s Y T w v S X R l b V R 5 c G U + P E l 0 Z W 1 Q Y X R o P l N l Y 3 R p b 2 4 x L 0 V M R U N f T W F 4 V H J h b n N p d 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M Y X N 0 V X B k Y X R l Z C I g V m F s d W U 9 I m Q y M D I x L T A 1 L T I 3 V D E y O j U 0 O j I y L j c 4 M T Q 1 N z B a I i A v P j x F b n R y e S B U e X B l P S J G a W x s U 3 R h d H V z I i B W Y W x 1 Z T 0 i c 0 N v b X B s Z X R l I i A v P j x F b n R y e S B U e X B l P S J G a W x s R X J y b 3 J D b 2 R l I i B W Y W x 1 Z T 0 i c 1 V u a 2 5 v d 2 4 i I C 8 + P E V u d H J 5 I F R 5 c G U 9 I k x v Y W R l Z F R v Q W 5 h b H l z a X N T Z X J 2 a W N l c y I g V m F s d W U 9 I m w w I i A v P j w v U 3 R h Y m x l R W 5 0 c m l l c z 4 8 L 0 l 0 Z W 0 + P E l 0 Z W 0 + P E l 0 Z W 1 M b 2 N h d G l v b j 4 8 S X R l b V R 5 c G U + R m 9 y b X V s Y T w v S X R l b V R 5 c G U + P E l 0 Z W 1 Q Y X R o P l N l Y 3 R p b 2 4 x L 0 V M R U N f T W F 4 V H J h b n N p d C 9 T b 3 V y Y 2 U 8 L 0 l 0 Z W 1 Q Y X R o P j w v S X R l b U x v Y 2 F 0 a W 9 u P j x T d G F i b G V F b n R y a W V z I C 8 + P C 9 J d G V t P j x J d G V t P j x J d G V t T G 9 j Y X R p b 2 4 + P E l 0 Z W 1 U e X B l P k Z v c m 1 1 b G E 8 L 0 l 0 Z W 1 U e X B l P j x J d G V t U G F 0 a D 5 T Z W N 0 a W 9 u M S 9 F T E V D X 0 1 h e F R y Y W 5 z a X Q v V W 5 w a X Z v d G V k J T I w Q 2 9 s d W 1 u c z w v S X R l b V B h d G g + P C 9 J d G V t T G 9 j Y X R p b 2 4 + P F N 0 Y W J s Z U V u d H J p Z X M g L z 4 8 L 0 l 0 Z W 0 + P E l 0 Z W 0 + P E l 0 Z W 1 M b 2 N h d G l v b j 4 8 S X R l b V R 5 c G U + R m 9 y b X V s Y T w v S X R l b V R 5 c G U + P E l 0 Z W 1 Q Y X R o P l N l Y 3 R p b 2 4 x L 0 V M R U N f R m l u Y W 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Z p b G x l Z E N v b X B s Z X R l U m V z d W x 0 V G 9 X b 3 J r c 2 h l Z X Q i I F Z h b H V l P S J s M C I g L z 4 8 R W 5 0 c n k g V H l w Z T 0 i R m l s b E x h c 3 R V c G R h d G V k I i B W Y W x 1 Z T 0 i Z D I w M j E t M D U t M j h U M D k 6 N D k 6 M j E u M z Y z N j g 3 M 1 o i I C 8 + P E V u d H J 5 I F R 5 c G U 9 I l F 1 Z X J 5 R 3 J v d X B J R C I g V m F s d W U 9 I n N i M W N l Z j Q 1 Z i 0 3 Z T k 4 L T R l N T g t Y T I 4 N S 0 0 Y m U 4 N G F h Y W Y 4 O T k i I C 8 + P E V u d H J 5 I F R 5 c G U 9 I k Z p b G x F c n J v c k N v Z G U i I F Z h b H V l P S J z V W 5 r b m 9 3 b i I g L z 4 8 R W 5 0 c n k g V H l w Z T 0 i Q W R k Z W R U b 0 R h d G F N b 2 R l b C I g V m F s d W U 9 I m w w I i A v P j x F b n R y e S B U e X B l P S J G a W x s U 3 R h d H V z I i B W Y W x 1 Z T 0 i c 0 N v b X B s Z X R l I i A v P j w v U 3 R h Y m x l R W 5 0 c m l l c z 4 8 L 0 l 0 Z W 0 + P E l 0 Z W 0 + P E l 0 Z W 1 M b 2 N h d G l v b j 4 8 S X R l b V R 5 c G U + R m 9 y b X V s Y T w v S X R l b V R 5 c G U + P E l 0 Z W 1 Q Y X R o P l N l Y 3 R p b 2 4 x L 0 V M R U N f R m l u Y W w v U 2 9 1 c m N l P C 9 J d G V t U G F 0 a D 4 8 L 0 l 0 Z W 1 M b 2 N h d G l v b j 4 8 U 3 R h Y m x l R W 5 0 c m l l c y A v P j w v S X R l b T 4 8 S X R l b T 4 8 S X R l b U x v Y 2 F 0 a W 9 u P j x J d G V t V H l w Z T 5 G b 3 J t d W x h P C 9 J d G V t V H l w Z T 4 8 S X R l b V B h d G g + U 2 V j d G l v b j E v R U x F Q 1 9 G a W 5 h b C 9 F e H B h b m R l Z C U y M E V M R U N f V H J h b n N p d E N v c 3 Q 8 L 0 l 0 Z W 1 Q Y X R o P j w v S X R l b U x v Y 2 F 0 a W 9 u P j x T d G F i b G V F b n R y a W V z I C 8 + P C 9 J d G V t P j x J d G V t P j x J d G V t T G 9 j Y X R p b 2 4 + P E l 0 Z W 1 U e X B l P k Z v c m 1 1 b G E 8 L 0 l 0 Z W 1 U e X B l P j x J d G V t U G F 0 a D 5 T Z W N 0 a W 9 u M S 9 F T E V D X 0 Z p b m F s L 0 1 l c m d l Z C U y M F F 1 Z X J p Z X M 8 L 0 l 0 Z W 1 Q Y X R o P j w v S X R l b U x v Y 2 F 0 a W 9 u P j x T d G F i b G V F b n R y a W V z I C 8 + P C 9 J d G V t P j x J d G V t P j x J d G V t T G 9 j Y X R p b 2 4 + P E l 0 Z W 1 U e X B l P k Z v c m 1 1 b G E 8 L 0 l 0 Z W 1 U e X B l P j x J d G V t U G F 0 a D 5 T Z W N 0 a W 9 u M S 9 F T E V D X 0 Z p b m F s L 0 V 4 c G F u Z G V k J T I w R U x F Q 1 9 N Y X h U c m F u c 2 l 0 P C 9 J d G V t U G F 0 a D 4 8 L 0 l 0 Z W 1 M b 2 N h d G l v b j 4 8 U 3 R h Y m x l R W 5 0 c m l l c y A v P j w v S X R l b T 4 8 S X R l b T 4 8 S X R l b U x v Y 2 F 0 a W 9 u P j x J d G V t V H l w Z T 5 G b 3 J t d W x h P C 9 J d G V t V H l w Z T 4 8 S X R l b V B h d G g + U 2 V j d G l v b j E v Q k l P R 0 F T X 0 J J T 0 1 B U 1 N f R m l u Y W 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2 I x Y 2 V m N D V m L T d l O T g t N G U 1 O C 1 h M j g 1 L T R i Z T g 0 Y W F h Z j g 5 O S I g L z 4 8 R W 5 0 c n k g V H l w Z T 0 i R m l s b E x h c 3 R V c G R h d G V k I i B W Y W x 1 Z T 0 i Z D I w M j E t M D U t M j h U M D k 6 N D k 6 M j E u N D M y N D A x N V o i I C 8 + P E V u d H J 5 I F R 5 c G U 9 I k Z p b G x F c n J v c k N v Z G U i I F Z h b H V l P S J z V W 5 r b m 9 3 b i I g L z 4 8 R W 5 0 c n k g V H l w Z T 0 i Q W R k Z W R U b 0 R h d G F N b 2 R l b C I g V m F s d W U 9 I m w w I i A v P j w v U 3 R h Y m x l R W 5 0 c m l l c z 4 8 L 0 l 0 Z W 0 + P E l 0 Z W 0 + P E l 0 Z W 1 M b 2 N h d G l v b j 4 8 S X R l b V R 5 c G U + R m 9 y b X V s Y T w v S X R l b V R 5 c G U + P E l 0 Z W 1 Q Y X R o P l N l Y 3 R p b 2 4 x L 0 J J T 0 d B U 1 9 C S U 9 N Q V N T X 0 Z p b m F s L 1 N v d X J j Z T w v S X R l b V B h d G g + P C 9 J d G V t T G 9 j Y X R p b 2 4 + P F N 0 Y W J s Z U V u d H J p Z X M g L z 4 8 L 0 l 0 Z W 0 + P E l 0 Z W 0 + P E l 0 Z W 1 M b 2 N h d G l v b j 4 8 S X R l b V R 5 c G U + R m 9 y b X V s Y T w v S X R l b V R 5 c G U + P E l 0 Z W 1 Q Y X R o P l N l Y 3 R p b 2 4 x L 0 J J T 0 d B U 1 9 C S U 9 N Q V N T X 0 Z p b m F s L 0 N o Y W 5 n Z W Q l M j B U e X B l P C 9 J d G V t U G F 0 a D 4 8 L 0 l 0 Z W 1 M b 2 N h d G l v b j 4 8 U 3 R h Y m x l R W 5 0 c m l l c y A v P j w v S X R l b T 4 8 S X R l b T 4 8 S X R l b U x v Y 2 F 0 a W 9 u P j x J d G V t V H l w Z T 5 G b 3 J t d W x h P C 9 J d G V t V H l w Z T 4 8 S X R l b V B h d G g + U 2 V j d G l v b j E v Q k l P R 0 F T X 0 J J T 0 1 B U 1 N f R m l u Y W w v Q W R k Z W Q l M j B D d X N 0 b 2 0 8 L 0 l 0 Z W 1 Q Y X R o P j w v S X R l b U x v Y 2 F 0 a W 9 u P j x T d G F i b G V F b n R y a W V z I C 8 + P C 9 J d G V t P j x J d G V t P j x J d G V t T G 9 j Y X R p b 2 4 + P E l 0 Z W 1 U e X B l P k Z v c m 1 1 b G E 8 L 0 l 0 Z W 1 U e X B l P j x J d G V t U G F 0 a D 5 T Z W N 0 a W 9 u M S 9 C S U 9 H Q V N f Q k l P T U F T U 1 9 G a W 5 h b C 9 F e H B h b m R l Z C U y M F l l Y X I 8 L 0 l 0 Z W 1 Q Y X R o P j w v S X R l b U x v Y 2 F 0 a W 9 u P j x T d G F i b G V F b n R y a W V z I C 8 + P C 9 J d G V t P j x J d G V t P j x J d G V t T G 9 j Y X R p b 2 4 + P E l 0 Z W 1 U e X B l P k Z v c m 1 1 b G E 8 L 0 l 0 Z W 1 U e X B l P j x J d G V t U G F 0 a D 5 T Z W N 0 a W 9 u M S 9 F Q 1 9 U c m F u c 2 Z l c n 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D b 2 x 1 b W 5 O Y W 1 l c y I g V m F s d W U 9 I n N b J n F 1 b 3 Q 7 R W 5 l c m d 5 Q 2 F y c m l l c i Z x d W 9 0 O y w m c X V v d D t N b 2 R l b E d l b 2 d y Y X B o e V N y Y y Z x d W 9 0 O y w m c X V v d D t T d W J H Z W 9 n c m F w a H k x U 3 J j J n F 1 b 3 Q 7 L C Z x d W 9 0 O 0 1 v Z G V s R 2 V v Z 3 J h c G h 5 R G V z d C Z x d W 9 0 O y w m c X V v d D t T d W J H Z W 9 n c m F w a H k x R G V z d C Z x d W 9 0 O y w m c X V v d D t Z Z W F y J n F 1 b 3 Q 7 L C Z x d W 9 0 O 1 R y Y W 5 z a X R D b 3 N 0 J n F 1 b 3 Q 7 L C Z x d W 9 0 O 1 R y Y W 5 z a X R M b 3 N z J n F 1 b 3 Q 7 L C Z x d W 9 0 O 0 1 h e F R y Y W 5 z a X Q m c X V v d D t d 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R d W V y e U d y b 3 V w S U Q i I F Z h b H V l P S J z O T k y Z j I 4 Y T g t O W M 0 Y S 0 0 N z B l L T g 4 Y W U t Y W V j O T d l N j c z Z T V i I i A v P j x F b n R y e S B U e X B l P S J R d W V y e U l E I i B W Y W x 1 Z T 0 i c z l l Y z M y N D J l L T J h Y z A t N G M 2 M S 0 4 M D Y 1 L W M 0 M 2 Q x Y z h l Z j V j N S I g L z 4 8 R W 5 0 c n k g V H l w Z T 0 i R m l s b E x h c 3 R V c G R h d G V k I i B W Y W x 1 Z T 0 i Z D I w M j E t M T E t M T Z U M D U 6 M T M 6 M D E u M D g 0 N T A 0 N l o i I C 8 + P E V u d H J 5 I F R 5 c G U 9 I k Z p b G x F c n J v c k N v Z G U i I F Z h b H V l P S J z V W 5 r b m 9 3 b i I g L z 4 8 R W 5 0 c n k g V H l w Z T 0 i R m l s b E V y c m 9 y Q 2 9 1 b n Q i I F Z h b H V l P S J s M C I g L z 4 8 R W 5 0 c n k g V H l w Z T 0 i R m l s b F R h c m d l d C I g V m F s d W U 9 I n N F Q 1 9 U c m F u c 2 Z l c n M i I C 8 + P E V u d H J 5 I F R 5 c G U 9 I k Z p b G x D b 2 x 1 b W 5 U e X B l c y I g V m F s d W U 9 I n N B Q U F B Q U F B Q U F B Q U E i I C 8 + P E V u d H J 5 I F R 5 c G U 9 I k Z p b G x D b 3 V u d C I g V m F s d W U 9 I m w 5 M j Q 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R U N f V H J h b n N m Z X J z L 1 N v d X J j Z S 5 7 R W 5 l c m d 5 Q 2 F y c m l l c i w w f S Z x d W 9 0 O y w m c X V v d D t T Z W N 0 a W 9 u M S 9 F Q 1 9 U c m F u c 2 Z l c n M v U 2 9 1 c m N l L n t N b 2 R l b E d l b 2 d y Y X B o e V N y Y y w x f S Z x d W 9 0 O y w m c X V v d D t T Z W N 0 a W 9 u M S 9 F Q 1 9 U c m F u c 2 Z l c n M v U 2 9 1 c m N l L n t T d W J H Z W 9 n c m F w a H k x U 3 J j L D J 9 J n F 1 b 3 Q 7 L C Z x d W 9 0 O 1 N l Y 3 R p b 2 4 x L 0 V D X 1 R y Y W 5 z Z m V y c y 9 T b 3 V y Y 2 U u e 0 1 v Z G V s R 2 V v Z 3 J h c G h 5 R G V z d C w 0 f S Z x d W 9 0 O y w m c X V v d D t T Z W N 0 a W 9 u M S 9 F Q 1 9 U c m F u c 2 Z l c n M v U 2 9 1 c m N l L n t T d W J H Z W 9 n c m F w a H k x R G V z d C w z f S Z x d W 9 0 O y w m c X V v d D t T Z W N 0 a W 9 u M S 9 F Q 1 9 U c m F u c 2 Z l c n M v U 2 9 1 c m N l L n t Z Z W F y L D V 9 J n F 1 b 3 Q 7 L C Z x d W 9 0 O 1 N l Y 3 R p b 2 4 x L 0 V D X 1 R y Y W 5 z Z m V y c y 9 T b 3 V y Y 2 U u e 1 R y Y W 5 z a X R D b 3 N 0 L D Z 9 J n F 1 b 3 Q 7 L C Z x d W 9 0 O 1 N l Y 3 R p b 2 4 x L 0 V D X 1 R y Y W 5 z Z m V y c y 9 T b 3 V y Y 2 U u e 1 R y Y W 5 z a X R M b 3 N z L D d 9 J n F 1 b 3 Q 7 L C Z x d W 9 0 O 1 N l Y 3 R p b 2 4 x L 0 V D X 1 R y Y W 5 z Z m V y c y 9 T b 3 V y Y 2 U u e 0 1 h e F R y Y W 5 z a X Q s O H 0 m c X V v d D t d L C Z x d W 9 0 O 0 N v b H V t b k N v d W 5 0 J n F 1 b 3 Q 7 O j k s J n F 1 b 3 Q 7 S 2 V 5 Q 2 9 s d W 1 u T m F t Z X M m c X V v d D s 6 W 1 0 s J n F 1 b 3 Q 7 Q 2 9 s d W 1 u S W R l b n R p d G l l c y Z x d W 9 0 O z p b J n F 1 b 3 Q 7 U 2 V j d G l v b j E v R U N f V H J h b n N m Z X J z L 1 N v d X J j Z S 5 7 R W 5 l c m d 5 Q 2 F y c m l l c i w w f S Z x d W 9 0 O y w m c X V v d D t T Z W N 0 a W 9 u M S 9 F Q 1 9 U c m F u c 2 Z l c n M v U 2 9 1 c m N l L n t N b 2 R l b E d l b 2 d y Y X B o e V N y Y y w x f S Z x d W 9 0 O y w m c X V v d D t T Z W N 0 a W 9 u M S 9 F Q 1 9 U c m F u c 2 Z l c n M v U 2 9 1 c m N l L n t T d W J H Z W 9 n c m F w a H k x U 3 J j L D J 9 J n F 1 b 3 Q 7 L C Z x d W 9 0 O 1 N l Y 3 R p b 2 4 x L 0 V D X 1 R y Y W 5 z Z m V y c y 9 T b 3 V y Y 2 U u e 0 1 v Z G V s R 2 V v Z 3 J h c G h 5 R G V z d C w 0 f S Z x d W 9 0 O y w m c X V v d D t T Z W N 0 a W 9 u M S 9 F Q 1 9 U c m F u c 2 Z l c n M v U 2 9 1 c m N l L n t T d W J H Z W 9 n c m F w a H k x R G V z d C w z f S Z x d W 9 0 O y w m c X V v d D t T Z W N 0 a W 9 u M S 9 F Q 1 9 U c m F u c 2 Z l c n M v U 2 9 1 c m N l L n t Z Z W F y L D V 9 J n F 1 b 3 Q 7 L C Z x d W 9 0 O 1 N l Y 3 R p b 2 4 x L 0 V D X 1 R y Y W 5 z Z m V y c y 9 T b 3 V y Y 2 U u e 1 R y Y W 5 z a X R D b 3 N 0 L D Z 9 J n F 1 b 3 Q 7 L C Z x d W 9 0 O 1 N l Y 3 R p b 2 4 x L 0 V D X 1 R y Y W 5 z Z m V y c y 9 T b 3 V y Y 2 U u e 1 R y Y W 5 z a X R M b 3 N z L D d 9 J n F 1 b 3 Q 7 L C Z x d W 9 0 O 1 N l Y 3 R p b 2 4 x L 0 V D X 1 R y Y W 5 z Z m V y c y 9 T b 3 V y Y 2 U u e 0 1 h e F R y Y W 5 z a X Q s O H 0 m c X V v d D t d L C Z x d W 9 0 O 1 J l b G F 0 a W 9 u c 2 h p c E l u Z m 8 m c X V v d D s 6 W 1 1 9 I i A v P j w v U 3 R h Y m x l R W 5 0 c m l l c z 4 8 L 0 l 0 Z W 0 + P E l 0 Z W 0 + P E l 0 Z W 1 M b 2 N h d G l v b j 4 8 S X R l b V R 5 c G U + R m 9 y b X V s Y T w v S X R l b V R 5 c G U + P E l 0 Z W 1 Q Y X R o P l N l Y 3 R p b 2 4 x L 0 V D X 1 R y Y W 5 z Z m V y c y 9 T b 3 V y Y 2 U 8 L 0 l 0 Z W 1 Q Y X R o P j w v S X R l b U x v Y 2 F 0 a W 9 u P j x T d G F i b G V F b n R y a W V z I C 8 + P C 9 J d G V t P j x J d G V t P j x J d G V t T G 9 j Y X R p b 2 4 + P E l 0 Z W 1 U e X B l P k Z v c m 1 1 b G E 8 L 0 l 0 Z W 1 U e X B l P j x J d G V t U G F 0 a D 5 T Z W N 0 a W 9 u M S 9 D T 0 t J T k d f Q 0 9 B T F 9 G a W 5 h b C 9 B Z G R l Z C U y M E N 1 c 3 R v b T w v S X R l b V B h d G g + P C 9 J d G V t T G 9 j Y X R p b 2 4 + P F N 0 Y W J s Z U V u d H J p Z X M g L z 4 8 L 0 l 0 Z W 0 + P E l 0 Z W 0 + P E l 0 Z W 1 M b 2 N h d G l v b j 4 8 S X R l b V R 5 c G U + R m 9 y b X V s Y T w v S X R l b V R 5 c G U + P E l 0 Z W 1 Q Y X R o P l N l Y 3 R p b 2 4 x L 0 N P S 0 l O R 1 9 D T 0 F M X 0 Z p b m F s L 1 J l b 3 J k Z X J l Z C U y M E N v b H V t b n M x P C 9 J d G V t U G F 0 a D 4 8 L 0 l 0 Z W 1 M b 2 N h d G l v b j 4 8 U 3 R h Y m x l R W 5 0 c m l l c y A v P j w v S X R l b T 4 8 S X R l b T 4 8 S X R l b U x v Y 2 F 0 a W 9 u P j x J d G V t V H l w Z T 5 G b 3 J t d W x h P C 9 J d G V t V H l w Z T 4 8 S X R l b V B h d G g + U 2 V j d G l v b j E v Q 0 9 L S U 5 H X 0 N P Q U x f R m l u Y W w v R H V w b G l j Y X R l Z C U y M E N v b H V t b j w v S X R l b V B h d G g + P C 9 J d G V t T G 9 j Y X R p b 2 4 + P F N 0 Y W J s Z U V u d H J p Z X M g L z 4 8 L 0 l 0 Z W 0 + P E l 0 Z W 0 + P E l 0 Z W 1 M b 2 N h d G l v b j 4 8 S X R l b V R 5 c G U + R m 9 y b X V s Y T w v S X R l b V R 5 c G U + P E l 0 Z W 1 Q Y X R o P l N l Y 3 R p b 2 4 x L 0 N P S 0 l O R 1 9 D T 0 F M X 0 Z p b m F s L 1 J l b 3 J k Z X J l Z C U y M E N v b H V t b n M y P C 9 J d G V t U G F 0 a D 4 8 L 0 l 0 Z W 1 M b 2 N h d G l v b j 4 8 U 3 R h Y m x l R W 5 0 c m l l c y A v P j w v S X R l b T 4 8 S X R l b T 4 8 S X R l b U x v Y 2 F 0 a W 9 u P j x J d G V t V H l w Z T 5 G b 3 J t d W x h P C 9 J d G V t V H l w Z T 4 8 S X R l b V B h d G g + U 2 V j d G l v b j E v Q 0 9 L S U 5 H X 0 N P Q U x f R m l u Y W w v U m V u Y W 1 l Z C U y M E N v b H V t b n M 8 L 0 l 0 Z W 1 Q Y X R o P j w v S X R l b U x v Y 2 F 0 a W 9 u P j x T d G F i b G V F b n R y a W V z I C 8 + P C 9 J d G V t P j x J d G V t P j x J d G V t T G 9 j Y X R p b 2 4 + P E l 0 Z W 1 U e X B l P k Z v c m 1 1 b G E 8 L 0 l 0 Z W 1 U e X B l P j x J d G V t U G F 0 a D 5 T Z W N 0 a W 9 u M S 9 T V E V B T V 9 D T 0 F M X 0 Z p b m F s L 0 F k Z G V k J T I w Q 3 V z d G 9 t P C 9 J d G V t U G F 0 a D 4 8 L 0 l 0 Z W 1 M b 2 N h d G l v b j 4 8 U 3 R h Y m x l R W 5 0 c m l l c y A v P j w v S X R l b T 4 8 S X R l b T 4 8 S X R l b U x v Y 2 F 0 a W 9 u P j x J d G V t V H l w Z T 5 G b 3 J t d W x h P C 9 J d G V t V H l w Z T 4 8 S X R l b V B h d G g + U 2 V j d G l v b j E v U 1 R F Q U 1 f Q 0 9 B T F 9 G a W 5 h b C 9 S Z W 9 y Z G V y Z W Q l M j B D b 2 x 1 b W 5 z M T w v S X R l b V B h d G g + P C 9 J d G V t T G 9 j Y X R p b 2 4 + P F N 0 Y W J s Z U V u d H J p Z X M g L z 4 8 L 0 l 0 Z W 0 + P E l 0 Z W 0 + P E l 0 Z W 1 M b 2 N h d G l v b j 4 8 S X R l b V R 5 c G U + R m 9 y b X V s Y T w v S X R l b V R 5 c G U + P E l 0 Z W 1 Q Y X R o P l N l Y 3 R p b 2 4 x L 1 N U R U F N X 0 N P Q U x f R m l u Y W w v R H V w b G l j Y X R l Z C U y M E N v b H V t b j w v S X R l b V B h d G g + P C 9 J d G V t T G 9 j Y X R p b 2 4 + P F N 0 Y W J s Z U V u d H J p Z X M g L z 4 8 L 0 l 0 Z W 0 + P E l 0 Z W 0 + P E l 0 Z W 1 M b 2 N h d G l v b j 4 8 S X R l b V R 5 c G U + R m 9 y b X V s Y T w v S X R l b V R 5 c G U + P E l 0 Z W 1 Q Y X R o P l N l Y 3 R p b 2 4 x L 1 N U R U F N X 0 N P Q U x f R m l u Y W w v U m V v c m R l c m V k J T I w Q 2 9 s d W 1 u c z I 8 L 0 l 0 Z W 1 Q Y X R o P j w v S X R l b U x v Y 2 F 0 a W 9 u P j x T d G F i b G V F b n R y a W V z I C 8 + P C 9 J d G V t P j x J d G V t P j x J d G V t T G 9 j Y X R p b 2 4 + P E l 0 Z W 1 U e X B l P k Z v c m 1 1 b G E 8 L 0 l 0 Z W 1 U e X B l P j x J d G V t U G F 0 a D 5 T Z W N 0 a W 9 u M S 9 T V E V B T V 9 D T 0 F M X 0 Z p b m F s L 1 J l b m F t Z W Q l M j B D b 2 x 1 b W 5 z P C 9 J d G V t U G F 0 a D 4 8 L 0 l 0 Z W 1 M b 2 N h d G l v b j 4 8 U 3 R h Y m x l R W 5 0 c m l l c y A v P j w v S X R l b T 4 8 S X R l b T 4 8 S X R l b U x v Y 2 F 0 a W 9 u P j x J d G V t V H l w Z T 5 G b 3 J t d W x h P C 9 J d G V t V H l w Z T 4 8 S X R l b V B h d G g + U 2 V j d G l v b j E v T k F U R 0 F T X 0 Z J T k F M L 1 J l b m F t Z W Q l M j B D b 2 x 1 b W 5 z P C 9 J d G V t U G F 0 a D 4 8 L 0 l 0 Z W 1 M b 2 N h d G l v b j 4 8 U 3 R h Y m x l R W 5 0 c m l l c y A v P j w v S X R l b T 4 8 S X R l b T 4 8 S X R l b U x v Y 2 F 0 a W 9 u P j x J d G V t V H l w Z T 5 G b 3 J t d W x h P C 9 J d G V t V H l w Z T 4 8 S X R l b V B h d G g + U 2 V j d G l v b j E v R U x F Q 1 9 G a W 5 h b C 9 B Z G R l Z C U y M E N 1 c 3 R v b T w v S X R l b V B h d G g + P C 9 J d G V t T G 9 j Y X R p b 2 4 + P F N 0 Y W J s Z U V u d H J p Z X M g L z 4 8 L 0 l 0 Z W 0 + P E l 0 Z W 0 + P E l 0 Z W 1 M b 2 N h d G l v b j 4 8 S X R l b V R 5 c G U + R m 9 y b X V s Y T w v S X R l b V R 5 c G U + P E l 0 Z W 1 Q Y X R o P l N l Y 3 R p b 2 4 x L 0 V M R U N f R m l u Y W w v U m V v c m R l c m V k J T I w Q 2 9 s d W 1 u c z w v S X R l b V B h d G g + P C 9 J d G V t T G 9 j Y X R p b 2 4 + P F N 0 Y W J s Z U V u d H J p Z X M g L z 4 8 L 0 l 0 Z W 0 + P E l 0 Z W 0 + P E l 0 Z W 1 M b 2 N h d G l v b j 4 8 S X R l b V R 5 c G U + R m 9 y b X V s Y T w v S X R l b V R 5 c G U + P E l 0 Z W 1 Q Y X R o P l N l Y 3 R p b 2 4 x L 0 V M R U N f R m l u Y W w v U m V u Y W 1 l Z C U y M E N v b H V t b n M 8 L 0 l 0 Z W 1 Q Y X R o P j w v S X R l b U x v Y 2 F 0 a W 9 u P j x T d G F i b G V F b n R y a W V z I C 8 + P C 9 J d G V t P j x J d G V t P j x J d G V t T G 9 j Y X R p b 2 4 + P E l 0 Z W 1 U e X B l P k Z v c m 1 1 b G E 8 L 0 l 0 Z W 1 U e X B l P j x J d G V t U G F 0 a D 5 T Z W N 0 a W 9 u M S 9 F T E V D X 0 Z p b m F s L 0 R 1 c G x p Y 2 F 0 Z W Q l M j B D b 2 x 1 b W 4 8 L 0 l 0 Z W 1 Q Y X R o P j w v S X R l b U x v Y 2 F 0 a W 9 u P j x T d G F i b G V F b n R y a W V z I C 8 + P C 9 J d G V t P j x J d G V t P j x J d G V t T G 9 j Y X R p b 2 4 + P E l 0 Z W 1 U e X B l P k Z v c m 1 1 b G E 8 L 0 l 0 Z W 1 U e X B l P j x J d G V t U G F 0 a D 5 T Z W N 0 a W 9 u M S 9 F T E V D X 0 Z p b m F s L 1 J l b 3 J k Z X J l Z C U y M E N v b H V t b n M x P C 9 J d G V t U G F 0 a D 4 8 L 0 l 0 Z W 1 M b 2 N h d G l v b j 4 8 U 3 R h Y m x l R W 5 0 c m l l c y A v P j w v S X R l b T 4 8 S X R l b T 4 8 S X R l b U x v Y 2 F 0 a W 9 u P j x J d G V t V H l w Z T 5 G b 3 J t d W x h P C 9 J d G V t V H l w Z T 4 8 S X R l b V B h d G g + U 2 V j d G l v b j E v R U x F Q 1 9 G a W 5 h b C 9 S Z W 5 h b W V k J T I w Q 2 9 s d W 1 u c z E 8 L 0 l 0 Z W 1 Q Y X R o P j w v S X R l b U x v Y 2 F 0 a W 9 u P j x T d G F i b G V F b n R y a W V z I C 8 + P C 9 J d G V t P j x J d G V t P j x J d G V t T G 9 j Y X R p b 2 4 + P E l 0 Z W 1 U e X B l P k Z v c m 1 1 b G E 8 L 0 l 0 Z W 1 U e X B l P j x J d G V t U G F 0 a D 5 T Z W N 0 a W 9 u M S 9 C S U 9 H Q V N f Q k l P T U F T U 1 9 G a W 5 h b C 9 S Z W 5 h b W V k J T I w Q 2 9 s d W 1 u c z w v S X R l b V B h d G g + P C 9 J d G V t T G 9 j Y X R p b 2 4 + P F N 0 Y W J s Z U V u d H J p Z X M g L z 4 8 L 0 l 0 Z W 0 + P E l 0 Z W 0 + P E l 0 Z W 1 M b 2 N h d G l v b j 4 8 S X R l b V R 5 c G U + R m 9 y b X V s Y T w v S X R l b V R 5 c G U + P E l 0 Z W 1 Q Y X R o P l N l Y 3 R p b 2 4 x L 1 N U R U F N X 0 N P Q U x f R m l u Y W w v U m V v c m R l c m V k J T I w Q 2 9 s d W 1 u c z M 8 L 0 l 0 Z W 1 Q Y X R o P j w v S X R l b U x v Y 2 F 0 a W 9 u P j x T d G F i b G V F b n R y a W V z I C 8 + P C 9 J d G V t P j x J d G V t P j x J d G V t T G 9 j Y X R p b 2 4 + P E l 0 Z W 1 U e X B l P k Z v c m 1 1 b G E 8 L 0 l 0 Z W 1 U e X B l P j x J d G V t U G F 0 a D 5 T Z W N 0 a W 9 u M S 9 F Q 1 9 U c m F u c 2 Z l c n M v U m V v c m R l c m V k J T I w Q 2 9 s d W 1 u c z w v S X R l b V B h d G g + P C 9 J d G V t T G 9 j Y X R p b 2 4 + P F N 0 Y W J s Z U V u d H J p Z X M g L z 4 8 L 0 l 0 Z W 0 + P E l 0 Z W 0 + P E l 0 Z W 1 M b 2 N h d G l v b j 4 8 S X R l b V R 5 c G U + R m 9 y b X V s Y T w v S X R l b V R 5 c G U + P E l 0 Z W 1 Q Y X R o P l N l Y 3 R p b 2 4 x L 0 N S V U R F X 1 B Q X 0 Z p b m F s L 1 J l b m F t Z W Q l M j B D b 2 x 1 b W 5 z P C 9 J d G V t U G F 0 a D 4 8 L 0 l 0 Z W 1 M b 2 N h d G l v b j 4 8 U 3 R h Y m x l R W 5 0 c m l l c y A v P j w v S X R l b T 4 8 S X R l b T 4 8 S X R l b U x v Y 2 F 0 a W 9 u P j x J d G V t V H l w Z T 5 G b 3 J t d W x h P C 9 J d G V t V H l w Z T 4 8 S X R l b V B h d G g + U 2 V j d G l v b j E v R U x F Q 1 9 U c m F u c 2 l 0 T G 9 z c 1 9 Q U l 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x v Y W R l Z F R v Q W 5 h b H l z a X N T Z X J 2 a W N l c y I g V m F s d W U 9 I m w w I i A v P j x F b n R y e S B U e X B l P S J G a W x s T G F z d F V w Z G F 0 Z W Q i I F Z h b H V l P S J k M j A y M S 0 w N y 0 w O F Q x M j o z O D o 1 O S 4 1 N T g 0 M T A 4 W i I g L z 4 8 R W 5 0 c n k g V H l w Z T 0 i R m l s b F N 0 Y X R 1 c y I g V m F s d W U 9 I n N D b 2 1 w b G V 0 Z S I g L z 4 8 L 1 N 0 Y W J s Z U V u d H J p Z X M + P C 9 J d G V t P j x J d G V t P j x J d G V t T G 9 j Y X R p b 2 4 + P E l 0 Z W 1 U e X B l P k Z v c m 1 1 b G E 8 L 0 l 0 Z W 1 U e X B l P j x J d G V t U G F 0 a D 5 T Z W N 0 a W 9 u M S 9 F T E V D X 1 R y Y W 5 z a X R M b 3 N z X 1 B S U y 9 T b 3 V y Y 2 U 8 L 0 l 0 Z W 1 Q Y X R o P j w v S X R l b U x v Y 2 F 0 a W 9 u P j x T d G F i b G V F b n R y a W V z I C 8 + P C 9 J d G V t P j x J d G V t P j x J d G V t T G 9 j Y X R p b 2 4 + P E l 0 Z W 1 U e X B l P k Z v c m 1 1 b G E 8 L 0 l 0 Z W 1 U e X B l P j x J d G V t U G F 0 a D 5 T Z W N 0 a W 9 u M S 9 F T E V D X 1 R y Y W 5 z a X R M b 3 N z X 1 B S U y 9 V b n B p d m 9 0 Z W Q l M j B D b 2 x 1 b W 5 z P C 9 J d G V t U G F 0 a D 4 8 L 0 l 0 Z W 1 M b 2 N h d G l v b j 4 8 U 3 R h Y m x l R W 5 0 c m l l c y A v P j w v S X R l b T 4 8 S X R l b T 4 8 S X R l b U x v Y 2 F 0 a W 9 u P j x J d G V t V H l w Z T 5 G b 3 J t d W x h P C 9 J d G V t V H l w Z T 4 8 S X R l b V B h d G g + U 2 V j d G l v b j E v R U x F Q 1 9 G a W 5 h b F 9 Q U l 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2 I x Y 2 V m N D V m L T d l O T g t N G U 1 O C 1 h M j g 1 L T R i Z T g 0 Y W F h Z j g 5 O S I g L z 4 8 R W 5 0 c n k g V H l w Z T 0 i T G 9 h Z G V k V G 9 B b m F s e X N p c 1 N l c n Z p Y 2 V z I i B W Y W x 1 Z T 0 i b D A i I C 8 + P E V u d H J 5 I F R 5 c G U 9 I k Z p b G x M Y X N 0 V X B k Y X R l Z C I g V m F s d W U 9 I m Q y M D I x L T A 1 L T I 4 V D A 5 O j Q 5 O j I x L j M 5 M D M w O T Z a I i A v P j x F b n R y e S B U e X B l P S J G a W x s R X J y b 3 J D b 2 R l I i B W Y W x 1 Z T 0 i c 1 V u a 2 5 v d 2 4 i I C 8 + P E V u d H J 5 I F R 5 c G U 9 I k F k Z G V k V G 9 E Y X R h T W 9 k Z W w i I F Z h b H V l P S J s M C I g L z 4 8 L 1 N 0 Y W J s Z U V u d H J p Z X M + P C 9 J d G V t P j x J d G V t P j x J d G V t T G 9 j Y X R p b 2 4 + P E l 0 Z W 1 U e X B l P k Z v c m 1 1 b G E 8 L 0 l 0 Z W 1 U e X B l P j x J d G V t U G F 0 a D 5 T Z W N 0 a W 9 u M S 9 F T E V D X 0 Z p b m F s X 1 B S U y 9 T b 3 V y Y 2 U 8 L 0 l 0 Z W 1 Q Y X R o P j w v S X R l b U x v Y 2 F 0 a W 9 u P j x T d G F i b G V F b n R y a W V z I C 8 + P C 9 J d G V t P j x J d G V t P j x J d G V t T G 9 j Y X R p b 2 4 + P E l 0 Z W 1 U e X B l P k Z v c m 1 1 b G E 8 L 0 l 0 Z W 1 U e X B l P j x J d G V t U G F 0 a D 5 T Z W N 0 a W 9 u M S 9 F T E V D X 0 Z p b m F s X 1 B S U y 9 F e H B h b m R l Z C U y M E V M R U N f V H J h b n N p d E N v c 3 Q 8 L 0 l 0 Z W 1 Q Y X R o P j w v S X R l b U x v Y 2 F 0 a W 9 u P j x T d G F i b G V F b n R y a W V z I C 8 + P C 9 J d G V t P j x J d G V t P j x J d G V t T G 9 j Y X R p b 2 4 + P E l 0 Z W 1 U e X B l P k Z v c m 1 1 b G E 8 L 0 l 0 Z W 1 U e X B l P j x J d G V t U G F 0 a D 5 T Z W N 0 a W 9 u M S 9 F T E V D X 0 Z p b m F s X 1 B S U y 9 N Z X J n Z W Q l M j B R d W V y a W V z P C 9 J d G V t U G F 0 a D 4 8 L 0 l 0 Z W 1 M b 2 N h d G l v b j 4 8 U 3 R h Y m x l R W 5 0 c m l l c y A v P j w v S X R l b T 4 8 S X R l b T 4 8 S X R l b U x v Y 2 F 0 a W 9 u P j x J d G V t V H l w Z T 5 G b 3 J t d W x h P C 9 J d G V t V H l w Z T 4 8 S X R l b V B h d G g + U 2 V j d G l v b j E v R U x F Q 1 9 G a W 5 h b F 9 Q U l M v R X h w Y W 5 k Z W Q l M j B F T E V D X 0 1 h e F R y Y W 5 z a X Q 8 L 0 l 0 Z W 1 Q Y X R o P j w v S X R l b U x v Y 2 F 0 a W 9 u P j x T d G F i b G V F b n R y a W V z I C 8 + P C 9 J d G V t P j x J d G V t P j x J d G V t T G 9 j Y X R p b 2 4 + P E l 0 Z W 1 U e X B l P k Z v c m 1 1 b G E 8 L 0 l 0 Z W 1 U e X B l P j x J d G V t U G F 0 a D 5 T Z W N 0 a W 9 u M S 9 F T E V D X 0 Z p b m F s X 1 B S U y 9 B Z G R l Z C U y M E N 1 c 3 R v b T w v S X R l b V B h d G g + P C 9 J d G V t T G 9 j Y X R p b 2 4 + P F N 0 Y W J s Z U V u d H J p Z X M g L z 4 8 L 0 l 0 Z W 0 + P E l 0 Z W 0 + P E l 0 Z W 1 M b 2 N h d G l v b j 4 8 S X R l b V R 5 c G U + R m 9 y b X V s Y T w v S X R l b V R 5 c G U + P E l 0 Z W 1 Q Y X R o P l N l Y 3 R p b 2 4 x L 0 V M R U N f R m l u Y W x f U F J T L 1 J l b 3 J k Z X J l Z C U y M E N v b H V t b n M 8 L 0 l 0 Z W 1 Q Y X R o P j w v S X R l b U x v Y 2 F 0 a W 9 u P j x T d G F i b G V F b n R y a W V z I C 8 + P C 9 J d G V t P j x J d G V t P j x J d G V t T G 9 j Y X R p b 2 4 + P E l 0 Z W 1 U e X B l P k Z v c m 1 1 b G E 8 L 0 l 0 Z W 1 U e X B l P j x J d G V t U G F 0 a D 5 T Z W N 0 a W 9 u M S 9 F T E V D X 0 Z p b m F s X 1 B S U y 9 S Z W 5 h b W V k J T I w Q 2 9 s d W 1 u c z w v S X R l b V B h d G g + P C 9 J d G V t T G 9 j Y X R p b 2 4 + P F N 0 Y W J s Z U V u d H J p Z X M g L z 4 8 L 0 l 0 Z W 0 + P E l 0 Z W 0 + P E l 0 Z W 1 M b 2 N h d G l v b j 4 8 S X R l b V R 5 c G U + R m 9 y b X V s Y T w v S X R l b V R 5 c G U + P E l 0 Z W 1 Q Y X R o P l N l Y 3 R p b 2 4 x L 0 V M R U N f R m l u Y W x f U F J T L 0 R 1 c G x p Y 2 F 0 Z W Q l M j B D b 2 x 1 b W 4 8 L 0 l 0 Z W 1 Q Y X R o P j w v S X R l b U x v Y 2 F 0 a W 9 u P j x T d G F i b G V F b n R y a W V z I C 8 + P C 9 J d G V t P j x J d G V t P j x J d G V t T G 9 j Y X R p b 2 4 + P E l 0 Z W 1 U e X B l P k Z v c m 1 1 b G E 8 L 0 l 0 Z W 1 U e X B l P j x J d G V t U G F 0 a D 5 T Z W N 0 a W 9 u M S 9 F T E V D X 0 Z p b m F s X 1 B S U y 9 S Z W 5 h b W V k J T I w Q 2 9 s d W 1 u c z E 8 L 0 l 0 Z W 1 Q Y X R o P j w v S X R l b U x v Y 2 F 0 a W 9 u P j x T d G F i b G V F b n R y a W V z I C 8 + P C 9 J d G V t P j x J d G V t P j x J d G V t T G 9 j Y X R p b 2 4 + P E l 0 Z W 1 U e X B l P k Z v c m 1 1 b G E 8 L 0 l 0 Z W 1 U e X B l P j x J d G V t U G F 0 a D 5 T Z W N 0 a W 9 u M S 9 F T E V D X 0 Z p b m F s X 1 B S U y 9 S Z W 9 y Z G V y Z W Q l M j B D b 2 x 1 b W 5 z M T w v S X R l b V B h d G g + P C 9 J d G V t T G 9 j Y X R p b 2 4 + P F N 0 Y W J s Z U V u d H J p Z X M g L z 4 8 L 0 l 0 Z W 0 + P E l 0 Z W 0 + P E l 0 Z W 1 M b 2 N h d G l v b j 4 8 S X R l b V R 5 c G U + R m 9 y b X V s Y T w v S X R l b V R 5 c G U + P E l 0 Z W 1 Q Y X R o P l N l Y 3 R p b 2 4 x L 0 V D X 1 R y Y W 5 z Z m V y c y U y M C h Q U l M p P C 9 J d G V t U G F 0 a D 4 8 L 0 l 0 Z W 1 M b 2 N h d G l v b j 4 8 U 3 R h Y m x l R W 5 0 c m l l c z 4 8 R W 5 0 c n k g V H l w Z T 0 i S X N Q c m l 2 Y X R l I i B W Y W x 1 Z T 0 i b D A i I C 8 + P E V u d H J 5 I F R 5 c G U 9 I k J 1 Z m Z l c k 5 l e H R S Z W Z y Z X N o I i B W Y W x 1 Z T 0 i b D E i I C 8 + P E V u d H J 5 I F R 5 c G U 9 I k Z p b G x F b m F i b G V k I i B W Y W x 1 Z T 0 i b D E i I C 8 + P E V u d H J 5 I F R 5 c G U 9 I k Z p b G x M Y X N 0 V X B k Y X R l Z C I g V m F s d W U 9 I m Q y M D I x L T E x L T E 2 V D A 1 O j E z O j A x L j E 4 O D U w N T l a I i A v P j x F b n R y e S B U e X B l P S J O Y X Z p Z 2 F 0 a W 9 u U 3 R l c E 5 h b W U i I F Z h b H V l P S J z T m F 2 a W d h d G l v b i I g L z 4 8 R W 5 0 c n k g V H l w Z T 0 i T m F t Z V V w Z G F 0 Z W R B Z n R l c k Z p b G w i I F Z h b H V l P S J s M C I g L z 4 8 R W 5 0 c n k g V H l w Z T 0 i U m V z d W x 0 V H l w Z S I g V m F s d W U 9 I n N U Y W J s Z S I g L z 4 8 R W 5 0 c n k g V H l w Z T 0 i R m l s b E N v b H V t b l R 5 c G V z I i B W Y W x 1 Z T 0 i c 0 F B Q U F B Q U F B Q U F B Q S I g L z 4 8 R W 5 0 c n k g V H l w Z T 0 i R m l s b G V k Q 2 9 t c G x l d G V S Z X N 1 b H R U b 1 d v c m t z a G V l d C I g V m F s d W U 9 I m w x I i A v P j x F b n R y e S B U e X B l P S J G a W x s R X J y b 3 J D b 2 R l I i B W Y W x 1 Z T 0 i c 1 V u a 2 5 v d 2 4 i I C 8 + P E V u d H J 5 I F R 5 c G U 9 I l J l Y 2 9 2 Z X J 5 V G F y Z 2 V 0 U m 9 3 I i B W Y W x 1 Z T 0 i b D E i I C 8 + P E V u d H J 5 I F R 5 c G U 9 I l J l Y 2 9 2 Z X J 5 V G F y Z 2 V 0 Q 2 9 s d W 1 u I i B W Y W x 1 Z T 0 i b D E i I C 8 + P E V u d H J 5 I F R 5 c G U 9 I l J l Y 2 9 2 Z X J 5 V G F y Z 2 V 0 U 2 h l Z X Q i I F Z h b H V l P S J z U 2 h l Z X Q 1 I i A v P j x F b n R y e S B U e X B l P S J G a W x s R X J y b 3 J D b 3 V u d C I g V m F s d W U 9 I m w w I i A v P j x F b n R y e S B U e X B l P S J G a W x s V G 9 E Y X R h T W 9 k Z W x F b m F i b G V k I i B W Y W x 1 Z T 0 i b D A i I C 8 + P E V u d H J 5 I F R 5 c G U 9 I l F 1 Z X J 5 R 3 J v d X B J R C I g V m F s d W U 9 I n M 5 O T J m M j h h O C 0 5 Y z R h L T Q 3 M G U t O D h h Z S 1 h Z W M 5 N 2 U 2 N z N l N W I i I C 8 + P E V u d H J 5 I F R 5 c G U 9 I k x v Y W R l Z F R v Q W 5 h b H l z a X N T Z X J 2 a W N l c y I g V m F s d W U 9 I m w w I i A v P j x F b n R y e S B U e X B l P S J R d W V y e U l E I i B W Y W x 1 Z T 0 i c z d j Y T c y N D U y L W V m O W Y t N D h h N C 0 4 O T d k L T c x N W I 1 O D c 4 Z D R i M S I g L z 4 8 R W 5 0 c n k g V H l w Z T 0 i R m l s b E 9 i a m V j d F R 5 c G U i I F Z h b H V l P S J z V G F i b G U i I C 8 + P E V u d H J 5 I F R 5 c G U 9 I k Z p b G x U Y X J n Z X Q i I F Z h b H V l P S J z R U N f V H J h b n N m Z X J z X 1 9 Q U l M i I C 8 + P E V u d H J 5 I F R 5 c G U 9 I k Z p b G x D b 2 x 1 b W 5 O Y W 1 l c y I g V m F s d W U 9 I n N b J n F 1 b 3 Q 7 R W 5 l c m d 5 Q 2 F y c m l l c i Z x d W 9 0 O y w m c X V v d D t N b 2 R l b E d l b 2 d y Y X B o e V N y Y y Z x d W 9 0 O y w m c X V v d D t T d W J H Z W 9 n c m F w a H k x U 3 J j J n F 1 b 3 Q 7 L C Z x d W 9 0 O 0 1 v Z G V s R 2 V v Z 3 J h c G h 5 R G V z d C Z x d W 9 0 O y w m c X V v d D t T d W J H Z W 9 n c m F w a H k x R G V z d C Z x d W 9 0 O y w m c X V v d D t Z Z W F y J n F 1 b 3 Q 7 L C Z x d W 9 0 O 1 R y Y W 5 z a X R D b 3 N 0 J n F 1 b 3 Q 7 L C Z x d W 9 0 O 1 R y Y W 5 z a X R M b 3 N z J n F 1 b 3 Q 7 L C Z x d W 9 0 O 0 1 h e F R y Y W 5 z a X Q m c X V v d D t d I i A v P j x F b n R y e S B U e X B l P S J G a W x s Q 2 9 1 b n Q i I F Z h b H V l P S J s O T I 0 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0 V D X 1 R y Y W 5 z Z m V y c y A o U F J T K S 9 T b 3 V y Y 2 U u e 0 V u Z X J n e U N h c n J p Z X I s M H 0 m c X V v d D s s J n F 1 b 3 Q 7 U 2 V j d G l v b j E v R U N f V H J h b n N m Z X J z I C h Q U l M p L 1 N v d X J j Z S 5 7 T W 9 k Z W x H Z W 9 n c m F w a H l T c m M s M X 0 m c X V v d D s s J n F 1 b 3 Q 7 U 2 V j d G l v b j E v R U N f V H J h b n N m Z X J z I C h Q U l M p L 1 N v d X J j Z S 5 7 U 3 V i R 2 V v Z 3 J h c G h 5 M V N y Y y w y f S Z x d W 9 0 O y w m c X V v d D t T Z W N 0 a W 9 u M S 9 F Q 1 9 U c m F u c 2 Z l c n M g K F B S U y k v U 2 9 1 c m N l L n t N b 2 R l b E d l b 2 d y Y X B o e U R l c 3 Q s N H 0 m c X V v d D s s J n F 1 b 3 Q 7 U 2 V j d G l v b j E v R U N f V H J h b n N m Z X J z I C h Q U l M p L 1 N v d X J j Z S 5 7 U 3 V i R 2 V v Z 3 J h c G h 5 M U R l c 3 Q s M 3 0 m c X V v d D s s J n F 1 b 3 Q 7 U 2 V j d G l v b j E v R U N f V H J h b n N m Z X J z I C h Q U l M p L 1 N v d X J j Z S 5 7 W W V h c i w 1 f S Z x d W 9 0 O y w m c X V v d D t T Z W N 0 a W 9 u M S 9 F Q 1 9 U c m F u c 2 Z l c n M g K F B S U y k v U 2 9 1 c m N l L n t U c m F u c 2 l 0 Q 2 9 z d C w 2 f S Z x d W 9 0 O y w m c X V v d D t T Z W N 0 a W 9 u M S 9 F Q 1 9 U c m F u c 2 Z l c n M g K F B S U y k v U 2 9 1 c m N l L n t U c m F u c 2 l 0 T G 9 z c y w 3 f S Z x d W 9 0 O y w m c X V v d D t T Z W N 0 a W 9 u M S 9 F Q 1 9 U c m F u c 2 Z l c n M g K F B S U y k v U 2 9 1 c m N l L n t N Y X h U c m F u c 2 l 0 L D h 9 J n F 1 b 3 Q 7 X S w m c X V v d D t D b 2 x 1 b W 5 D b 3 V u d C Z x d W 9 0 O z o 5 L C Z x d W 9 0 O 0 t l e U N v b H V t b k 5 h b W V z J n F 1 b 3 Q 7 O l t d L C Z x d W 9 0 O 0 N v b H V t b k l k Z W 5 0 a X R p Z X M m c X V v d D s 6 W y Z x d W 9 0 O 1 N l Y 3 R p b 2 4 x L 0 V D X 1 R y Y W 5 z Z m V y c y A o U F J T K S 9 T b 3 V y Y 2 U u e 0 V u Z X J n e U N h c n J p Z X I s M H 0 m c X V v d D s s J n F 1 b 3 Q 7 U 2 V j d G l v b j E v R U N f V H J h b n N m Z X J z I C h Q U l M p L 1 N v d X J j Z S 5 7 T W 9 k Z W x H Z W 9 n c m F w a H l T c m M s M X 0 m c X V v d D s s J n F 1 b 3 Q 7 U 2 V j d G l v b j E v R U N f V H J h b n N m Z X J z I C h Q U l M p L 1 N v d X J j Z S 5 7 U 3 V i R 2 V v Z 3 J h c G h 5 M V N y Y y w y f S Z x d W 9 0 O y w m c X V v d D t T Z W N 0 a W 9 u M S 9 F Q 1 9 U c m F u c 2 Z l c n M g K F B S U y k v U 2 9 1 c m N l L n t N b 2 R l b E d l b 2 d y Y X B o e U R l c 3 Q s N H 0 m c X V v d D s s J n F 1 b 3 Q 7 U 2 V j d G l v b j E v R U N f V H J h b n N m Z X J z I C h Q U l M p L 1 N v d X J j Z S 5 7 U 3 V i R 2 V v Z 3 J h c G h 5 M U R l c 3 Q s M 3 0 m c X V v d D s s J n F 1 b 3 Q 7 U 2 V j d G l v b j E v R U N f V H J h b n N m Z X J z I C h Q U l M p L 1 N v d X J j Z S 5 7 W W V h c i w 1 f S Z x d W 9 0 O y w m c X V v d D t T Z W N 0 a W 9 u M S 9 F Q 1 9 U c m F u c 2 Z l c n M g K F B S U y k v U 2 9 1 c m N l L n t U c m F u c 2 l 0 Q 2 9 z d C w 2 f S Z x d W 9 0 O y w m c X V v d D t T Z W N 0 a W 9 u M S 9 F Q 1 9 U c m F u c 2 Z l c n M g K F B S U y k v U 2 9 1 c m N l L n t U c m F u c 2 l 0 T G 9 z c y w 3 f S Z x d W 9 0 O y w m c X V v d D t T Z W N 0 a W 9 u M S 9 F Q 1 9 U c m F u c 2 Z l c n M g K F B S U y k v U 2 9 1 c m N l L n t N Y X h U c m F u c 2 l 0 L D h 9 J n F 1 b 3 Q 7 X S w m c X V v d D t S Z W x h d G l v b n N o a X B J b m Z v J n F 1 b 3 Q 7 O l t d f S I g L z 4 8 L 1 N 0 Y W J s Z U V u d H J p Z X M + P C 9 J d G V t P j x J d G V t P j x J d G V t T G 9 j Y X R p b 2 4 + P E l 0 Z W 1 U e X B l P k Z v c m 1 1 b G E 8 L 0 l 0 Z W 1 U e X B l P j x J d G V t U G F 0 a D 5 T Z W N 0 a W 9 u M S 9 F Q 1 9 U c m F u c 2 Z l c n M l M j A o U F J T K S 9 T b 3 V y Y 2 U 8 L 0 l 0 Z W 1 Q Y X R o P j w v S X R l b U x v Y 2 F 0 a W 9 u P j x T d G F i b G V F b n R y a W V z I C 8 + P C 9 J d G V t P j x J d G V t P j x J d G V t T G 9 j Y X R p b 2 4 + P E l 0 Z W 1 U e X B l P k Z v c m 1 1 b G E 8 L 0 l 0 Z W 1 U e X B l P j x J d G V t U G F 0 a D 5 T Z W N 0 a W 9 u M S 9 F Q 1 9 U c m F u c 2 Z l c n M l M j A o U F J T K S 9 S Z W 9 y Z G V y Z W Q l M j B D b 2 x 1 b W 5 z P C 9 J d G V t U G F 0 a D 4 8 L 0 l 0 Z W 1 M b 2 N h d G l v b j 4 8 U 3 R h Y m x l R W 5 0 c m l l c y A v P j w v S X R l b T 4 8 S X R l b T 4 8 S X R l b U x v Y 2 F 0 a W 9 u P j x J d G V t V H l w Z T 5 G b 3 J t d W x h P C 9 J d G V t V H l w Z T 4 8 S X R l b V B h d G g + U 2 V j d G l v b j E v R U x F Q 1 9 U c m F u c 2 l 0 T G 9 z c 1 9 P U l 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R m l s b E V y c m 9 y Q 2 9 k Z S I g V m F s d W U 9 I n N V b m t u b 3 d u I i A v P j x F b n R y e S B U e X B l P S J B Z G R l Z F R v R G F 0 Y U 1 v Z G V s I i B W Y W x 1 Z T 0 i b D A i I C 8 + P E V u d H J 5 I F R 5 c G U 9 I k x v Y W R l Z F R v Q W 5 h b H l z a X N T Z X J 2 a W N l c y I g V m F s d W U 9 I m w w I i A v P j x F b n R y e S B U e X B l P S J G a W x s T G F z d F V w Z G F 0 Z W Q i I F Z h b H V l P S J k M j A y M S 0 w N y 0 w O F Q x M j o 1 O D o x M y 4 2 M j M y M D M 2 W i I g L z 4 8 R W 5 0 c n k g V H l w Z T 0 i R m l s b E N v b H V t b l R 5 c G V z I i B W Y W x 1 Z T 0 i c 0 F B Q U F C Z 0 E 9 I i A v P j x F b n R y e S B U e X B l P S J G a W x s Q 2 9 s d W 1 u T m F t Z X M i I F Z h b H V l P S J z W y Z x d W 9 0 O 0 V u Z X J n e U N h c n J p Z X I m c X V v d D s s J n F 1 b 3 Q 7 R y p T c m M m c X V v d D s s J n F 1 b 3 Q 7 R y p E Z X N 0 J n F 1 b 3 Q 7 L C Z x d W 9 0 O 1 l l Y X I m c X V v d D s s J n F 1 b 3 Q 7 V H J h b n N p d E x v c 3 M m c X V v d D t d I i A v P j x F b n R y e S B U e X B l P S J G a W x s U 3 R h d H V z I i B W Y W x 1 Z T 0 i c 0 N v b X B s Z X R l I i A v P j x F b n R y e S B U e X B l P S J G a W x s Q 2 9 1 b n Q i I F Z h b H V l P S J s M j c 1 I i A v P j x F b n R y e S B U e X B l P S J S Z W x h d G l v b n N o a X B J b m Z v Q 2 9 u d G F p b m V y I i B W Y W x 1 Z T 0 i c 3 s m c X V v d D t j b 2 x 1 b W 5 D b 3 V u d C Z x d W 9 0 O z o 1 L C Z x d W 9 0 O 2 t l e U N v b H V t b k 5 h b W V z J n F 1 b 3 Q 7 O l t d L C Z x d W 9 0 O 3 F 1 Z X J 5 U m V s Y X R p b 2 5 z a G l w c y Z x d W 9 0 O z p b X S w m c X V v d D t j b 2 x 1 b W 5 J Z G V u d G l 0 a W V z J n F 1 b 3 Q 7 O l s m c X V v d D t T Z W N 0 a W 9 u M S 9 F T E V D X 1 R y Y W 5 z a X R M b 3 N z X 0 9 S U y 9 V b n B p d m 9 0 Z W Q g Q 2 9 s d W 1 u c y 5 7 R W 5 l c m d 5 Q 2 F y c m l l c i w w f S Z x d W 9 0 O y w m c X V v d D t T Z W N 0 a W 9 u M S 9 F T E V D X 1 R y Y W 5 z a X R M b 3 N z X 0 9 S U y 9 V b n B p d m 9 0 Z W Q g Q 2 9 s d W 1 u c y 5 7 R y p T c m M s M X 0 m c X V v d D s s J n F 1 b 3 Q 7 U 2 V j d G l v b j E v R U x F Q 1 9 U c m F u c 2 l 0 T G 9 z c 1 9 P U l M v V W 5 w a X Z v d G V k I E N v b H V t b n M u e 0 c q R G V z d C w y f S Z x d W 9 0 O y w m c X V v d D t T Z W N 0 a W 9 u M S 9 F T E V D X 1 R y Y W 5 z a X R M b 3 N z X 0 9 S U y 9 V b n B p d m 9 0 Z W Q g Q 2 9 s d W 1 u c y 5 7 W W V h c i w z f S Z x d W 9 0 O y w m c X V v d D t T Z W N 0 a W 9 u M S 9 F T E V D X 1 R y Y W 5 z a X R M b 3 N z X 0 9 S U y 9 V b n B p d m 9 0 Z W Q g Q 2 9 s d W 1 u c y 5 7 V H J h b n N p d E x v c 3 M s N H 0 m c X V v d D t d L C Z x d W 9 0 O 0 N v b H V t b k N v d W 5 0 J n F 1 b 3 Q 7 O j U s J n F 1 b 3 Q 7 S 2 V 5 Q 2 9 s d W 1 u T m F t Z X M m c X V v d D s 6 W 1 0 s J n F 1 b 3 Q 7 Q 2 9 s d W 1 u S W R l b n R p d G l l c y Z x d W 9 0 O z p b J n F 1 b 3 Q 7 U 2 V j d G l v b j E v R U x F Q 1 9 U c m F u c 2 l 0 T G 9 z c 1 9 P U l M v V W 5 w a X Z v d G V k I E N v b H V t b n M u e 0 V u Z X J n e U N h c n J p Z X I s M H 0 m c X V v d D s s J n F 1 b 3 Q 7 U 2 V j d G l v b j E v R U x F Q 1 9 U c m F u c 2 l 0 T G 9 z c 1 9 P U l M v V W 5 w a X Z v d G V k I E N v b H V t b n M u e 0 c q U 3 J j L D F 9 J n F 1 b 3 Q 7 L C Z x d W 9 0 O 1 N l Y 3 R p b 2 4 x L 0 V M R U N f V H J h b n N p d E x v c 3 N f T 1 J T L 1 V u c G l 2 b 3 R l Z C B D b 2 x 1 b W 5 z L n t H K k R l c 3 Q s M n 0 m c X V v d D s s J n F 1 b 3 Q 7 U 2 V j d G l v b j E v R U x F Q 1 9 U c m F u c 2 l 0 T G 9 z c 1 9 P U l M v V W 5 w a X Z v d G V k I E N v b H V t b n M u e 1 l l Y X I s M 3 0 m c X V v d D s s J n F 1 b 3 Q 7 U 2 V j d G l v b j E v R U x F Q 1 9 U c m F u c 2 l 0 T G 9 z c 1 9 P U l M v V W 5 w a X Z v d G V k I E N v b H V t b n M u e 1 R y Y W 5 z a X R M b 3 N z L D R 9 J n F 1 b 3 Q 7 X S w m c X V v d D t S Z W x h d G l v b n N o a X B J b m Z v J n F 1 b 3 Q 7 O l t d f S I g L z 4 8 L 1 N 0 Y W J s Z U V u d H J p Z X M + P C 9 J d G V t P j x J d G V t P j x J d G V t T G 9 j Y X R p b 2 4 + P E l 0 Z W 1 U e X B l P k Z v c m 1 1 b G E 8 L 0 l 0 Z W 1 U e X B l P j x J d G V t U G F 0 a D 5 T Z W N 0 a W 9 u M S 9 F T E V D X 1 R y Y W 5 z a X R M b 3 N z X 0 9 S U y 9 T b 3 V y Y 2 U 8 L 0 l 0 Z W 1 Q Y X R o P j w v S X R l b U x v Y 2 F 0 a W 9 u P j x T d G F i b G V F b n R y a W V z I C 8 + P C 9 J d G V t P j x J d G V t P j x J d G V t T G 9 j Y X R p b 2 4 + P E l 0 Z W 1 U e X B l P k Z v c m 1 1 b G E 8 L 0 l 0 Z W 1 U e X B l P j x J d G V t U G F 0 a D 5 T Z W N 0 a W 9 u M S 9 F T E V D X 1 R y Y W 5 z a X R M b 3 N z X 0 9 S U y 9 V b n B p d m 9 0 Z W Q l M j B D b 2 x 1 b W 5 z P C 9 J d G V t U G F 0 a D 4 8 L 0 l 0 Z W 1 M b 2 N h d G l v b j 4 8 U 3 R h Y m x l R W 5 0 c m l l c y A v P j w v S X R l b T 4 8 S X R l b T 4 8 S X R l b U x v Y 2 F 0 a W 9 u P j x J d G V t V H l w Z T 5 G b 3 J t d W x h P C 9 J d G V t V H l w Z T 4 8 S X R l b V B h d G g + U 2 V j d G l v b j E v R U x F Q 1 9 G a W 5 h b F 9 P U l 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d W 5 0 I i B W Y W x 1 Z T 0 i b D I 3 N S I g L z 4 8 R W 5 0 c n k g V H l w Z T 0 i U X V l c n l H c m 9 1 c E l E I i B W Y W x 1 Z T 0 i c 2 I x Y 2 V m N D V m L T d l O T g t N G U 1 O C 1 h M j g 1 L T R i Z T g 0 Y W F h Z j g 5 O S I g L z 4 8 R W 5 0 c n k g V H l w Z T 0 i T G 9 h Z G V k V G 9 B b m F s e X N p c 1 N l c n Z p Y 2 V z I i B W Y W x 1 Z T 0 i b D A i I C 8 + P E V u d H J 5 I F R 5 c G U 9 I l J l b G F 0 a W 9 u c 2 h p c E l u Z m 9 D b 2 5 0 Y W l u Z X I i I F Z h b H V l P S J z e y Z x d W 9 0 O 2 N v b H V t b k N v d W 5 0 J n F 1 b 3 Q 7 O j k s J n F 1 b 3 Q 7 a 2 V 5 Q 2 9 s d W 1 u T m F t Z X M m c X V v d D s 6 W 1 0 s J n F 1 b 3 Q 7 c X V l c n l S Z W x h d G l v b n N o a X B z J n F 1 b 3 Q 7 O l t d L C Z x d W 9 0 O 2 N v b H V t b k l k Z W 5 0 a X R p Z X M m c X V v d D s 6 W y Z x d W 9 0 O 1 N l Y 3 R p b 2 4 x L 0 V M R U N f V H J h b n N p d E x v c 3 N f T 1 J T L 1 V u c G l 2 b 3 R l Z C B D b 2 x 1 b W 5 z L n t F b m V y Z 3 l D Y X J y a W V y L D B 9 J n F 1 b 3 Q 7 L C Z x d W 9 0 O 1 N l Y 3 R p b 2 4 x L 0 V M R U N f R m l u Y W x f T 1 J T L 0 F k Z G V k I E N 1 c 3 R v b S 5 7 T W 9 k Z W x H Z W 9 n c m F w a H l T c m M s N 3 0 m c X V v d D s s J n F 1 b 3 Q 7 U 2 V j d G l v b j E v R U x F Q 1 9 U c m F u c 2 l 0 T G 9 z c 1 9 P U l M v V W 5 w a X Z v d G V k I E N v b H V t b n M u e 0 c q U 3 J j L D F 9 J n F 1 b 3 Q 7 L C Z x d W 9 0 O 1 N l Y 3 R p b 2 4 x L 0 V M R U N f R m l u Y W x f T 1 J T L 0 R 1 c G x p Y 2 F 0 Z W Q g Q 2 9 s d W 1 u L n t N b 2 R l b E d l b 2 d y Y X B o e U R l c 3 Q s O H 0 m c X V v d D s s J n F 1 b 3 Q 7 U 2 V j d G l v b j E v R U x F Q 1 9 U c m F u c 2 l 0 T G 9 z c 1 9 P U l M v V W 5 w a X Z v d G V k I E N v b H V t b n M u e 0 c q R G V z d C w y f S Z x d W 9 0 O y w m c X V v d D t T Z W N 0 a W 9 u M S 9 F T E V D X 1 R y Y W 5 z a X R M b 3 N z X 0 9 S U y 9 V b n B p d m 9 0 Z W Q g Q 2 9 s d W 1 u c y 5 7 W W V h c i w z f S Z x d W 9 0 O y w m c X V v d D t T Z W N 0 a W 9 u M S 9 F T E V D X 1 R y Y W 5 z a X R M b 3 N z X 0 9 S U y 9 V b n B p d m 9 0 Z W Q g Q 2 9 s d W 1 u c y 5 7 V H J h b n N p d E x v c 3 M s N H 0 m c X V v d D s s J n F 1 b 3 Q 7 U 2 V j d G l v b j E v R U x F Q 1 9 U c m F u c 2 l 0 Q 2 9 z d C 9 V b n B p d m 9 0 Z W Q g Q 2 9 s d W 1 u c y 5 7 V H J h b n N p d E N v c 3 Q s N H 0 m c X V v d D s s J n F 1 b 3 Q 7 U 2 V j d G l v b j E v R U x F Q 1 9 N Y X h U c m F u c 2 l 0 L 1 V u c G l 2 b 3 R l Z C B D b 2 x 1 b W 5 z L n t N Y X h U c m F u c 2 l 0 L D R 9 J n F 1 b 3 Q 7 X S w m c X V v d D t D b 2 x 1 b W 5 D b 3 V u d C Z x d W 9 0 O z o 5 L C Z x d W 9 0 O 0 t l e U N v b H V t b k 5 h b W V z J n F 1 b 3 Q 7 O l t d L C Z x d W 9 0 O 0 N v b H V t b k l k Z W 5 0 a X R p Z X M m c X V v d D s 6 W y Z x d W 9 0 O 1 N l Y 3 R p b 2 4 x L 0 V M R U N f V H J h b n N p d E x v c 3 N f T 1 J T L 1 V u c G l 2 b 3 R l Z C B D b 2 x 1 b W 5 z L n t F b m V y Z 3 l D Y X J y a W V y L D B 9 J n F 1 b 3 Q 7 L C Z x d W 9 0 O 1 N l Y 3 R p b 2 4 x L 0 V M R U N f R m l u Y W x f T 1 J T L 0 F k Z G V k I E N 1 c 3 R v b S 5 7 T W 9 k Z W x H Z W 9 n c m F w a H l T c m M s N 3 0 m c X V v d D s s J n F 1 b 3 Q 7 U 2 V j d G l v b j E v R U x F Q 1 9 U c m F u c 2 l 0 T G 9 z c 1 9 P U l M v V W 5 w a X Z v d G V k I E N v b H V t b n M u e 0 c q U 3 J j L D F 9 J n F 1 b 3 Q 7 L C Z x d W 9 0 O 1 N l Y 3 R p b 2 4 x L 0 V M R U N f R m l u Y W x f T 1 J T L 0 R 1 c G x p Y 2 F 0 Z W Q g Q 2 9 s d W 1 u L n t N b 2 R l b E d l b 2 d y Y X B o e U R l c 3 Q s O H 0 m c X V v d D s s J n F 1 b 3 Q 7 U 2 V j d G l v b j E v R U x F Q 1 9 U c m F u c 2 l 0 T G 9 z c 1 9 P U l M v V W 5 w a X Z v d G V k I E N v b H V t b n M u e 0 c q R G V z d C w y f S Z x d W 9 0 O y w m c X V v d D t T Z W N 0 a W 9 u M S 9 F T E V D X 1 R y Y W 5 z a X R M b 3 N z X 0 9 S U y 9 V b n B p d m 9 0 Z W Q g Q 2 9 s d W 1 u c y 5 7 W W V h c i w z f S Z x d W 9 0 O y w m c X V v d D t T Z W N 0 a W 9 u M S 9 F T E V D X 1 R y Y W 5 z a X R M b 3 N z X 0 9 S U y 9 V b n B p d m 9 0 Z W Q g Q 2 9 s d W 1 u c y 5 7 V H J h b n N p d E x v c 3 M s N H 0 m c X V v d D s s J n F 1 b 3 Q 7 U 2 V j d G l v b j E v R U x F Q 1 9 U c m F u c 2 l 0 Q 2 9 z d C 9 V b n B p d m 9 0 Z W Q g Q 2 9 s d W 1 u c y 5 7 V H J h b n N p d E N v c 3 Q s N H 0 m c X V v d D s s J n F 1 b 3 Q 7 U 2 V j d G l v b j E v R U x F Q 1 9 N Y X h U c m F u c 2 l 0 L 1 V u c G l 2 b 3 R l Z C B D b 2 x 1 b W 5 z L n t N Y X h U c m F u c 2 l 0 L D R 9 J n F 1 b 3 Q 7 X S w m c X V v d D t S Z W x h d G l v b n N o a X B J b m Z v J n F 1 b 3 Q 7 O l t d f S I g L z 4 8 R W 5 0 c n k g V H l w Z T 0 i R m l s b F N 0 Y X R 1 c y I g V m F s d W U 9 I n N D b 2 1 w b G V 0 Z S I g L z 4 8 R W 5 0 c n k g V H l w Z T 0 i R m l s b E N v b H V t b k 5 h b W V z I i B W Y W x 1 Z T 0 i c 1 s m c X V v d D t F b m V y Z 3 l D Y X J y a W V y J n F 1 b 3 Q 7 L C Z x d W 9 0 O 0 1 v Z G V s R 2 V v Z 3 J h c G h 5 U 3 J j J n F 1 b 3 Q 7 L C Z x d W 9 0 O 1 N 1 Y k d l b 2 d y Y X B o e T F T c m M m c X V v d D s s J n F 1 b 3 Q 7 T W 9 k Z W x H Z W 9 n c m F w a H l E Z X N 0 J n F 1 b 3 Q 7 L C Z x d W 9 0 O 1 N 1 Y k d l b 2 d y Y X B o e T F E Z X N 0 J n F 1 b 3 Q 7 L C Z x d W 9 0 O 1 l l Y X I m c X V v d D s s J n F 1 b 3 Q 7 V H J h b n N p d E x v c 3 M m c X V v d D s s J n F 1 b 3 Q 7 V H J h b n N p d E N v c 3 Q m c X V v d D s s J n F 1 b 3 Q 7 T W F 4 V H J h b n N p d C Z x d W 9 0 O 1 0 i I C 8 + P E V u d H J 5 I F R 5 c G U 9 I k Z p b G x D b 2 x 1 b W 5 U e X B l c y I g V m F s d W U 9 I n N B Q U F B Q U F B R 0 F B Q U E i I C 8 + P E V u d H J 5 I F R 5 c G U 9 I k Z p b G x M Y X N 0 V X B k Y X R l Z C I g V m F s d W U 9 I m Q y M D I x L T A 3 L T A 4 V D E y O j U 4 O j E 1 L j c x N z A y N D Z a I i A v P j x F b n R y e S B U e X B l P S J G a W x s R X J y b 3 J D b 3 V u d C I g V m F s d W U 9 I m w w I i A v P j x F b n R y e S B U e X B l P S J G a W x s R X J y b 3 J D b 2 R l I i B W Y W x 1 Z T 0 i c 1 V u a 2 5 v d 2 4 i I C 8 + P E V u d H J 5 I F R 5 c G U 9 I k F k Z G V k V G 9 E Y X R h T W 9 k Z W w i I F Z h b H V l P S J s M C I g L z 4 8 L 1 N 0 Y W J s Z U V u d H J p Z X M + P C 9 J d G V t P j x J d G V t P j x J d G V t T G 9 j Y X R p b 2 4 + P E l 0 Z W 1 U e X B l P k Z v c m 1 1 b G E 8 L 0 l 0 Z W 1 U e X B l P j x J d G V t U G F 0 a D 5 T Z W N 0 a W 9 u M S 9 F T E V D X 0 Z p b m F s X 0 9 S U y 9 T b 3 V y Y 2 U 8 L 0 l 0 Z W 1 Q Y X R o P j w v S X R l b U x v Y 2 F 0 a W 9 u P j x T d G F i b G V F b n R y a W V z I C 8 + P C 9 J d G V t P j x J d G V t P j x J d G V t T G 9 j Y X R p b 2 4 + P E l 0 Z W 1 U e X B l P k Z v c m 1 1 b G E 8 L 0 l 0 Z W 1 U e X B l P j x J d G V t U G F 0 a D 5 T Z W N 0 a W 9 u M S 9 F T E V D X 0 Z p b m F s X 0 9 S U y 9 F e H B h b m R l Z C U y M E V M R U N f V H J h b n N p d E N v c 3 Q 8 L 0 l 0 Z W 1 Q Y X R o P j w v S X R l b U x v Y 2 F 0 a W 9 u P j x T d G F i b G V F b n R y a W V z I C 8 + P C 9 J d G V t P j x J d G V t P j x J d G V t T G 9 j Y X R p b 2 4 + P E l 0 Z W 1 U e X B l P k Z v c m 1 1 b G E 8 L 0 l 0 Z W 1 U e X B l P j x J d G V t U G F 0 a D 5 T Z W N 0 a W 9 u M S 9 F T E V D X 0 Z p b m F s X 0 9 S U y 9 N Z X J n Z W Q l M j B R d W V y a W V z P C 9 J d G V t U G F 0 a D 4 8 L 0 l 0 Z W 1 M b 2 N h d G l v b j 4 8 U 3 R h Y m x l R W 5 0 c m l l c y A v P j w v S X R l b T 4 8 S X R l b T 4 8 S X R l b U x v Y 2 F 0 a W 9 u P j x J d G V t V H l w Z T 5 G b 3 J t d W x h P C 9 J d G V t V H l w Z T 4 8 S X R l b V B h d G g + U 2 V j d G l v b j E v R U x F Q 1 9 G a W 5 h b F 9 P U l M v R X h w Y W 5 k Z W Q l M j B F T E V D X 0 1 h e F R y Y W 5 z a X Q 8 L 0 l 0 Z W 1 Q Y X R o P j w v S X R l b U x v Y 2 F 0 a W 9 u P j x T d G F i b G V F b n R y a W V z I C 8 + P C 9 J d G V t P j x J d G V t P j x J d G V t T G 9 j Y X R p b 2 4 + P E l 0 Z W 1 U e X B l P k Z v c m 1 1 b G E 8 L 0 l 0 Z W 1 U e X B l P j x J d G V t U G F 0 a D 5 T Z W N 0 a W 9 u M S 9 F T E V D X 0 Z p b m F s X 0 9 S U y 9 B Z G R l Z C U y M E N 1 c 3 R v b T w v S X R l b V B h d G g + P C 9 J d G V t T G 9 j Y X R p b 2 4 + P F N 0 Y W J s Z U V u d H J p Z X M g L z 4 8 L 0 l 0 Z W 0 + P E l 0 Z W 0 + P E l 0 Z W 1 M b 2 N h d G l v b j 4 8 S X R l b V R 5 c G U + R m 9 y b X V s Y T w v S X R l b V R 5 c G U + P E l 0 Z W 1 Q Y X R o P l N l Y 3 R p b 2 4 x L 0 V M R U N f R m l u Y W x f T 1 J T L 1 J l b 3 J k Z X J l Z C U y M E N v b H V t b n M 8 L 0 l 0 Z W 1 Q Y X R o P j w v S X R l b U x v Y 2 F 0 a W 9 u P j x T d G F i b G V F b n R y a W V z I C 8 + P C 9 J d G V t P j x J d G V t P j x J d G V t T G 9 j Y X R p b 2 4 + P E l 0 Z W 1 U e X B l P k Z v c m 1 1 b G E 8 L 0 l 0 Z W 1 U e X B l P j x J d G V t U G F 0 a D 5 T Z W N 0 a W 9 u M S 9 F T E V D X 0 Z p b m F s X 0 9 S U y 9 S Z W 5 h b W V k J T I w Q 2 9 s d W 1 u c z w v S X R l b V B h d G g + P C 9 J d G V t T G 9 j Y X R p b 2 4 + P F N 0 Y W J s Z U V u d H J p Z X M g L z 4 8 L 0 l 0 Z W 0 + P E l 0 Z W 0 + P E l 0 Z W 1 M b 2 N h d G l v b j 4 8 S X R l b V R 5 c G U + R m 9 y b X V s Y T w v S X R l b V R 5 c G U + P E l 0 Z W 1 Q Y X R o P l N l Y 3 R p b 2 4 x L 0 V M R U N f R m l u Y W x f T 1 J T L 0 R 1 c G x p Y 2 F 0 Z W Q l M j B D b 2 x 1 b W 4 8 L 0 l 0 Z W 1 Q Y X R o P j w v S X R l b U x v Y 2 F 0 a W 9 u P j x T d G F i b G V F b n R y a W V z I C 8 + P C 9 J d G V t P j x J d G V t P j x J d G V t T G 9 j Y X R p b 2 4 + P E l 0 Z W 1 U e X B l P k Z v c m 1 1 b G E 8 L 0 l 0 Z W 1 U e X B l P j x J d G V t U G F 0 a D 5 T Z W N 0 a W 9 u M S 9 F T E V D X 0 Z p b m F s X 0 9 S U y 9 S Z W 5 h b W V k J T I w Q 2 9 s d W 1 u c z E 8 L 0 l 0 Z W 1 Q Y X R o P j w v S X R l b U x v Y 2 F 0 a W 9 u P j x T d G F i b G V F b n R y a W V z I C 8 + P C 9 J d G V t P j x J d G V t P j x J d G V t T G 9 j Y X R p b 2 4 + P E l 0 Z W 1 U e X B l P k Z v c m 1 1 b G E 8 L 0 l 0 Z W 1 U e X B l P j x J d G V t U G F 0 a D 5 T Z W N 0 a W 9 u M S 9 F T E V D X 0 Z p b m F s X 0 9 S U y 9 S Z W 9 y Z G V y Z W Q l M j B D b 2 x 1 b W 5 z M T w v S X R l b V B h d G g + P C 9 J d G V t T G 9 j Y X R p b 2 4 + P F N 0 Y W J s Z U V u d H J p Z X M g L z 4 8 L 0 l 0 Z W 0 + P E l 0 Z W 0 + P E l 0 Z W 1 M b 2 N h d G l v b j 4 8 S X R l b V R 5 c G U + R m 9 y b X V s Y T w v S X R l b V R 5 c G U + P E l 0 Z W 1 Q Y X R o P l N l Y 3 R p b 2 4 x L 0 V D X 1 R y Y W 5 z Z m V y c y U y M C h P U l M p P C 9 J d G V t U G F 0 a D 4 8 L 0 l 0 Z W 1 M b 2 N h d G l v b j 4 8 U 3 R h Y m x l R W 5 0 c m l l c z 4 8 R W 5 0 c n k g V H l w Z T 0 i S X N Q c m l 2 Y X R l I i B W Y W x 1 Z T 0 i b D A i I C 8 + P E V u d H J 5 I F R 5 c G U 9 I k 5 h b W V V c G R h d G V k Q W Z 0 Z X J G a W x s I i B W Y W x 1 Z T 0 i b D E i I C 8 + P E V u d H J 5 I F R 5 c G U 9 I k Z p b G x F b m F i b G V k I i B W Y W x 1 Z T 0 i b D E i I C 8 + P E V u d H J 5 I F R 5 c G U 9 I k Z p b G x F c n J v c k N v Z G U i I F Z h b H V l P S J z V W 5 r b m 9 3 b i I g L z 4 8 R W 5 0 c n k g V H l w Z T 0 i T m F 2 a W d h d G l v b l N 0 Z X B O Y W 1 l I i B W Y W x 1 Z T 0 i c 0 5 h d m l n Y X R p b 2 4 i I C 8 + P E V u d H J 5 I F R 5 c G U 9 I k J 1 Z m Z l c k 5 l e H R S Z W Z y Z X N o I i B W Y W x 1 Z T 0 i b D E i I C 8 + P E V u d H J 5 I F R 5 c G U 9 I l J l c 3 V s d F R 5 c G U i I F Z h b H V l P S J z V G F i b G U i I C 8 + P E V u d H J 5 I F R 5 c G U 9 I k Z p b G x D b 2 x 1 b W 5 U e X B l c y I g V m F s d W U 9 I n N B Q U F B Q U F B Q U F B Q U E i I C 8 + P E V u d H J 5 I F R 5 c G U 9 I k Z p b G x l Z E N v b X B s Z X R l U m V z d W x 0 V G 9 X b 3 J r c 2 h l Z X Q i I F Z h b H V l P S J s M S I g L z 4 8 R W 5 0 c n k g V H l w Z T 0 i R m l s b E V y c m 9 y Q 2 9 1 b n Q i I F Z h b H V l P S J s M C I g L z 4 8 R W 5 0 c n k g V H l w Z T 0 i R m l s b F R v R G F 0 Y U 1 v Z G V s R W 5 h Y m x l Z C I g V m F s d W U 9 I m w w I i A v P j x F b n R y e S B U e X B l P S J R d W V y e U d y b 3 V w S U Q i I F Z h b H V l P S J z O T k y Z j I 4 Y T g t O W M 0 Y S 0 0 N z B l L T g 4 Y W U t Y W V j O T d l N j c z Z T V i I i A v P j x F b n R y e S B U e X B l P S J M b 2 F k Z W R U b 0 F u Y W x 5 c 2 l z U 2 V y d m l j Z X M i I F Z h b H V l P S J s M C I g L z 4 8 R W 5 0 c n k g V H l w Z T 0 i U X V l c n l J R C I g V m F s d W U 9 I n N k M W U 4 N m R j Z S 1 i M z B i L T R k N T k t O G J k Y S 0 z O G Y 0 Y z A 1 N z E 5 N W Q i I C 8 + P E V u d H J 5 I F R 5 c G U 9 I k Z p b G x P Y m p l Y 3 R U e X B l I i B W Y W x 1 Z T 0 i c 1 R h Y m x l I i A v P j x F b n R y e S B U e X B l P S J G a W x s T G F z d F V w Z G F 0 Z W Q i I F Z h b H V l P S J k M j A y M S 0 x M S 0 x N l Q w N T o x M j o 1 O S 4 5 M T E w M j A 4 W i I g L z 4 8 R W 5 0 c n k g V H l w Z T 0 i R m l s b F R h c m d l d C I g V m F s d W U 9 I n N F Q 1 9 U c m F u c 2 Z l c n N f X 0 9 S U y I g L z 4 8 R W 5 0 c n k g V H l w Z T 0 i R m l s b E N v b H V t b k 5 h b W V z I i B W Y W x 1 Z T 0 i c 1 s m c X V v d D t F b m V y Z 3 l D Y X J y a W V y J n F 1 b 3 Q 7 L C Z x d W 9 0 O 0 1 v Z G V s R 2 V v Z 3 J h c G h 5 U 3 J j J n F 1 b 3 Q 7 L C Z x d W 9 0 O 1 N 1 Y k d l b 2 d y Y X B o e T F T c m M m c X V v d D s s J n F 1 b 3 Q 7 T W 9 k Z W x H Z W 9 n c m F w a H l E Z X N 0 J n F 1 b 3 Q 7 L C Z x d W 9 0 O 1 N 1 Y k d l b 2 d y Y X B o e T F E Z X N 0 J n F 1 b 3 Q 7 L C Z x d W 9 0 O 1 l l Y X I m c X V v d D s s J n F 1 b 3 Q 7 V H J h b n N p d E N v c 3 Q m c X V v d D s s J n F 1 b 3 Q 7 V H J h b n N p d E x v c 3 M m c X V v d D s s J n F 1 b 3 Q 7 T W F 4 V H J h b n N p d C Z x d W 9 0 O 1 0 i I C 8 + P E V u d H J 5 I F R 5 c G U 9 I k Z p b G x D b 3 V u d C I g V m F s d W U 9 I m w 5 M j Q 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R U N f V H J h b n N m Z X J z I C h Q U l M p I C g y K S 9 T b 3 V y Y 2 U u e 0 V u Z X J n e U N h c n J p Z X I s M H 0 m c X V v d D s s J n F 1 b 3 Q 7 U 2 V j d G l v b j E v R U N f V H J h b n N m Z X J z I C h Q U l M p I C g y K S 9 T b 3 V y Y 2 U u e 0 1 v Z G V s R 2 V v Z 3 J h c G h 5 U 3 J j L D F 9 J n F 1 b 3 Q 7 L C Z x d W 9 0 O 1 N l Y 3 R p b 2 4 x L 0 V D X 1 R y Y W 5 z Z m V y c y A o U F J T K S A o M i k v U 2 9 1 c m N l L n t T d W J H Z W 9 n c m F w a H k x U 3 J j L D J 9 J n F 1 b 3 Q 7 L C Z x d W 9 0 O 1 N l Y 3 R p b 2 4 x L 0 V D X 1 R y Y W 5 z Z m V y c y A o U F J T K S A o M i k v U 2 9 1 c m N l L n t N b 2 R l b E d l b 2 d y Y X B o e U R l c 3 Q s N H 0 m c X V v d D s s J n F 1 b 3 Q 7 U 2 V j d G l v b j E v R U N f V H J h b n N m Z X J z I C h Q U l M p I C g y K S 9 T b 3 V y Y 2 U u e 1 N 1 Y k d l b 2 d y Y X B o e T F E Z X N 0 L D N 9 J n F 1 b 3 Q 7 L C Z x d W 9 0 O 1 N l Y 3 R p b 2 4 x L 0 V D X 1 R y Y W 5 z Z m V y c y A o U F J T K S A o M i k v U 2 9 1 c m N l L n t Z Z W F y L D V 9 J n F 1 b 3 Q 7 L C Z x d W 9 0 O 1 N l Y 3 R p b 2 4 x L 0 V D X 1 R y Y W 5 z Z m V y c y A o U F J T K S A o M i k v U 2 9 1 c m N l L n t U c m F u c 2 l 0 Q 2 9 z d C w 2 f S Z x d W 9 0 O y w m c X V v d D t T Z W N 0 a W 9 u M S 9 F Q 1 9 U c m F u c 2 Z l c n M g K F B S U y k g K D I p L 1 N v d X J j Z S 5 7 V H J h b n N p d E x v c 3 M s N 3 0 m c X V v d D s s J n F 1 b 3 Q 7 U 2 V j d G l v b j E v R U N f V H J h b n N m Z X J z I C h Q U l M p I C g y K S 9 T b 3 V y Y 2 U u e 0 1 h e F R y Y W 5 z a X Q s O H 0 m c X V v d D t d L C Z x d W 9 0 O 0 N v b H V t b k N v d W 5 0 J n F 1 b 3 Q 7 O j k s J n F 1 b 3 Q 7 S 2 V 5 Q 2 9 s d W 1 u T m F t Z X M m c X V v d D s 6 W 1 0 s J n F 1 b 3 Q 7 Q 2 9 s d W 1 u S W R l b n R p d G l l c y Z x d W 9 0 O z p b J n F 1 b 3 Q 7 U 2 V j d G l v b j E v R U N f V H J h b n N m Z X J z I C h Q U l M p I C g y K S 9 T b 3 V y Y 2 U u e 0 V u Z X J n e U N h c n J p Z X I s M H 0 m c X V v d D s s J n F 1 b 3 Q 7 U 2 V j d G l v b j E v R U N f V H J h b n N m Z X J z I C h Q U l M p I C g y K S 9 T b 3 V y Y 2 U u e 0 1 v Z G V s R 2 V v Z 3 J h c G h 5 U 3 J j L D F 9 J n F 1 b 3 Q 7 L C Z x d W 9 0 O 1 N l Y 3 R p b 2 4 x L 0 V D X 1 R y Y W 5 z Z m V y c y A o U F J T K S A o M i k v U 2 9 1 c m N l L n t T d W J H Z W 9 n c m F w a H k x U 3 J j L D J 9 J n F 1 b 3 Q 7 L C Z x d W 9 0 O 1 N l Y 3 R p b 2 4 x L 0 V D X 1 R y Y W 5 z Z m V y c y A o U F J T K S A o M i k v U 2 9 1 c m N l L n t N b 2 R l b E d l b 2 d y Y X B o e U R l c 3 Q s N H 0 m c X V v d D s s J n F 1 b 3 Q 7 U 2 V j d G l v b j E v R U N f V H J h b n N m Z X J z I C h Q U l M p I C g y K S 9 T b 3 V y Y 2 U u e 1 N 1 Y k d l b 2 d y Y X B o e T F E Z X N 0 L D N 9 J n F 1 b 3 Q 7 L C Z x d W 9 0 O 1 N l Y 3 R p b 2 4 x L 0 V D X 1 R y Y W 5 z Z m V y c y A o U F J T K S A o M i k v U 2 9 1 c m N l L n t Z Z W F y L D V 9 J n F 1 b 3 Q 7 L C Z x d W 9 0 O 1 N l Y 3 R p b 2 4 x L 0 V D X 1 R y Y W 5 z Z m V y c y A o U F J T K S A o M i k v U 2 9 1 c m N l L n t U c m F u c 2 l 0 Q 2 9 z d C w 2 f S Z x d W 9 0 O y w m c X V v d D t T Z W N 0 a W 9 u M S 9 F Q 1 9 U c m F u c 2 Z l c n M g K F B S U y k g K D I p L 1 N v d X J j Z S 5 7 V H J h b n N p d E x v c 3 M s N 3 0 m c X V v d D s s J n F 1 b 3 Q 7 U 2 V j d G l v b j E v R U N f V H J h b n N m Z X J z I C h Q U l M p I C g y K S 9 T b 3 V y Y 2 U u e 0 1 h e F R y Y W 5 z a X Q s O H 0 m c X V v d D t d L C Z x d W 9 0 O 1 J l b G F 0 a W 9 u c 2 h p c E l u Z m 8 m c X V v d D s 6 W 1 1 9 I i A v P j x F b n R y e S B U e X B l P S J G a W x s V G F y Z 2 V 0 T m F t Z U N 1 c 3 R v b W l 6 Z W Q i I F Z h b H V l P S J s M S I g L z 4 8 L 1 N 0 Y W J s Z U V u d H J p Z X M + P C 9 J d G V t P j x J d G V t P j x J d G V t T G 9 j Y X R p b 2 4 + P E l 0 Z W 1 U e X B l P k Z v c m 1 1 b G E 8 L 0 l 0 Z W 1 U e X B l P j x J d G V t U G F 0 a D 5 T Z W N 0 a W 9 u M S 9 F Q 1 9 U c m F u c 2 Z l c n M l M j A o T 1 J T K S 9 T b 3 V y Y 2 U 8 L 0 l 0 Z W 1 Q Y X R o P j w v S X R l b U x v Y 2 F 0 a W 9 u P j x T d G F i b G V F b n R y a W V z I C 8 + P C 9 J d G V t P j x J d G V t P j x J d G V t T G 9 j Y X R p b 2 4 + P E l 0 Z W 1 U e X B l P k Z v c m 1 1 b G E 8 L 0 l 0 Z W 1 U e X B l P j x J d G V t U G F 0 a D 5 T Z W N 0 a W 9 u M S 9 F Q 1 9 U c m F u c 2 Z l c n M l M j A o T 1 J T K S 9 S Z W 9 y Z G V y Z W Q l M j B D b 2 x 1 b W 5 z P C 9 J d G V t U G F 0 a D 4 8 L 0 l 0 Z W 1 M b 2 N h d G l v b j 4 8 U 3 R h Y m x l R W 5 0 c m l l c y A v P j w v S X R l b T 4 8 L 0 l 0 Z W 1 z P j w v T G 9 j Y W x Q Y W N r Y W d l T W V 0 Y W R h d G F G a W x l P h Y A A A B Q S w U G A A A A A A A A A A A A A A A A A A A A A A A A J g E A A A E A A A D Q j J 3 f A R X R E Y x 6 A M B P w p f r A Q A A A M + d K c m D i 3 F E q 0 d M L C G L 7 F A A A A A A A g A A A A A A E G Y A A A A B A A A g A A A A 9 K m X J u z 4 x Z f K 1 S Y u H O Z v q Y j c D D y j r 4 p Q z t a v N y Z A T m 8 A A A A A D o A A A A A C A A A g A A A A p i h G X A J 9 t 3 f A z t P 7 0 Y 0 N A S g B 3 c d f K X 5 B f A F N n 1 e U i i Z Q A A A A h E q 1 u A 7 2 9 n 1 K H K w t O c v q Z P 3 S F 2 u P v M x n K x W t Z 3 a r l w x v b Z 0 d 6 S i F t p X G T F E K 0 A E 5 D 8 p 8 2 d q E a c c P e H 5 n 2 9 p g p R g V j A l h Q B K p g 6 8 x a J b t U H R A A A A A L j Q g s m g y B L f d Z 0 u G W 0 H B x E 3 t m E G i 7 7 n Q i q N j 0 O E 1 X I + Z H X y p 4 h d S + S B i E o 1 1 x Y T 9 o U 6 w I 2 C w x u Y N q b j L r 9 9 R V g = = < / D a t a M a s h u p > 
</file>

<file path=customXml/itemProps1.xml><?xml version="1.0" encoding="utf-8"?>
<ds:datastoreItem xmlns:ds="http://schemas.openxmlformats.org/officeDocument/2006/customXml" ds:itemID="{B3CFDA25-CB0A-4F50-B28E-1DD348D407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269</TotalTime>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FileInfo</vt:lpstr>
      <vt:lpstr>Maps</vt:lpstr>
      <vt:lpstr>COAL</vt:lpstr>
      <vt:lpstr>CRUDE+PP+NATGAS-input</vt:lpstr>
      <vt:lpstr>CEA 2006-2017</vt:lpstr>
      <vt:lpstr>CRUDE+PP+NATGAS</vt:lpstr>
      <vt:lpstr>CEA 2017-19</vt:lpstr>
      <vt:lpstr>T&amp;DLoss projections</vt:lpstr>
      <vt:lpstr>Transmission</vt:lpstr>
      <vt:lpstr>Distr-cost-few-states</vt:lpstr>
      <vt:lpstr>Distr cost projns</vt:lpstr>
      <vt:lpstr>ELECTRICITY-Input</vt:lpstr>
      <vt:lpstr>ELECTRICITY</vt:lpstr>
      <vt:lpstr>BIOMASS-BIOGAS</vt:lpstr>
      <vt:lpstr>EC_Transfers</vt:lpstr>
      <vt:lpstr>EC_Transfers (PRS)</vt:lpstr>
      <vt:lpstr>EC_Transfers (ORS)</vt:lpstr>
      <vt:lpstr>'T&amp;DLoss projections'!_FilterDatabase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Prayas (Energy Group)</dc:creator>
  <dc:description/>
  <cp:lastModifiedBy>Narendra Pai</cp:lastModifiedBy>
  <cp:revision>33</cp:revision>
  <dcterms:created xsi:type="dcterms:W3CDTF">2021-05-05T17:55:02Z</dcterms:created>
  <dcterms:modified xsi:type="dcterms:W3CDTF">2021-11-16T05:14:39Z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