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5" yWindow="-105" windowWidth="22365" windowHeight="10830" tabRatio="840"/>
  </bookViews>
  <sheets>
    <sheet name="FileInfo" sheetId="37" r:id="rId1"/>
    <sheet name="Maps" sheetId="27" r:id="rId2"/>
    <sheet name="Storage costs" sheetId="30" r:id="rId3"/>
    <sheet name="BatteryCostAssumptions" sheetId="31" r:id="rId4"/>
    <sheet name="Info" sheetId="2" r:id="rId5"/>
    <sheet name="EST_EfficiencyCost-input" sheetId="24" r:id="rId6"/>
    <sheet name="EST_EfficiencyCost" sheetId="29" r:id="rId7"/>
    <sheet name="StorLifeCycles" sheetId="4" state="hidden" r:id="rId8"/>
    <sheet name="StorLifeTime" sheetId="14" state="hidden" r:id="rId9"/>
  </sheets>
  <definedNames>
    <definedName name="_xlnm._FilterDatabase" localSheetId="4" hidden="1">Info!$A$1:$J$1</definedName>
    <definedName name="ExternalData_1" localSheetId="6" hidden="1">EST_EfficiencyCost!$A$1:$F$232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10" i="31" l="1"/>
  <c r="I10" i="31"/>
  <c r="K9" i="31"/>
  <c r="L9" i="31" s="1"/>
  <c r="M9" i="31" s="1"/>
  <c r="N9" i="31" s="1"/>
  <c r="J9" i="31"/>
  <c r="F9" i="31"/>
  <c r="G9" i="31" s="1"/>
  <c r="H9" i="31" s="1"/>
  <c r="D9" i="31"/>
  <c r="C9" i="31"/>
  <c r="E24" i="31" l="1"/>
  <c r="F24" i="31"/>
  <c r="G24" i="31"/>
  <c r="H24" i="31"/>
  <c r="I24" i="31"/>
  <c r="J24" i="31"/>
  <c r="K24" i="31"/>
  <c r="L24" i="31"/>
  <c r="M24" i="31"/>
  <c r="N24" i="31"/>
  <c r="O24" i="31"/>
  <c r="P24" i="31"/>
  <c r="Q24" i="31"/>
  <c r="R24" i="31"/>
  <c r="S24" i="31"/>
  <c r="T24" i="31"/>
  <c r="U24" i="31"/>
  <c r="V24" i="31"/>
  <c r="W24" i="31"/>
  <c r="X24" i="31"/>
  <c r="Y24" i="31"/>
  <c r="Z24" i="31"/>
  <c r="AA24" i="31"/>
  <c r="AB24" i="31"/>
  <c r="AC24" i="31"/>
  <c r="AD24" i="31"/>
  <c r="AE24" i="31"/>
  <c r="AF24" i="31"/>
  <c r="AG24" i="31"/>
  <c r="AH24" i="31"/>
  <c r="D24" i="31"/>
  <c r="C24" i="31"/>
  <c r="E27" i="24" l="1"/>
  <c r="E15" i="24"/>
  <c r="E3" i="24"/>
  <c r="F31" i="2" l="1"/>
  <c r="E35" i="30" s="1"/>
  <c r="E97" i="2"/>
  <c r="E102" i="2" s="1"/>
  <c r="E103" i="2" s="1"/>
  <c r="F97" i="2"/>
  <c r="F102" i="2" s="1"/>
  <c r="F103" i="2" s="1"/>
  <c r="G97" i="2"/>
  <c r="G102" i="2" s="1"/>
  <c r="G103" i="2" s="1"/>
  <c r="H97" i="2"/>
  <c r="H102" i="2" s="1"/>
  <c r="H103" i="2" s="1"/>
  <c r="E99" i="2"/>
  <c r="F99" i="2"/>
  <c r="G99" i="2"/>
  <c r="H99" i="2"/>
  <c r="A31" i="30"/>
  <c r="K3" i="30"/>
  <c r="E100" i="2" l="1"/>
  <c r="E104" i="2" s="1"/>
  <c r="H100" i="2"/>
  <c r="H104" i="2" s="1"/>
  <c r="G100" i="2"/>
  <c r="G104" i="2" s="1"/>
  <c r="F100" i="2"/>
  <c r="F104" i="2" s="1"/>
  <c r="E36" i="30"/>
  <c r="O7" i="30" l="1"/>
  <c r="G32" i="31" l="1"/>
  <c r="G31" i="31"/>
  <c r="N32" i="31" l="1"/>
  <c r="N31" i="31"/>
  <c r="I43" i="2" l="1"/>
  <c r="I42" i="2"/>
  <c r="I41" i="2"/>
  <c r="I40" i="2"/>
  <c r="I44" i="2"/>
  <c r="I45" i="2"/>
  <c r="I46" i="2"/>
  <c r="J36" i="2" l="1"/>
  <c r="F48" i="2" l="1"/>
  <c r="F36" i="2"/>
  <c r="F46" i="2" l="1"/>
  <c r="F52" i="2"/>
  <c r="F50" i="2"/>
  <c r="F55" i="2"/>
  <c r="F51" i="2"/>
  <c r="F53" i="2"/>
  <c r="F49" i="2"/>
  <c r="F38" i="2"/>
  <c r="F41" i="2"/>
  <c r="F37" i="2"/>
  <c r="F42" i="2"/>
  <c r="F44" i="2"/>
  <c r="F40" i="2"/>
  <c r="F39" i="2"/>
  <c r="F77" i="2"/>
  <c r="F78" i="2" s="1"/>
  <c r="F79" i="2" s="1"/>
  <c r="F80" i="2" s="1"/>
  <c r="F81" i="2" s="1"/>
  <c r="F82" i="2" s="1"/>
  <c r="F83" i="2" s="1"/>
  <c r="F84" i="2" s="1"/>
  <c r="F85" i="2" s="1"/>
  <c r="F86" i="2" s="1"/>
  <c r="F43" i="2" l="1"/>
  <c r="F45" i="2"/>
  <c r="F57" i="2"/>
  <c r="F54" i="2"/>
  <c r="F56" i="2"/>
  <c r="F58" i="2"/>
  <c r="B17" i="30"/>
  <c r="B22" i="30"/>
  <c r="E37" i="30" s="1"/>
  <c r="D27" i="24" s="1"/>
  <c r="D28" i="24" s="1"/>
  <c r="D29" i="24" s="1"/>
  <c r="D30" i="24" s="1"/>
  <c r="D31" i="24" s="1"/>
  <c r="D32" i="24" s="1"/>
  <c r="D33" i="24" s="1"/>
  <c r="D34" i="24" s="1"/>
  <c r="D35" i="24" s="1"/>
  <c r="D36" i="24" s="1"/>
  <c r="D37" i="24" s="1"/>
  <c r="D38" i="24" s="1"/>
  <c r="I32" i="31" l="1"/>
  <c r="B12" i="30" s="1"/>
  <c r="I31" i="31"/>
  <c r="C12" i="30" s="1"/>
  <c r="M31" i="31"/>
  <c r="C16" i="30" s="1"/>
  <c r="M32" i="31"/>
  <c r="B16" i="30" s="1"/>
  <c r="E31" i="31"/>
  <c r="C8" i="30" s="1"/>
  <c r="F8" i="30" s="1"/>
  <c r="I8" i="30" s="1"/>
  <c r="L8" i="30" s="1"/>
  <c r="E32" i="31"/>
  <c r="B8" i="30" s="1"/>
  <c r="J32" i="31"/>
  <c r="B13" i="30" s="1"/>
  <c r="J31" i="31"/>
  <c r="C13" i="30" s="1"/>
  <c r="O32" i="31"/>
  <c r="B18" i="30" s="1"/>
  <c r="O31" i="31"/>
  <c r="C18" i="30" s="1"/>
  <c r="F32" i="31"/>
  <c r="B9" i="30" s="1"/>
  <c r="F31" i="31"/>
  <c r="C9" i="30" s="1"/>
  <c r="K31" i="31"/>
  <c r="C14" i="30" s="1"/>
  <c r="K32" i="31"/>
  <c r="B14" i="30" s="1"/>
  <c r="H32" i="31"/>
  <c r="B11" i="30" s="1"/>
  <c r="H31" i="31"/>
  <c r="C11" i="30" s="1"/>
  <c r="L32" i="31"/>
  <c r="B15" i="30" s="1"/>
  <c r="L31" i="31"/>
  <c r="C15" i="30" s="1"/>
  <c r="O8" i="30"/>
  <c r="B10" i="30"/>
  <c r="C17" i="30"/>
  <c r="C10" i="30"/>
  <c r="F18" i="2" l="1"/>
  <c r="D4" i="24" s="1"/>
  <c r="E8" i="30"/>
  <c r="H8" i="30" s="1"/>
  <c r="K8" i="30" s="1"/>
  <c r="O9" i="30"/>
  <c r="F5" i="2" l="1"/>
  <c r="O10" i="30"/>
  <c r="E9" i="30"/>
  <c r="H9" i="30" s="1"/>
  <c r="K9" i="30" s="1"/>
  <c r="F9" i="30"/>
  <c r="I9" i="30" s="1"/>
  <c r="L9" i="30" s="1"/>
  <c r="F19" i="2" l="1"/>
  <c r="F6" i="2"/>
  <c r="O11" i="30"/>
  <c r="F10" i="30"/>
  <c r="I10" i="30" s="1"/>
  <c r="L10" i="30" s="1"/>
  <c r="E10" i="30"/>
  <c r="H10" i="30" s="1"/>
  <c r="K10" i="30" s="1"/>
  <c r="F7" i="2" l="1"/>
  <c r="F20" i="2"/>
  <c r="F11" i="30"/>
  <c r="I11" i="30" s="1"/>
  <c r="L11" i="30" s="1"/>
  <c r="O12" i="30"/>
  <c r="E11" i="30"/>
  <c r="H11" i="30" s="1"/>
  <c r="K11" i="30" s="1"/>
  <c r="F8" i="2" l="1"/>
  <c r="F21" i="2"/>
  <c r="O13" i="30"/>
  <c r="E12" i="30"/>
  <c r="H12" i="30" s="1"/>
  <c r="K12" i="30" s="1"/>
  <c r="F12" i="30"/>
  <c r="I12" i="30" s="1"/>
  <c r="L12" i="30" s="1"/>
  <c r="F9" i="2" l="1"/>
  <c r="F22" i="2"/>
  <c r="O14" i="30"/>
  <c r="E13" i="30"/>
  <c r="H13" i="30" s="1"/>
  <c r="K13" i="30" s="1"/>
  <c r="F13" i="30"/>
  <c r="I13" i="30" s="1"/>
  <c r="L13" i="30" s="1"/>
  <c r="E28" i="24"/>
  <c r="E29" i="24" s="1"/>
  <c r="E30" i="24" s="1"/>
  <c r="E31" i="24" s="1"/>
  <c r="E32" i="24" s="1"/>
  <c r="E33" i="24" s="1"/>
  <c r="E34" i="24" s="1"/>
  <c r="E35" i="24" s="1"/>
  <c r="E36" i="24" s="1"/>
  <c r="E37" i="24" s="1"/>
  <c r="E38" i="24" s="1"/>
  <c r="F23" i="2" l="1"/>
  <c r="F10" i="2"/>
  <c r="O15" i="30"/>
  <c r="F14" i="30"/>
  <c r="I14" i="30" s="1"/>
  <c r="L14" i="30" s="1"/>
  <c r="E14" i="30"/>
  <c r="H14" i="30" s="1"/>
  <c r="K14" i="30" s="1"/>
  <c r="C28" i="24"/>
  <c r="C29" i="24" s="1"/>
  <c r="C30" i="24" s="1"/>
  <c r="C31" i="24" s="1"/>
  <c r="C32" i="24" s="1"/>
  <c r="C33" i="24" s="1"/>
  <c r="C34" i="24" s="1"/>
  <c r="C35" i="24" s="1"/>
  <c r="C36" i="24" s="1"/>
  <c r="C37" i="24" s="1"/>
  <c r="C38" i="24" s="1"/>
  <c r="F11" i="2" l="1"/>
  <c r="F24" i="2"/>
  <c r="F15" i="30"/>
  <c r="I15" i="30" s="1"/>
  <c r="L15" i="30" s="1"/>
  <c r="E15" i="30"/>
  <c r="H15" i="30" s="1"/>
  <c r="K15" i="30" s="1"/>
  <c r="O16" i="30"/>
  <c r="E4" i="24"/>
  <c r="E5" i="24" s="1"/>
  <c r="E6" i="24" s="1"/>
  <c r="E7" i="24" s="1"/>
  <c r="E8" i="24" s="1"/>
  <c r="E9" i="24" s="1"/>
  <c r="E10" i="24" s="1"/>
  <c r="E11" i="24" s="1"/>
  <c r="E12" i="24" s="1"/>
  <c r="E13" i="24" s="1"/>
  <c r="E14" i="24" s="1"/>
  <c r="E16" i="24" s="1"/>
  <c r="E17" i="24" s="1"/>
  <c r="E18" i="24" s="1"/>
  <c r="E19" i="24" s="1"/>
  <c r="E20" i="24" s="1"/>
  <c r="E21" i="24" s="1"/>
  <c r="E22" i="24" s="1"/>
  <c r="E23" i="24" s="1"/>
  <c r="E24" i="24" s="1"/>
  <c r="E25" i="24" s="1"/>
  <c r="E26" i="24" s="1"/>
  <c r="C16" i="24"/>
  <c r="C17" i="24" s="1"/>
  <c r="C18" i="24" s="1"/>
  <c r="C19" i="24" s="1"/>
  <c r="C20" i="24" s="1"/>
  <c r="C21" i="24" s="1"/>
  <c r="C22" i="24" s="1"/>
  <c r="C23" i="24" s="1"/>
  <c r="C24" i="24" s="1"/>
  <c r="C25" i="24" s="1"/>
  <c r="C26" i="24" s="1"/>
  <c r="C4" i="24"/>
  <c r="C5" i="24" s="1"/>
  <c r="C6" i="24" s="1"/>
  <c r="C7" i="24" s="1"/>
  <c r="C8" i="24" s="1"/>
  <c r="C9" i="24" s="1"/>
  <c r="C10" i="24" s="1"/>
  <c r="C11" i="24" s="1"/>
  <c r="C12" i="24" s="1"/>
  <c r="C13" i="24" s="1"/>
  <c r="C14" i="24" s="1"/>
  <c r="F12" i="2" l="1"/>
  <c r="F25" i="2"/>
  <c r="O17" i="30"/>
  <c r="F16" i="30"/>
  <c r="I16" i="30" s="1"/>
  <c r="L16" i="30" s="1"/>
  <c r="E16" i="30"/>
  <c r="H16" i="30" s="1"/>
  <c r="K16" i="30" s="1"/>
  <c r="F13" i="2" l="1"/>
  <c r="F26" i="2"/>
  <c r="E17" i="30"/>
  <c r="H17" i="30" s="1"/>
  <c r="K17" i="30" s="1"/>
  <c r="O18" i="30"/>
  <c r="F17" i="30"/>
  <c r="I17" i="30" s="1"/>
  <c r="L17" i="30" s="1"/>
  <c r="F27" i="2" l="1"/>
  <c r="D13" i="24" s="1"/>
  <c r="F14" i="2"/>
  <c r="E18" i="30"/>
  <c r="F18" i="30"/>
  <c r="D5" i="24"/>
  <c r="D6" i="24"/>
  <c r="D7" i="24"/>
  <c r="D8" i="24"/>
  <c r="D9" i="24"/>
  <c r="D10" i="24"/>
  <c r="D11" i="24"/>
  <c r="D12" i="24"/>
  <c r="H18" i="30" l="1"/>
  <c r="K18" i="30" s="1"/>
  <c r="I18" i="30"/>
  <c r="L18" i="30" s="1"/>
  <c r="F28" i="2" l="1"/>
  <c r="D14" i="24" s="1"/>
  <c r="F15" i="2"/>
  <c r="C3" i="14" l="1"/>
  <c r="D3" i="14" s="1"/>
  <c r="C4" i="14"/>
  <c r="D4" i="14" s="1"/>
  <c r="C5" i="14"/>
  <c r="D5" i="14" s="1"/>
  <c r="C6" i="14"/>
  <c r="D6" i="14" s="1"/>
  <c r="C7" i="14"/>
  <c r="D7" i="14" s="1"/>
  <c r="C8" i="14"/>
  <c r="D8" i="14" s="1"/>
  <c r="C9" i="14"/>
  <c r="D9" i="14" s="1"/>
  <c r="C10" i="14"/>
  <c r="D10" i="14" s="1"/>
  <c r="C11" i="14"/>
  <c r="D11" i="14" s="1"/>
  <c r="C12" i="14"/>
  <c r="D12" i="14" s="1"/>
  <c r="C13" i="14"/>
  <c r="D13" i="14" s="1"/>
  <c r="C14" i="14"/>
  <c r="D14" i="14" s="1"/>
  <c r="C2" i="14"/>
  <c r="D2" i="14" s="1"/>
  <c r="B3" i="14"/>
  <c r="B4" i="14"/>
  <c r="B5" i="14"/>
  <c r="B6" i="14"/>
  <c r="B7" i="14"/>
  <c r="B8" i="14"/>
  <c r="B9" i="14"/>
  <c r="B10" i="14"/>
  <c r="B11" i="14"/>
  <c r="B12" i="14"/>
  <c r="B13" i="14"/>
  <c r="B14" i="14"/>
  <c r="B2" i="14"/>
  <c r="B13" i="4" l="1"/>
  <c r="B12" i="4"/>
  <c r="B11" i="4"/>
  <c r="B10" i="4"/>
  <c r="B9" i="4"/>
  <c r="B8" i="4"/>
  <c r="B7" i="4"/>
  <c r="B6" i="4"/>
  <c r="B5" i="4"/>
  <c r="B4" i="4"/>
  <c r="B3" i="4"/>
  <c r="B2" i="4" l="1"/>
  <c r="B14" i="4" l="1"/>
  <c r="D23" i="24"/>
  <c r="D16" i="24"/>
  <c r="D24" i="24"/>
  <c r="D18" i="24"/>
  <c r="D21" i="24"/>
  <c r="D22" i="24"/>
  <c r="D19" i="24"/>
  <c r="C11" i="4"/>
  <c r="D11" i="4" s="1"/>
  <c r="C4" i="4"/>
  <c r="D4" i="4" s="1"/>
  <c r="C5" i="4"/>
  <c r="D5" i="4" s="1"/>
  <c r="D26" i="24"/>
  <c r="D17" i="24"/>
  <c r="D25" i="24"/>
  <c r="D20" i="24"/>
  <c r="C13" i="4"/>
  <c r="D13" i="4" s="1"/>
  <c r="C14" i="4"/>
  <c r="D14" i="4" s="1"/>
  <c r="C8" i="4"/>
  <c r="D8" i="4" s="1"/>
  <c r="C9" i="4"/>
  <c r="D9" i="4" s="1"/>
  <c r="C6" i="4"/>
  <c r="D6" i="4" s="1"/>
  <c r="C7" i="4"/>
  <c r="D7" i="4" s="1"/>
  <c r="C3" i="4"/>
  <c r="C12" i="4"/>
  <c r="D12" i="4" s="1"/>
  <c r="C10" i="4"/>
  <c r="D10" i="4" s="1"/>
  <c r="C2" i="4" l="1"/>
  <c r="D2" i="4" s="1"/>
  <c r="D3" i="4"/>
  <c r="D32" i="31"/>
  <c r="B7" i="30" s="1"/>
  <c r="E7" i="30" s="1"/>
  <c r="H7" i="30" s="1"/>
  <c r="K7" i="30" s="1"/>
  <c r="F4" i="2" s="1"/>
  <c r="D15" i="24" s="1"/>
  <c r="D31" i="31"/>
  <c r="C7" i="30" s="1"/>
  <c r="F7" i="30" s="1"/>
  <c r="I7" i="30" s="1"/>
  <c r="L7" i="30" s="1"/>
  <c r="F17" i="2" s="1"/>
  <c r="D3" i="24" s="1"/>
</calcChain>
</file>

<file path=xl/connections.xml><?xml version="1.0" encoding="utf-8"?>
<connections xmlns="http://schemas.openxmlformats.org/spreadsheetml/2006/main">
  <connection id="1" keepAlive="1" name="Query - EfficiencyCost_bat" description="Connection to the 'EfficiencyCost_bat' query in the workbook." type="5" refreshedVersion="0" background="1">
    <dbPr connection="Provider=Microsoft.Mashup.OleDb.1;Data Source=$Workbook$;Location=EfficiencyCost_bat;Extended Properties=&quot;&quot;" command="SELECT * FROM [EfficiencyCost_bat]"/>
  </connection>
  <connection id="2" keepAlive="1" name="Query - EfficiencyCost_bat (2)" description="Connection to the 'EfficiencyCost_bat (2)' query in the workbook." type="5" refreshedVersion="7" background="1" saveData="1">
    <dbPr connection="Provider=Microsoft.Mashup.OleDb.1;Data Source=$Workbook$;Location=EfficiencyCost_bat (2);Extended Properties=&quot;&quot;" command="SELECT * FROM [EfficiencyCost_bat (2)]"/>
  </connection>
  <connection id="3" keepAlive="1" name="Query - EG_SOLARPV_LegacyCapacity" description="Connection to the 'EG_SOLARPV_LegacyCapacity' query in the workbook." type="5" refreshedVersion="0" background="1">
    <dbPr connection="Provider=Microsoft.Mashup.OleDb.1;Data Source=$Workbook$;Location=EG_SOLARPV_LegacyCapacity;Extended Properties=&quot;&quot;" command="SELECT * FROM [EG_SOLARPV_LegacyCapacity]"/>
  </connection>
  <connection id="4" keepAlive="1" name="Query - EST_CapAddBounds_BATTERY" description="Connection to the 'EST_CapAddBounds_BATTERY' query in the workbook." type="5" refreshedVersion="0" background="1">
    <dbPr connection="Provider=Microsoft.Mashup.OleDb.1;Data Source=$Workbook$;Location=EST_CapAddBounds_BATTERY;Extended Properties=&quot;&quot;" command="SELECT * FROM [EST_CapAddBounds_BATTERY]"/>
  </connection>
  <connection id="5" keepAlive="1" name="Query - PS_MaxCap" description="Connection to the 'PS_MaxCap' query in the workbook." type="5" refreshedVersion="0" background="1">
    <dbPr connection="Provider=Microsoft.Mashup.OleDb.1;Data Source=$Workbook$;Location=PS_MaxCap;Extended Properties=&quot;&quot;" command="SELECT * FROM [PS_MaxCap]"/>
  </connection>
  <connection id="6" keepAlive="1" name="Query - PS_MaxCap_ORS" description="Connection to the 'PS_MaxCap_ORS' query in the workbook." type="5" refreshedVersion="0" background="1">
    <dbPr connection="Provider=Microsoft.Mashup.OleDb.1;Data Source=$Workbook$;Location=PS_MaxCap_ORS;Extended Properties=&quot;&quot;" command="SELECT * FROM [PS_MaxCap_ORS]"/>
  </connection>
  <connection id="7" keepAlive="1" name="Query - PS_MaxCap_PRS" description="Connection to the 'PS_MaxCap_PRS' query in the workbook." type="5" refreshedVersion="0" background="1">
    <dbPr connection="Provider=Microsoft.Mashup.OleDb.1;Data Source=$Workbook$;Location=PS_MaxCap_PRS;Extended Properties=&quot;&quot;" command="SELECT * FROM [PS_MaxCap_PRS]"/>
  </connection>
  <connection id="8" keepAlive="1" name="Query - PS_MinCap" description="Connection to the 'PS_MinCap' query in the workbook." type="5" refreshedVersion="0" background="1">
    <dbPr connection="Provider=Microsoft.Mashup.OleDb.1;Data Source=$Workbook$;Location=PS_MinCap;Extended Properties=&quot;&quot;" command="SELECT * FROM [PS_MinCap]"/>
  </connection>
  <connection id="9" keepAlive="1" name="Query - Regions" description="Connection to the 'Regions' query in the workbook." type="5" refreshedVersion="0" background="1">
    <dbPr connection="Provider=Microsoft.Mashup.OleDb.1;Data Source=$Workbook$;Location=Regions;Extended Properties=&quot;&quot;" command="SELECT * FROM [Regions]"/>
  </connection>
  <connection id="10" keepAlive="1" name="Query - Year" description="Connection to the 'Year' query in the workbook." type="5" refreshedVersion="0" background="1">
    <dbPr connection="Provider=Microsoft.Mashup.OleDb.1;Data Source=$Workbook$;Location=Year;Extended Properties=&quot;&quot;" command="SELECT * FROM [Year]"/>
  </connection>
</connections>
</file>

<file path=xl/sharedStrings.xml><?xml version="1.0" encoding="utf-8"?>
<sst xmlns="http://schemas.openxmlformats.org/spreadsheetml/2006/main" count="1055" uniqueCount="221">
  <si>
    <t>Name</t>
  </si>
  <si>
    <t>Unit</t>
  </si>
  <si>
    <t xml:space="preserve">Storage Type </t>
  </si>
  <si>
    <t>Year (Blank indicates constant over years)</t>
  </si>
  <si>
    <t>Source</t>
  </si>
  <si>
    <t>Description</t>
  </si>
  <si>
    <t>UnitStorCost (EYear y, Storage sg)</t>
  </si>
  <si>
    <t>Rs/kWh</t>
  </si>
  <si>
    <t>StorEfficiency (EYear y, Storage sg)</t>
  </si>
  <si>
    <t>%</t>
  </si>
  <si>
    <t>DepthOfDischarge (EYear y, Storage sg)</t>
  </si>
  <si>
    <t>Maximum extent to which the storage type installed in year y can be discharged.</t>
  </si>
  <si>
    <t>StorLifeCycles (EYear y, Storage sg)</t>
  </si>
  <si>
    <t>Number (cycles)</t>
  </si>
  <si>
    <t>Lifetime of storage type sg installed in year y in total # of lifetime cycles</t>
  </si>
  <si>
    <t>MaxStorCap (Year y, Storage sg)</t>
  </si>
  <si>
    <t>MWh</t>
  </si>
  <si>
    <t>Assumption</t>
  </si>
  <si>
    <t>6-hr</t>
  </si>
  <si>
    <t>MW</t>
  </si>
  <si>
    <t>TWO_HR_STOR</t>
  </si>
  <si>
    <t>SIX_HR_STOR</t>
  </si>
  <si>
    <t>EYEAR</t>
  </si>
  <si>
    <t>Number (years)</t>
  </si>
  <si>
    <t>4-hr</t>
  </si>
  <si>
    <t>FOUR_HR_STOR</t>
  </si>
  <si>
    <t>All years</t>
  </si>
  <si>
    <t>Same as above</t>
  </si>
  <si>
    <t>PEG Assumption</t>
  </si>
  <si>
    <t xml:space="preserve">2% YOY increase </t>
  </si>
  <si>
    <t>Reference Value (Cost in 2019 Rs)</t>
  </si>
  <si>
    <t>EnergyStorTech</t>
  </si>
  <si>
    <t>Year</t>
  </si>
  <si>
    <t>LifetimeYears</t>
  </si>
  <si>
    <t>FOURHR_BATTERY</t>
  </si>
  <si>
    <t>SIXHR_BATTERY</t>
  </si>
  <si>
    <t>PUMPED_STOR</t>
  </si>
  <si>
    <t>ModelGeography</t>
  </si>
  <si>
    <t>INDIA</t>
  </si>
  <si>
    <t>InstYear</t>
  </si>
  <si>
    <t>Efficiency</t>
  </si>
  <si>
    <t>SubGeography1</t>
  </si>
  <si>
    <t>SubGeography2</t>
  </si>
  <si>
    <t>ER</t>
  </si>
  <si>
    <t>BR</t>
  </si>
  <si>
    <t>JH</t>
  </si>
  <si>
    <t>OD</t>
  </si>
  <si>
    <t>WB</t>
  </si>
  <si>
    <t>WR</t>
  </si>
  <si>
    <t>CG</t>
  </si>
  <si>
    <t>GJ</t>
  </si>
  <si>
    <t>MP</t>
  </si>
  <si>
    <t>MH</t>
  </si>
  <si>
    <t>GA</t>
  </si>
  <si>
    <t>UT</t>
  </si>
  <si>
    <t>NER</t>
  </si>
  <si>
    <t>AS</t>
  </si>
  <si>
    <t>NE</t>
  </si>
  <si>
    <t>SR</t>
  </si>
  <si>
    <t>AP</t>
  </si>
  <si>
    <t>KA</t>
  </si>
  <si>
    <t>KL</t>
  </si>
  <si>
    <t>TN</t>
  </si>
  <si>
    <t>TS</t>
  </si>
  <si>
    <t>NR</t>
  </si>
  <si>
    <t>DL</t>
  </si>
  <si>
    <t>HR</t>
  </si>
  <si>
    <t>HP</t>
  </si>
  <si>
    <t>JK</t>
  </si>
  <si>
    <t>PB</t>
  </si>
  <si>
    <t>RJ</t>
  </si>
  <si>
    <t>UP</t>
  </si>
  <si>
    <t>UK</t>
  </si>
  <si>
    <t>GWh</t>
  </si>
  <si>
    <t xml:space="preserve">% </t>
  </si>
  <si>
    <t>All Years</t>
  </si>
  <si>
    <t>Cr Rs/MW</t>
  </si>
  <si>
    <t>RunTime</t>
  </si>
  <si>
    <t>hours/day</t>
  </si>
  <si>
    <t>Million Rs/GWh (or Rs/KWh)</t>
  </si>
  <si>
    <t xml:space="preserve">All Years </t>
  </si>
  <si>
    <t xml:space="preserve">Rs/kWh or Million Rs/GWh </t>
  </si>
  <si>
    <t>Real-$/kWh</t>
  </si>
  <si>
    <t>Real-Rs/kWh</t>
  </si>
  <si>
    <t>Real-Rs/kWh/yr</t>
  </si>
  <si>
    <t>$/Rupee</t>
  </si>
  <si>
    <t>6 hours</t>
  </si>
  <si>
    <t>4 hours</t>
  </si>
  <si>
    <t>Average from RBI site</t>
  </si>
  <si>
    <t>Loan Tenure</t>
  </si>
  <si>
    <t>Months</t>
  </si>
  <si>
    <t>Interest Rate</t>
  </si>
  <si>
    <t>FY00</t>
  </si>
  <si>
    <t>FY01</t>
  </si>
  <si>
    <t>FY02</t>
  </si>
  <si>
    <t>FY03</t>
  </si>
  <si>
    <t>FY04</t>
  </si>
  <si>
    <t>FY05</t>
  </si>
  <si>
    <t>FY06</t>
  </si>
  <si>
    <t>FY07</t>
  </si>
  <si>
    <t>FY08</t>
  </si>
  <si>
    <t>FY09</t>
  </si>
  <si>
    <t>FY10</t>
  </si>
  <si>
    <t>FY11</t>
  </si>
  <si>
    <t>FY12</t>
  </si>
  <si>
    <t>FY13</t>
  </si>
  <si>
    <t>FY14</t>
  </si>
  <si>
    <t>FY15</t>
  </si>
  <si>
    <t>FY16</t>
  </si>
  <si>
    <t>FY17</t>
  </si>
  <si>
    <t>FY18</t>
  </si>
  <si>
    <t>FY19</t>
  </si>
  <si>
    <t>Continous Index</t>
  </si>
  <si>
    <t>PFCE deflator</t>
  </si>
  <si>
    <t xml:space="preserve">Total System Cost ($/kWh) = Battery Energy Capital Cost ($/kWh) + Battery Power Capital Cost ($/kW) / Storage Duration (hr) </t>
  </si>
  <si>
    <t xml:space="preserve">Purulia </t>
  </si>
  <si>
    <t>Ghatgar</t>
  </si>
  <si>
    <t xml:space="preserve">Rated Capacity </t>
  </si>
  <si>
    <t xml:space="preserve">Design energy </t>
  </si>
  <si>
    <t xml:space="preserve">GWh/Cycle/Day </t>
  </si>
  <si>
    <t xml:space="preserve">Annual Fixed Charge (AFC) (@20% of investment) </t>
  </si>
  <si>
    <t xml:space="preserve">Kadamparai </t>
  </si>
  <si>
    <t>Srisailam</t>
  </si>
  <si>
    <t>Rs. Cr</t>
  </si>
  <si>
    <t>Rs Cr/MW</t>
  </si>
  <si>
    <t>Increment (Use What-if/Goal Seek)</t>
  </si>
  <si>
    <t>Goal (Total Installed Cap = 25GW by FY30)</t>
  </si>
  <si>
    <t>FY13 prices</t>
  </si>
  <si>
    <t xml:space="preserve">FY19 Prices </t>
  </si>
  <si>
    <t>Million Rs/GWh</t>
  </si>
  <si>
    <t>Table 5 :  Generation cost based on designed energy to capital investment.</t>
  </si>
  <si>
    <t>Runtime (Hr)</t>
  </si>
  <si>
    <t>FixedCost</t>
  </si>
  <si>
    <t>Max Capacity Addition wrt Ref</t>
  </si>
  <si>
    <t>PRS</t>
  </si>
  <si>
    <t>ORS</t>
  </si>
  <si>
    <t>Advanced</t>
  </si>
  <si>
    <t>Moderate</t>
  </si>
  <si>
    <t>Conservative</t>
  </si>
  <si>
    <t>FY</t>
  </si>
  <si>
    <t xml:space="preserve">Battery Energy Capital Cost ($/kWh) or Battery Pack cost </t>
  </si>
  <si>
    <t>FY20</t>
  </si>
  <si>
    <t>FY21</t>
  </si>
  <si>
    <t>Deflation rate between FY20 and FY19 (PFCE deflator)</t>
  </si>
  <si>
    <t xml:space="preserve">ALL </t>
  </si>
  <si>
    <t xml:space="preserve">All years </t>
  </si>
  <si>
    <t>Battery Power Capital Cost ($/kW) or BoS cost</t>
  </si>
  <si>
    <t>Data sources:</t>
  </si>
  <si>
    <t>NREL ATB 2021 for BoS (power) costs: 2021-ATB-data_Master.xlsm, sheet "Utility-Scale Battery Storage" from https://atb.nrel.gov/electricity/2021/data</t>
  </si>
  <si>
    <t>BESS Costs</t>
  </si>
  <si>
    <t>PHS Costs</t>
  </si>
  <si>
    <t>Overnight capex (Million Rs. / GWh)</t>
  </si>
  <si>
    <t>Real-Rs/kWh/yr: [which is same as Million Rs/ GWh/yr] Including Opex= x% of Overnight CapEx</t>
  </si>
  <si>
    <t>Op-ex (Million Rs/GWh/year)</t>
  </si>
  <si>
    <t>Annualized PHS cost (Million Rs/GWh/yr)</t>
  </si>
  <si>
    <t>PHS Reference paper: https://www.sciencedirect.com/science/article/pii/S0196890414007468</t>
  </si>
  <si>
    <t>Prayas (Energy Group)</t>
  </si>
  <si>
    <t>Release date:</t>
  </si>
  <si>
    <t xml:space="preserve">Contact: </t>
  </si>
  <si>
    <t>energy.model@prayaspune.org</t>
  </si>
  <si>
    <t xml:space="preserve">Suggested Citations </t>
  </si>
  <si>
    <t>PIER Git repo:</t>
  </si>
  <si>
    <t xml:space="preserve">Link to PIER Git </t>
  </si>
  <si>
    <t>PIER report:</t>
  </si>
  <si>
    <t xml:space="preserve">Link to PIER Report </t>
  </si>
  <si>
    <t>Rumi Git repo:</t>
  </si>
  <si>
    <t xml:space="preserve">Link to Rumi Git </t>
  </si>
  <si>
    <t xml:space="preserve">Source Workbook </t>
  </si>
  <si>
    <t>Parameter files</t>
  </si>
  <si>
    <t>EST Parameters.xlsx</t>
  </si>
  <si>
    <t>EST_EfficiencyCost.csv</t>
  </si>
  <si>
    <t xml:space="preserve">Documentation </t>
  </si>
  <si>
    <t>This workbook contains PowerQueries, please refresh them in the order they appear in 'Data-&gt;Show Queries'</t>
  </si>
  <si>
    <t>Sources</t>
  </si>
  <si>
    <t xml:space="preserve">Sources </t>
  </si>
  <si>
    <t xml:space="preserve">Various indicators from RBI </t>
  </si>
  <si>
    <t>GDP data published by MOSPI</t>
  </si>
  <si>
    <t xml:space="preserve">Sivakumar, N., Devadutta Das, and N. P. Padhy. “Economic Analysis of Indian Pumped Storage Schemes.” Energy Conversion and Management 88 (December 1, 2014): 168–76. https://doi.org/10.1016/j.enconman.2014.08.022.
</t>
  </si>
  <si>
    <t>IRADe. “Role of Pumped Hydro Energy Storage in India’s Renewable Transition,” 2020. https://irade.org/Role%20of%20Pumped%20Hydro%20Energy%20Storage%20in%20Indias%20Renewable%20Transition-%20Final%20Report.pdf.</t>
  </si>
  <si>
    <t>Perspectives on Indian Energy based on Rumi (PIER)</t>
  </si>
  <si>
    <r>
      <t xml:space="preserve">Prayas (Energy Group). (2021, October). PIER: Modelling the Indian energy system through the 2020s. </t>
    </r>
    <r>
      <rPr>
        <i/>
        <sz val="11"/>
        <color rgb="FF000000"/>
        <rFont val="Arial"/>
        <family val="2"/>
      </rPr>
      <t>Perspectives on Indian Energy based on Rumi (PIER)</t>
    </r>
    <r>
      <rPr>
        <sz val="11"/>
        <color rgb="FF000000"/>
        <rFont val="Arial"/>
        <family val="2"/>
      </rPr>
      <t>. https://www.prayaspune.org/peg/publications/item/512</t>
    </r>
  </si>
  <si>
    <t>Prayas (Energy Group). (2021, October). Rumi: An open-source energy systems modelling platform developed by Prayas (Energy Group). https://github.com/prayas-energy/Rumi</t>
  </si>
  <si>
    <t>Sl No</t>
  </si>
  <si>
    <t>Folder</t>
  </si>
  <si>
    <t>We assume that in total Capacity in FY31 can be 25GW, and the capacity addition starts from FY24 with a small capacity of 100MW and geometrically progresses</t>
  </si>
  <si>
    <t xml:space="preserve">Balance lifetime of legacy PHS: Assuming half of its lifetime </t>
  </si>
  <si>
    <t>Financial Years</t>
  </si>
  <si>
    <t>Hours of storage</t>
  </si>
  <si>
    <t>Storage Opex as % of overnight Capex</t>
  </si>
  <si>
    <t>Source: PriceIndices.xlsx: has to be kept in sync with that file</t>
  </si>
  <si>
    <t>Price indices to convert prices across years</t>
  </si>
  <si>
    <t>Exchange Rate ($-Re) annual deflation assumed, 2019-2031</t>
  </si>
  <si>
    <t>Storage Cost (varies by installation year and storage type)</t>
  </si>
  <si>
    <t>Cost in '000 Rs per MWh per year of the storage type installed in the year (includes op-ex). Note that '000 Rs/MWh = Rs/kWh</t>
  </si>
  <si>
    <t>Max capacity that can be installed (varies by installation year and storage type)</t>
  </si>
  <si>
    <t>Overnight capital cost (doesn't change by installation year)</t>
  </si>
  <si>
    <t>Annualized fixed cost (doesn't change by installation year)</t>
  </si>
  <si>
    <t xml:space="preserve">Maximum capacity of a given storage type that can be installed in a given year </t>
  </si>
  <si>
    <t>PUMPED-STOR</t>
  </si>
  <si>
    <t>All years from FY27</t>
  </si>
  <si>
    <t>MaxStorCap (Year y, Storage sg) - note unit is in MW</t>
  </si>
  <si>
    <t>Storage Efficiency</t>
  </si>
  <si>
    <t>6-hr and 4-hr BESS</t>
  </si>
  <si>
    <t>Based on paper cited in the literature</t>
  </si>
  <si>
    <t>Depth of discharge</t>
  </si>
  <si>
    <t>All storage types</t>
  </si>
  <si>
    <t>Lifetime (Years)</t>
  </si>
  <si>
    <t xml:space="preserve">Life cycles </t>
  </si>
  <si>
    <t xml:space="preserve">High value assumed to ensure that it can easily support 40 year lifetime with daily cycling too. </t>
  </si>
  <si>
    <t>Charge/discharge time of pumped storage</t>
  </si>
  <si>
    <t>Average run time from the PHS paper cited below is 5.01hrs, we consider 5 hrs</t>
  </si>
  <si>
    <t>BalLifetime of legacy PHS</t>
  </si>
  <si>
    <t xml:space="preserve">Please refer to the file with the same name under 'Global Data' for detailed documentation. </t>
  </si>
  <si>
    <t>In this workbook we create the parameter corresponding to efficiency and cost of energy storage technologies for the sensitivity run with low storage costs.</t>
  </si>
  <si>
    <t xml:space="preserve">For this sensitivity run, the battery pack (energy) prices are based on the BNEF pack projections (similar to Ref), while the battery pack (power) prices are from the NREL ATB Advanced case. </t>
  </si>
  <si>
    <t xml:space="preserve">For pumped storage, in this sensitivity run, the capital costs are taken as the low end of the range from literature, i.e. Rs. 6 cr / MW. </t>
  </si>
  <si>
    <t xml:space="preserve">Lower limit from the cited IRADE paper. </t>
  </si>
  <si>
    <t>BNEF for 2021 battery pack (energy) price:  https://about.bnef.com/blog/battery-pack-prices-cited-below-100-kwh-for-the-first-time-in-2020-while-market-average-sits-at-137-kwh/</t>
  </si>
  <si>
    <t>BNEF for 2025 and 2031 battery pack (energy) prices: https://about.bnef.com/blog/behind-scenes-take-lithium-ion-battery-prices/</t>
  </si>
  <si>
    <r>
      <t>Battery Power Capital Cost ($/kW) -</t>
    </r>
    <r>
      <rPr>
        <b/>
        <sz val="11"/>
        <color rgb="FF00B050"/>
        <rFont val="Calibri"/>
        <family val="2"/>
        <scheme val="minor"/>
      </rPr>
      <t>We take Advanced for the StorageCostsLow sensitivity run</t>
    </r>
  </si>
  <si>
    <t>Scenarios/Sens04_Costs_StorageCapexLow/Supply/Parameters/Storage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</si>
</sst>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quot;₹&quot;\ #,##0.00;[Red]&quot;₹&quot;\ \-#,##0.00"/>
    <numFmt numFmtId="165" formatCode="0.0000"/>
    <numFmt numFmtId="166" formatCode="0.00000"/>
    <numFmt numFmtId="167" formatCode="0.0"/>
    <numFmt numFmtId="168" formatCode="mmmm\ yyyy"/>
  </numFmts>
  <fonts count="31" x14ac:knownFonts="1">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name val="Calibri"/>
      <family val="2"/>
      <scheme val="minor"/>
    </font>
    <font>
      <b/>
      <sz val="10"/>
      <color rgb="FF000000"/>
      <name val="Arial"/>
      <family val="2"/>
    </font>
    <font>
      <sz val="10"/>
      <color rgb="FF000000"/>
      <name val="Times New Roman"/>
      <family val="1"/>
    </font>
    <font>
      <u/>
      <sz val="11"/>
      <color theme="10"/>
      <name val="Calibri"/>
      <family val="2"/>
      <scheme val="minor"/>
    </font>
    <font>
      <sz val="10"/>
      <color theme="1"/>
      <name val="Arial"/>
      <family val="2"/>
    </font>
    <font>
      <sz val="10"/>
      <name val="Arial"/>
      <family val="2"/>
    </font>
    <font>
      <b/>
      <sz val="11"/>
      <name val="Calibri"/>
      <family val="2"/>
      <scheme val="minor"/>
    </font>
    <font>
      <sz val="11"/>
      <name val="Calibri"/>
      <family val="2"/>
      <scheme val="minor"/>
    </font>
    <font>
      <sz val="10"/>
      <color theme="1"/>
      <name val="Calibri"/>
      <family val="2"/>
      <scheme val="minor"/>
    </font>
    <font>
      <sz val="10"/>
      <color rgb="FFFF0000"/>
      <name val="Calibri"/>
      <family val="2"/>
      <scheme val="minor"/>
    </font>
    <font>
      <b/>
      <sz val="10"/>
      <name val="Calibri"/>
      <family val="2"/>
      <scheme val="minor"/>
    </font>
    <font>
      <sz val="10"/>
      <name val="Calibri"/>
      <family val="2"/>
      <scheme val="minor"/>
    </font>
    <font>
      <sz val="11"/>
      <color rgb="FFFF0000"/>
      <name val="Calibri"/>
      <family val="2"/>
      <scheme val="minor"/>
    </font>
    <font>
      <sz val="11"/>
      <color theme="1"/>
      <name val="Arial"/>
      <family val="2"/>
    </font>
    <font>
      <b/>
      <sz val="10"/>
      <name val="Arial"/>
      <family val="2"/>
    </font>
    <font>
      <sz val="10"/>
      <color rgb="FF000000"/>
      <name val="Arial"/>
      <family val="2"/>
    </font>
    <font>
      <b/>
      <sz val="15"/>
      <name val="Arial"/>
      <family val="2"/>
    </font>
    <font>
      <sz val="10"/>
      <color rgb="FFFF0000"/>
      <name val="Arial"/>
      <family val="2"/>
    </font>
    <font>
      <b/>
      <sz val="13"/>
      <color theme="1"/>
      <name val="Arial"/>
      <family val="2"/>
    </font>
    <font>
      <b/>
      <sz val="12"/>
      <color theme="1"/>
      <name val="Arial"/>
      <family val="2"/>
    </font>
    <font>
      <b/>
      <sz val="10"/>
      <color theme="1"/>
      <name val="Arial"/>
      <family val="2"/>
    </font>
    <font>
      <u/>
      <sz val="10"/>
      <color rgb="FF1155CC"/>
      <name val="Arial"/>
      <family val="2"/>
    </font>
    <font>
      <b/>
      <i/>
      <sz val="10"/>
      <color theme="1"/>
      <name val="Arial"/>
      <family val="2"/>
    </font>
    <font>
      <u/>
      <sz val="10"/>
      <color theme="10"/>
      <name val="Arial"/>
      <family val="2"/>
    </font>
    <font>
      <sz val="11"/>
      <color rgb="FF000000"/>
      <name val="Arial"/>
      <family val="2"/>
    </font>
    <font>
      <i/>
      <sz val="11"/>
      <color rgb="FF000000"/>
      <name val="Arial"/>
      <family val="2"/>
    </font>
    <font>
      <b/>
      <sz val="11"/>
      <color rgb="FF00B05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rgb="FFDDDDDD"/>
      </left>
      <right style="medium">
        <color rgb="FFDDDDDD"/>
      </right>
      <top style="medium">
        <color rgb="FFDDDDDD"/>
      </top>
      <bottom style="medium">
        <color rgb="FFDDDDDD"/>
      </bottom>
      <diagonal/>
    </border>
    <border>
      <left style="thin">
        <color rgb="FF000000"/>
      </left>
      <right/>
      <top style="thin">
        <color rgb="FF000000"/>
      </top>
      <bottom/>
      <diagonal/>
    </border>
    <border>
      <left/>
      <right style="thin">
        <color rgb="FF000000"/>
      </right>
      <top style="thin">
        <color rgb="FF000000"/>
      </top>
      <bottom/>
      <diagonal/>
    </border>
  </borders>
  <cellStyleXfs count="9">
    <xf numFmtId="0" fontId="0" fillId="0" borderId="0"/>
    <xf numFmtId="9" fontId="1" fillId="0" borderId="0" applyFont="0" applyFill="0" applyBorder="0" applyAlignment="0" applyProtection="0"/>
    <xf numFmtId="43" fontId="1" fillId="0" borderId="0" applyFont="0" applyFill="0" applyBorder="0" applyAlignment="0" applyProtection="0"/>
    <xf numFmtId="0" fontId="6" fillId="0" borderId="0"/>
    <xf numFmtId="0" fontId="7" fillId="0" borderId="0" applyNumberFormat="0" applyFill="0" applyBorder="0" applyAlignment="0" applyProtection="0"/>
    <xf numFmtId="0" fontId="1" fillId="0" borderId="0"/>
    <xf numFmtId="0" fontId="19" fillId="0" borderId="0"/>
    <xf numFmtId="0" fontId="1" fillId="0" borderId="0"/>
    <xf numFmtId="0" fontId="9" fillId="0" borderId="0"/>
  </cellStyleXfs>
  <cellXfs count="165">
    <xf numFmtId="0" fontId="0" fillId="0" borderId="0" xfId="0"/>
    <xf numFmtId="0" fontId="0" fillId="0" borderId="0" xfId="0" applyNumberFormat="1"/>
    <xf numFmtId="1" fontId="0" fillId="0" borderId="0" xfId="0" applyNumberFormat="1"/>
    <xf numFmtId="0" fontId="0" fillId="0" borderId="0" xfId="0" applyAlignment="1">
      <alignment vertical="top"/>
    </xf>
    <xf numFmtId="0" fontId="0" fillId="0" borderId="3" xfId="0" applyBorder="1" applyAlignment="1">
      <alignment vertical="top"/>
    </xf>
    <xf numFmtId="0" fontId="0" fillId="0" borderId="1" xfId="0" applyFill="1" applyBorder="1" applyAlignment="1">
      <alignment vertical="top"/>
    </xf>
    <xf numFmtId="0" fontId="4" fillId="0" borderId="0" xfId="0" applyFont="1"/>
    <xf numFmtId="2" fontId="0" fillId="0" borderId="0" xfId="0" applyNumberFormat="1"/>
    <xf numFmtId="0" fontId="5" fillId="0" borderId="0" xfId="0" applyFont="1"/>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9" fillId="0" borderId="0" xfId="0" applyFont="1"/>
    <xf numFmtId="0" fontId="1" fillId="0" borderId="9" xfId="0" applyFont="1" applyBorder="1"/>
    <xf numFmtId="0" fontId="0" fillId="0" borderId="7" xfId="0" applyFont="1" applyBorder="1"/>
    <xf numFmtId="0" fontId="1" fillId="3" borderId="8" xfId="0" applyFont="1" applyFill="1" applyBorder="1"/>
    <xf numFmtId="0" fontId="0" fillId="3" borderId="7" xfId="0" applyFont="1" applyFill="1" applyBorder="1"/>
    <xf numFmtId="0" fontId="1" fillId="0" borderId="8" xfId="0" applyFont="1" applyBorder="1"/>
    <xf numFmtId="0" fontId="0" fillId="3" borderId="8" xfId="0" applyFont="1" applyFill="1" applyBorder="1"/>
    <xf numFmtId="0" fontId="0" fillId="0" borderId="8" xfId="0" applyFont="1" applyBorder="1"/>
    <xf numFmtId="0" fontId="10" fillId="0" borderId="0" xfId="0" applyFont="1"/>
    <xf numFmtId="0" fontId="11" fillId="0" borderId="0" xfId="0" applyFont="1"/>
    <xf numFmtId="0" fontId="11" fillId="0" borderId="0" xfId="0" applyFont="1" applyAlignment="1"/>
    <xf numFmtId="2" fontId="11" fillId="0" borderId="0" xfId="0" applyNumberFormat="1" applyFont="1"/>
    <xf numFmtId="2" fontId="11" fillId="2" borderId="0" xfId="0" applyNumberFormat="1" applyFont="1" applyFill="1"/>
    <xf numFmtId="165" fontId="0" fillId="0" borderId="0" xfId="0" applyNumberFormat="1"/>
    <xf numFmtId="0" fontId="12" fillId="0" borderId="0" xfId="0" applyFont="1"/>
    <xf numFmtId="0" fontId="12" fillId="0" borderId="14" xfId="0" applyFont="1" applyBorder="1"/>
    <xf numFmtId="0" fontId="12" fillId="0" borderId="15" xfId="0" applyFont="1" applyBorder="1"/>
    <xf numFmtId="0" fontId="12" fillId="0" borderId="17" xfId="0" applyFont="1" applyBorder="1"/>
    <xf numFmtId="0" fontId="12" fillId="0" borderId="18" xfId="0" applyFont="1" applyBorder="1"/>
    <xf numFmtId="0" fontId="12" fillId="0" borderId="0" xfId="0" applyFont="1" applyAlignment="1">
      <alignment horizontal="left" vertical="center" wrapText="1"/>
    </xf>
    <xf numFmtId="1" fontId="12" fillId="0" borderId="17" xfId="0" applyNumberFormat="1" applyFont="1" applyBorder="1"/>
    <xf numFmtId="1" fontId="12" fillId="0" borderId="19" xfId="0" applyNumberFormat="1" applyFont="1" applyBorder="1"/>
    <xf numFmtId="0" fontId="12" fillId="0" borderId="20" xfId="0" applyFont="1" applyBorder="1"/>
    <xf numFmtId="1" fontId="12" fillId="0" borderId="20" xfId="0" applyNumberFormat="1" applyFont="1" applyBorder="1"/>
    <xf numFmtId="2" fontId="12" fillId="0" borderId="20" xfId="0" applyNumberFormat="1" applyFont="1" applyBorder="1"/>
    <xf numFmtId="1" fontId="12" fillId="0" borderId="18" xfId="0" applyNumberFormat="1" applyFont="1" applyBorder="1"/>
    <xf numFmtId="2" fontId="12" fillId="0" borderId="18" xfId="0" applyNumberFormat="1" applyFont="1" applyBorder="1"/>
    <xf numFmtId="10" fontId="13" fillId="4" borderId="0" xfId="0" applyNumberFormat="1" applyFont="1" applyFill="1" applyAlignment="1">
      <alignment horizontal="left" vertical="center" wrapText="1"/>
    </xf>
    <xf numFmtId="0" fontId="12" fillId="0" borderId="0" xfId="0" applyFont="1" applyAlignment="1">
      <alignment horizontal="left" vertical="center"/>
    </xf>
    <xf numFmtId="10" fontId="12" fillId="0" borderId="0" xfId="0" applyNumberFormat="1" applyFont="1"/>
    <xf numFmtId="0" fontId="0" fillId="0" borderId="0" xfId="0" applyFont="1"/>
    <xf numFmtId="0" fontId="12" fillId="0" borderId="1" xfId="0" applyFont="1" applyBorder="1" applyAlignment="1">
      <alignment wrapText="1"/>
    </xf>
    <xf numFmtId="2" fontId="12" fillId="0" borderId="1" xfId="0" applyNumberFormat="1" applyFont="1" applyBorder="1" applyAlignment="1">
      <alignment wrapText="1"/>
    </xf>
    <xf numFmtId="2" fontId="14" fillId="0" borderId="1" xfId="0" applyNumberFormat="1" applyFont="1" applyBorder="1" applyAlignment="1">
      <alignment wrapText="1"/>
    </xf>
    <xf numFmtId="2" fontId="4" fillId="0" borderId="1" xfId="0" applyNumberFormat="1" applyFont="1" applyBorder="1" applyAlignment="1">
      <alignment wrapText="1"/>
    </xf>
    <xf numFmtId="0" fontId="0" fillId="0" borderId="0" xfId="0" applyAlignment="1">
      <alignment wrapText="1"/>
    </xf>
    <xf numFmtId="0" fontId="14" fillId="0" borderId="1" xfId="0" applyFont="1" applyBorder="1" applyAlignment="1">
      <alignment wrapText="1"/>
    </xf>
    <xf numFmtId="2" fontId="0" fillId="0" borderId="1" xfId="0" applyNumberFormat="1" applyBorder="1" applyAlignment="1">
      <alignment wrapText="1"/>
    </xf>
    <xf numFmtId="0" fontId="12" fillId="0" borderId="0" xfId="0" applyFont="1" applyBorder="1" applyAlignment="1">
      <alignment wrapText="1"/>
    </xf>
    <xf numFmtId="0" fontId="15" fillId="0" borderId="0" xfId="0" applyFont="1" applyBorder="1" applyAlignment="1">
      <alignment vertical="top"/>
    </xf>
    <xf numFmtId="0" fontId="12" fillId="0" borderId="0" xfId="0" applyFont="1" applyBorder="1"/>
    <xf numFmtId="166" fontId="12" fillId="0" borderId="0" xfId="2" applyNumberFormat="1" applyFont="1" applyBorder="1"/>
    <xf numFmtId="1" fontId="4" fillId="0" borderId="0" xfId="0" applyNumberFormat="1" applyFont="1"/>
    <xf numFmtId="2" fontId="0" fillId="0" borderId="0" xfId="1" applyNumberFormat="1" applyFont="1"/>
    <xf numFmtId="9" fontId="0" fillId="0" borderId="0" xfId="0" applyNumberFormat="1" applyAlignment="1">
      <alignment vertical="top"/>
    </xf>
    <xf numFmtId="0" fontId="0" fillId="0" borderId="0" xfId="0" applyBorder="1" applyAlignment="1">
      <alignment vertical="top"/>
    </xf>
    <xf numFmtId="2" fontId="0" fillId="0" borderId="0" xfId="0" applyNumberFormat="1" applyAlignment="1">
      <alignment vertical="top"/>
    </xf>
    <xf numFmtId="0" fontId="4" fillId="0" borderId="0" xfId="0" applyFont="1" applyAlignment="1">
      <alignment vertical="top"/>
    </xf>
    <xf numFmtId="0" fontId="4" fillId="0" borderId="1" xfId="0" applyFont="1" applyFill="1" applyBorder="1" applyAlignment="1">
      <alignment horizontal="right" vertical="top"/>
    </xf>
    <xf numFmtId="0" fontId="4" fillId="0" borderId="1" xfId="0" applyFont="1" applyBorder="1" applyAlignment="1">
      <alignment horizontal="right" vertical="top"/>
    </xf>
    <xf numFmtId="0" fontId="0" fillId="0" borderId="0" xfId="0" applyAlignment="1"/>
    <xf numFmtId="0" fontId="4" fillId="0" borderId="0" xfId="0" applyFont="1" applyAlignment="1"/>
    <xf numFmtId="167" fontId="4" fillId="0" borderId="1" xfId="0" applyNumberFormat="1" applyFont="1" applyBorder="1" applyAlignment="1">
      <alignment horizontal="right" vertical="top"/>
    </xf>
    <xf numFmtId="167" fontId="4" fillId="0" borderId="1" xfId="0" applyNumberFormat="1" applyFont="1" applyFill="1" applyBorder="1" applyAlignment="1">
      <alignment horizontal="right" vertical="top"/>
    </xf>
    <xf numFmtId="167" fontId="0" fillId="0" borderId="0" xfId="0" applyNumberFormat="1" applyAlignment="1">
      <alignment horizontal="right"/>
    </xf>
    <xf numFmtId="167" fontId="0" fillId="0" borderId="0" xfId="0" applyNumberFormat="1" applyAlignment="1">
      <alignment horizontal="right" vertical="top"/>
    </xf>
    <xf numFmtId="167" fontId="0" fillId="0" borderId="0" xfId="2" applyNumberFormat="1" applyFont="1" applyAlignment="1">
      <alignment horizontal="right"/>
    </xf>
    <xf numFmtId="167" fontId="0" fillId="0" borderId="0" xfId="0" applyNumberFormat="1" applyFill="1" applyBorder="1" applyAlignment="1">
      <alignment horizontal="right" vertical="top"/>
    </xf>
    <xf numFmtId="167" fontId="0" fillId="0" borderId="0" xfId="2" applyNumberFormat="1" applyFont="1" applyFill="1" applyBorder="1" applyAlignment="1">
      <alignment horizontal="right" vertical="top"/>
    </xf>
    <xf numFmtId="167" fontId="0" fillId="0" borderId="0" xfId="0" applyNumberFormat="1" applyAlignment="1"/>
    <xf numFmtId="2" fontId="0" fillId="0" borderId="0" xfId="0" applyNumberFormat="1" applyAlignment="1">
      <alignment wrapText="1"/>
    </xf>
    <xf numFmtId="0" fontId="7" fillId="0" borderId="0" xfId="4"/>
    <xf numFmtId="43" fontId="11" fillId="0" borderId="0" xfId="2" applyFont="1" applyAlignment="1">
      <alignment vertical="top"/>
    </xf>
    <xf numFmtId="2" fontId="11" fillId="0" borderId="0" xfId="2" applyNumberFormat="1" applyFont="1" applyAlignment="1">
      <alignment vertical="top"/>
    </xf>
    <xf numFmtId="2" fontId="0" fillId="0" borderId="0" xfId="2" applyNumberFormat="1" applyFont="1" applyAlignment="1">
      <alignment vertical="top"/>
    </xf>
    <xf numFmtId="10" fontId="0" fillId="0" borderId="0" xfId="0" applyNumberFormat="1" applyAlignment="1"/>
    <xf numFmtId="0" fontId="12" fillId="0" borderId="0" xfId="0" applyFont="1" applyAlignment="1">
      <alignment wrapText="1"/>
    </xf>
    <xf numFmtId="10" fontId="0" fillId="0" borderId="0" xfId="0" applyNumberFormat="1" applyAlignment="1">
      <alignment wrapText="1"/>
    </xf>
    <xf numFmtId="0" fontId="12" fillId="0" borderId="13" xfId="0" applyFont="1" applyBorder="1" applyAlignment="1">
      <alignment wrapText="1"/>
    </xf>
    <xf numFmtId="0" fontId="0" fillId="0" borderId="0" xfId="0" applyFill="1" applyAlignment="1">
      <alignment vertical="top"/>
    </xf>
    <xf numFmtId="1" fontId="0" fillId="0" borderId="1" xfId="0" applyNumberFormat="1" applyFill="1" applyBorder="1" applyAlignment="1">
      <alignment vertical="top"/>
    </xf>
    <xf numFmtId="2" fontId="0" fillId="0" borderId="1" xfId="0" applyNumberFormat="1" applyFill="1" applyBorder="1" applyAlignment="1">
      <alignment vertical="top"/>
    </xf>
    <xf numFmtId="2" fontId="0" fillId="0" borderId="1" xfId="1" applyNumberFormat="1" applyFont="1" applyFill="1" applyBorder="1" applyAlignment="1">
      <alignment vertical="top"/>
    </xf>
    <xf numFmtId="1" fontId="0" fillId="0" borderId="1" xfId="0" applyNumberFormat="1" applyFill="1" applyBorder="1" applyAlignment="1">
      <alignment horizontal="right" vertical="top"/>
    </xf>
    <xf numFmtId="0" fontId="16" fillId="0" borderId="1" xfId="0" applyFont="1" applyFill="1" applyBorder="1" applyAlignment="1">
      <alignment vertical="top"/>
    </xf>
    <xf numFmtId="0" fontId="0" fillId="0" borderId="0" xfId="0" applyFill="1" applyBorder="1" applyAlignment="1">
      <alignment vertical="top"/>
    </xf>
    <xf numFmtId="0" fontId="4" fillId="0" borderId="0" xfId="0" applyFont="1" applyFill="1" applyBorder="1" applyAlignment="1">
      <alignment vertical="top"/>
    </xf>
    <xf numFmtId="9" fontId="0" fillId="0" borderId="0" xfId="0" applyNumberFormat="1" applyFill="1" applyBorder="1" applyAlignment="1">
      <alignment vertical="top"/>
    </xf>
    <xf numFmtId="0" fontId="2" fillId="0" borderId="0" xfId="0" applyFont="1" applyBorder="1" applyAlignment="1">
      <alignment horizontal="center" vertical="top"/>
    </xf>
    <xf numFmtId="0" fontId="2" fillId="0" borderId="1" xfId="0" applyFont="1" applyFill="1" applyBorder="1" applyAlignment="1">
      <alignment horizontal="center" vertical="top"/>
    </xf>
    <xf numFmtId="0" fontId="2" fillId="0" borderId="3" xfId="0" applyFont="1" applyBorder="1" applyAlignment="1">
      <alignment horizontal="center" vertical="top"/>
    </xf>
    <xf numFmtId="0" fontId="3" fillId="0" borderId="0" xfId="0" applyFont="1" applyBorder="1" applyAlignment="1">
      <alignment horizontal="right" vertical="top"/>
    </xf>
    <xf numFmtId="0" fontId="3" fillId="0" borderId="1" xfId="0" applyFont="1" applyFill="1" applyBorder="1" applyAlignment="1">
      <alignment vertical="top"/>
    </xf>
    <xf numFmtId="0" fontId="3" fillId="0" borderId="3" xfId="0" applyFont="1" applyBorder="1" applyAlignment="1">
      <alignment vertical="top"/>
    </xf>
    <xf numFmtId="0" fontId="17" fillId="5" borderId="21" xfId="0" applyFont="1" applyFill="1" applyBorder="1" applyAlignment="1">
      <alignment vertical="top"/>
    </xf>
    <xf numFmtId="0" fontId="2" fillId="0" borderId="2" xfId="0" applyFont="1" applyFill="1" applyBorder="1" applyAlignment="1">
      <alignment horizontal="right" vertical="top" wrapText="1"/>
    </xf>
    <xf numFmtId="0" fontId="0" fillId="0" borderId="2" xfId="0" applyFill="1" applyBorder="1" applyAlignment="1">
      <alignment horizontal="right" vertical="top" wrapText="1"/>
    </xf>
    <xf numFmtId="0" fontId="16" fillId="0" borderId="2" xfId="0" applyFont="1" applyFill="1" applyBorder="1" applyAlignment="1">
      <alignment horizontal="right" vertical="top" wrapText="1"/>
    </xf>
    <xf numFmtId="0" fontId="3" fillId="0" borderId="1" xfId="0" applyFont="1" applyFill="1" applyBorder="1" applyAlignment="1">
      <alignment horizontal="right" vertical="top" wrapText="1"/>
    </xf>
    <xf numFmtId="0" fontId="0" fillId="0" borderId="0" xfId="0" applyFill="1" applyBorder="1" applyAlignment="1">
      <alignment horizontal="right" vertical="top" wrapText="1"/>
    </xf>
    <xf numFmtId="10" fontId="0" fillId="0" borderId="1" xfId="0" applyNumberFormat="1" applyFill="1" applyBorder="1" applyAlignment="1">
      <alignment vertical="top"/>
    </xf>
    <xf numFmtId="164" fontId="0" fillId="0" borderId="0" xfId="0" applyNumberFormat="1"/>
    <xf numFmtId="167" fontId="0" fillId="2" borderId="1" xfId="0" applyNumberFormat="1" applyFill="1" applyBorder="1" applyAlignment="1">
      <alignment vertical="top"/>
    </xf>
    <xf numFmtId="0" fontId="0" fillId="0" borderId="0" xfId="0" applyFill="1"/>
    <xf numFmtId="10" fontId="0" fillId="0" borderId="0" xfId="0" applyNumberFormat="1" applyFill="1"/>
    <xf numFmtId="0" fontId="4" fillId="0" borderId="0" xfId="0" applyFont="1" applyFill="1" applyAlignment="1">
      <alignment wrapText="1"/>
    </xf>
    <xf numFmtId="9" fontId="0" fillId="0" borderId="0" xfId="0" applyNumberFormat="1" applyFill="1" applyAlignment="1">
      <alignment wrapText="1"/>
    </xf>
    <xf numFmtId="0" fontId="0" fillId="0" borderId="0" xfId="0" applyFill="1" applyAlignment="1">
      <alignment wrapText="1"/>
    </xf>
    <xf numFmtId="2" fontId="0" fillId="0" borderId="0" xfId="0" applyNumberFormat="1" applyFill="1" applyAlignment="1">
      <alignment wrapText="1"/>
    </xf>
    <xf numFmtId="0" fontId="4" fillId="0" borderId="0" xfId="0" applyFont="1" applyFill="1"/>
    <xf numFmtId="10" fontId="0" fillId="0" borderId="0" xfId="0" applyNumberFormat="1" applyFill="1" applyAlignment="1"/>
    <xf numFmtId="0" fontId="12" fillId="0" borderId="17" xfId="0" applyFont="1" applyFill="1" applyBorder="1"/>
    <xf numFmtId="0" fontId="12" fillId="0" borderId="15" xfId="0" applyFont="1" applyFill="1" applyBorder="1"/>
    <xf numFmtId="1" fontId="12" fillId="0" borderId="19" xfId="0" applyNumberFormat="1" applyFont="1" applyFill="1" applyBorder="1"/>
    <xf numFmtId="1" fontId="12" fillId="0" borderId="20" xfId="0" applyNumberFormat="1" applyFont="1" applyFill="1" applyBorder="1"/>
    <xf numFmtId="1" fontId="12" fillId="0" borderId="18" xfId="0" applyNumberFormat="1" applyFont="1" applyFill="1" applyBorder="1"/>
    <xf numFmtId="0" fontId="20" fillId="0" borderId="0" xfId="6" applyFont="1" applyAlignment="1">
      <alignment horizontal="left"/>
    </xf>
    <xf numFmtId="0" fontId="19" fillId="0" borderId="0" xfId="6" applyFont="1" applyAlignment="1"/>
    <xf numFmtId="0" fontId="21" fillId="0" borderId="0" xfId="6" applyFont="1" applyAlignment="1"/>
    <xf numFmtId="0" fontId="22" fillId="0" borderId="0" xfId="6" applyFont="1" applyAlignment="1">
      <alignment horizontal="left"/>
    </xf>
    <xf numFmtId="0" fontId="23" fillId="0" borderId="0" xfId="6" applyFont="1" applyAlignment="1">
      <alignment horizontal="left"/>
    </xf>
    <xf numFmtId="0" fontId="24" fillId="0" borderId="0" xfId="6" applyFont="1" applyAlignment="1"/>
    <xf numFmtId="168" fontId="9" fillId="0" borderId="0" xfId="6" applyNumberFormat="1" applyFont="1" applyAlignment="1">
      <alignment horizontal="left"/>
    </xf>
    <xf numFmtId="0" fontId="21" fillId="0" borderId="0" xfId="6" applyFont="1"/>
    <xf numFmtId="0" fontId="18" fillId="0" borderId="0" xfId="6" applyFont="1" applyAlignment="1"/>
    <xf numFmtId="0" fontId="9" fillId="0" borderId="0" xfId="6" applyFont="1" applyAlignment="1">
      <alignment horizontal="left"/>
    </xf>
    <xf numFmtId="0" fontId="24" fillId="0" borderId="0" xfId="6" applyFont="1" applyAlignment="1">
      <alignment horizontal="center"/>
    </xf>
    <xf numFmtId="0" fontId="24" fillId="0" borderId="5" xfId="6" applyFont="1" applyBorder="1" applyAlignment="1"/>
    <xf numFmtId="0" fontId="25" fillId="0" borderId="4" xfId="6" applyFont="1" applyBorder="1" applyAlignment="1"/>
    <xf numFmtId="0" fontId="26" fillId="0" borderId="0" xfId="8" applyFont="1"/>
    <xf numFmtId="0" fontId="18" fillId="0" borderId="1" xfId="6" applyFont="1" applyBorder="1" applyAlignment="1">
      <alignment wrapText="1"/>
    </xf>
    <xf numFmtId="0" fontId="18" fillId="0" borderId="1" xfId="6" applyFont="1" applyBorder="1" applyAlignment="1"/>
    <xf numFmtId="0" fontId="9" fillId="0" borderId="1" xfId="6" applyFont="1" applyBorder="1" applyAlignment="1">
      <alignment wrapText="1"/>
    </xf>
    <xf numFmtId="0" fontId="9" fillId="0" borderId="1" xfId="6" applyFont="1" applyBorder="1" applyAlignment="1"/>
    <xf numFmtId="0" fontId="9" fillId="0" borderId="0" xfId="6" applyFont="1" applyBorder="1" applyAlignment="1"/>
    <xf numFmtId="0" fontId="9" fillId="0" borderId="0" xfId="6" applyFont="1" applyBorder="1" applyAlignment="1">
      <alignment wrapText="1"/>
    </xf>
    <xf numFmtId="0" fontId="7" fillId="0" borderId="0" xfId="4" applyBorder="1" applyAlignment="1"/>
    <xf numFmtId="0" fontId="18" fillId="0" borderId="0" xfId="6" applyFont="1" applyAlignment="1">
      <alignment horizontal="center"/>
    </xf>
    <xf numFmtId="0" fontId="19" fillId="0" borderId="0" xfId="6" applyFont="1" applyAlignment="1">
      <alignment horizontal="center"/>
    </xf>
    <xf numFmtId="0" fontId="19" fillId="0" borderId="0" xfId="6" applyFont="1" applyAlignment="1">
      <alignment horizontal="left"/>
    </xf>
    <xf numFmtId="0" fontId="8" fillId="0" borderId="0" xfId="0" applyFont="1" applyAlignment="1">
      <alignment horizontal="center" vertical="top"/>
    </xf>
    <xf numFmtId="0" fontId="8" fillId="0" borderId="0" xfId="0" applyFont="1" applyAlignment="1">
      <alignment horizontal="left" vertical="top"/>
    </xf>
    <xf numFmtId="0" fontId="0" fillId="0" borderId="0" xfId="0" applyAlignment="1">
      <alignment horizontal="center" vertical="top"/>
    </xf>
    <xf numFmtId="0" fontId="5" fillId="0" borderId="0" xfId="6" applyFont="1" applyAlignment="1">
      <alignment horizontal="center"/>
    </xf>
    <xf numFmtId="0" fontId="7" fillId="0" borderId="0" xfId="4" applyAlignment="1">
      <alignment horizontal="left" vertical="center" indent="2"/>
    </xf>
    <xf numFmtId="0" fontId="27" fillId="0" borderId="1" xfId="4" applyFont="1" applyBorder="1" applyAlignment="1"/>
    <xf numFmtId="0" fontId="11" fillId="0" borderId="1" xfId="0" applyFont="1" applyFill="1" applyBorder="1" applyAlignment="1">
      <alignment vertical="top"/>
    </xf>
    <xf numFmtId="0" fontId="0" fillId="0" borderId="3" xfId="0" applyBorder="1" applyAlignment="1">
      <alignment vertical="top" wrapText="1"/>
    </xf>
    <xf numFmtId="0" fontId="16" fillId="0" borderId="0" xfId="0" applyFont="1"/>
    <xf numFmtId="0" fontId="2" fillId="0" borderId="1" xfId="0" applyFont="1" applyFill="1" applyBorder="1" applyAlignment="1">
      <alignment vertical="top"/>
    </xf>
    <xf numFmtId="0" fontId="3" fillId="0" borderId="3" xfId="0" applyFont="1" applyBorder="1" applyAlignment="1">
      <alignment vertical="top" wrapText="1"/>
    </xf>
    <xf numFmtId="0" fontId="12" fillId="0" borderId="16" xfId="0" applyFont="1" applyFill="1" applyBorder="1"/>
    <xf numFmtId="1" fontId="12" fillId="0" borderId="17" xfId="0" applyNumberFormat="1" applyFont="1" applyFill="1" applyBorder="1"/>
    <xf numFmtId="0" fontId="24" fillId="0" borderId="22" xfId="6" applyFont="1" applyBorder="1" applyAlignment="1">
      <alignment horizontal="center"/>
    </xf>
    <xf numFmtId="0" fontId="9" fillId="0" borderId="6" xfId="6" applyFont="1" applyBorder="1"/>
    <xf numFmtId="0" fontId="9" fillId="0" borderId="23" xfId="6" applyFont="1" applyBorder="1"/>
    <xf numFmtId="0" fontId="28" fillId="0" borderId="1" xfId="0" applyFont="1" applyBorder="1" applyAlignment="1">
      <alignment horizontal="left" vertical="center" wrapText="1"/>
    </xf>
    <xf numFmtId="0" fontId="12" fillId="0" borderId="10" xfId="0" applyFont="1" applyFill="1" applyBorder="1" applyAlignment="1">
      <alignment horizontal="center" wrapText="1"/>
    </xf>
    <xf numFmtId="0" fontId="12" fillId="0" borderId="11" xfId="0" applyFont="1" applyFill="1" applyBorder="1" applyAlignment="1">
      <alignment horizontal="center" wrapText="1"/>
    </xf>
    <xf numFmtId="0" fontId="12" fillId="0" borderId="12" xfId="0" applyFont="1" applyFill="1" applyBorder="1" applyAlignment="1">
      <alignment horizontal="center" wrapText="1"/>
    </xf>
    <xf numFmtId="0" fontId="12" fillId="0" borderId="10" xfId="0" applyFont="1" applyBorder="1" applyAlignment="1">
      <alignment horizontal="center" wrapText="1"/>
    </xf>
    <xf numFmtId="0" fontId="12" fillId="0" borderId="11" xfId="0" applyFont="1" applyBorder="1" applyAlignment="1">
      <alignment horizontal="center" wrapText="1"/>
    </xf>
    <xf numFmtId="0" fontId="12" fillId="0" borderId="12" xfId="0" applyFont="1" applyBorder="1" applyAlignment="1">
      <alignment horizontal="center" wrapText="1"/>
    </xf>
    <xf numFmtId="0" fontId="4" fillId="0" borderId="0" xfId="0" applyFont="1" applyAlignment="1">
      <alignment horizontal="center"/>
    </xf>
  </cellXfs>
  <cellStyles count="9">
    <cellStyle name="Comma" xfId="2" builtinId="3"/>
    <cellStyle name="Hyperlink" xfId="4" builtinId="8"/>
    <cellStyle name="Normal" xfId="0" builtinId="0"/>
    <cellStyle name="Normal 2" xfId="3"/>
    <cellStyle name="Normal 2 2" xfId="6"/>
    <cellStyle name="Normal 3" xfId="8"/>
    <cellStyle name="Normal 5" xfId="5"/>
    <cellStyle name="Normal 6" xfId="7"/>
    <cellStyle name="Percent" xfId="1" builtinId="5"/>
  </cellStyles>
  <dxfs count="33">
    <dxf>
      <numFmt numFmtId="0" formatCode="General"/>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minor"/>
      </font>
      <numFmt numFmtId="2" formatCode="0.00"/>
    </dxf>
    <dxf>
      <numFmt numFmtId="2" formatCode="0.00"/>
    </dxf>
    <dxf>
      <font>
        <b/>
        <i val="0"/>
        <strike val="0"/>
        <condense val="0"/>
        <extend val="0"/>
        <outline val="0"/>
        <shadow val="0"/>
        <u val="none"/>
        <vertAlign val="baseline"/>
        <sz val="11"/>
        <color theme="1"/>
        <name val="Calibri"/>
        <scheme val="minor"/>
      </font>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6">
      <queryTableField id="1" name="EnergyStorTech" tableColumnId="1"/>
      <queryTableField id="2" name="ModelGeography" tableColumnId="2"/>
      <queryTableField id="3" name="InstYear" tableColumnId="3"/>
      <queryTableField id="4" name="Year" tableColumnId="4"/>
      <queryTableField id="5" name="FixedCost" tableColumnId="5"/>
      <queryTableField id="6" name="Efficiency" tableColumnId="6"/>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9" name="Regions" displayName="Regions" ref="A1:C26" totalsRowShown="0">
  <autoFilter ref="A1:C26"/>
  <tableColumns count="3">
    <tableColumn id="1" name="ModelGeography"/>
    <tableColumn id="2" name="SubGeography1" dataDxfId="32"/>
    <tableColumn id="3" name="SubGeography2" dataDxfId="31"/>
  </tableColumns>
  <tableStyleInfo name="TableStyleMedium2" showFirstColumn="0" showLastColumn="0" showRowStripes="1" showColumnStripes="0"/>
</table>
</file>

<file path=xl/tables/table2.xml><?xml version="1.0" encoding="utf-8"?>
<table xmlns="http://schemas.openxmlformats.org/spreadsheetml/2006/main" id="21" name="EfficiencyCost_bat" displayName="EfficiencyCost_bat" ref="A2:E38" totalsRowShown="0" headerRowDxfId="12">
  <autoFilter ref="A2:E38"/>
  <tableColumns count="5">
    <tableColumn id="1" name="EnergyStorTech"/>
    <tableColumn id="2" name="ModelGeography"/>
    <tableColumn id="3" name="InstYear">
      <calculatedColumnFormula>C2+1</calculatedColumnFormula>
    </tableColumn>
    <tableColumn id="4" name="FixedCost" dataDxfId="11">
      <calculatedColumnFormula>Info!#REF!</calculatedColumnFormula>
    </tableColumn>
    <tableColumn id="5" name="Efficiency" dataDxfId="10">
      <calculatedColumnFormula>E2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2" name="Year" displayName="Year" ref="G2:G13" totalsRowShown="0">
  <autoFilter ref="G2:G13"/>
  <tableColumns count="1">
    <tableColumn id="1" name="Year"/>
  </tableColumns>
  <tableStyleInfo name="TableStyleMedium2" showFirstColumn="0" showLastColumn="0" showRowStripes="1" showColumnStripes="0"/>
</table>
</file>

<file path=xl/tables/table4.xml><?xml version="1.0" encoding="utf-8"?>
<table xmlns="http://schemas.openxmlformats.org/spreadsheetml/2006/main" id="24" name="EfficiencyCost_bat__2" displayName="EfficiencyCost_bat__2" ref="A1:F232" tableType="queryTable" totalsRowShown="0">
  <autoFilter ref="A1:F232"/>
  <tableColumns count="6">
    <tableColumn id="1" uniqueName="1" name="EnergyStorTech" queryTableFieldId="1" dataDxfId="9"/>
    <tableColumn id="2" uniqueName="2" name="ModelGeography" queryTableFieldId="2" dataDxfId="8"/>
    <tableColumn id="3" uniqueName="3" name="InstYear" queryTableFieldId="3" dataDxfId="7"/>
    <tableColumn id="4" uniqueName="4" name="Year" queryTableFieldId="4" dataDxfId="6"/>
    <tableColumn id="5" uniqueName="5" name="FixedCost" queryTableFieldId="5" dataDxfId="5"/>
    <tableColumn id="6" uniqueName="6" name="Efficiency" queryTableFieldId="6" dataDxfId="4"/>
  </tableColumns>
  <tableStyleInfo name="TableStyleMedium7" showFirstColumn="0" showLastColumn="0" showRowStripes="1" showColumnStripes="0"/>
</table>
</file>

<file path=xl/tables/table5.xml><?xml version="1.0" encoding="utf-8"?>
<table xmlns="http://schemas.openxmlformats.org/spreadsheetml/2006/main" id="3" name="Table3" displayName="Table3" ref="A1:D14" totalsRowShown="0">
  <autoFilter ref="A1:D14"/>
  <tableColumns count="4">
    <tableColumn id="1" name="EYEAR"/>
    <tableColumn id="2" name="TWO_HR_STOR" dataDxfId="3">
      <calculatedColumnFormula>Info!#REF!</calculatedColumnFormula>
    </tableColumn>
    <tableColumn id="3" name="SIX_HR_STOR" dataDxfId="2">
      <calculatedColumnFormula>Info!#REF!</calculatedColumnFormula>
    </tableColumn>
    <tableColumn id="4" name="FOUR_HR_STOR" dataDxfId="1">
      <calculatedColumnFormula>Table3[[#This Row],[SIX_HR_STOR]]</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D14" totalsRowShown="0">
  <autoFilter ref="A1:D14"/>
  <tableColumns count="4">
    <tableColumn id="1" name="EYEAR"/>
    <tableColumn id="2" name="TWO_HR_STOR">
      <calculatedColumnFormula>Info!#REF!</calculatedColumnFormula>
    </tableColumn>
    <tableColumn id="3" name="SIX_HR_STOR">
      <calculatedColumnFormula>Info!#REF!</calculatedColumnFormula>
    </tableColumn>
    <tableColumn id="4" name="FOUR_HR_STOR" dataDxfId="0">
      <calculatedColumnFormula>Table6[[#This Row],[SIX_HR_STOR]]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23"/>
  <sheetViews>
    <sheetView showGridLines="0" tabSelected="1" zoomScaleNormal="100" workbookViewId="0"/>
  </sheetViews>
  <sheetFormatPr defaultColWidth="14.42578125" defaultRowHeight="15.75" customHeight="1" x14ac:dyDescent="0.2"/>
  <cols>
    <col min="1" max="1" width="18.42578125" style="118" customWidth="1"/>
    <col min="2" max="2" width="29.5703125" style="118" customWidth="1"/>
    <col min="3" max="3" width="5.85546875" style="118" bestFit="1" customWidth="1"/>
    <col min="4" max="4" width="33.42578125" style="118" customWidth="1"/>
    <col min="5" max="5" width="29.28515625" style="118" bestFit="1" customWidth="1"/>
    <col min="6" max="16384" width="14.42578125" style="118"/>
  </cols>
  <sheetData>
    <row r="1" spans="1:10" ht="19.5" x14ac:dyDescent="0.3">
      <c r="A1" s="117" t="s">
        <v>179</v>
      </c>
      <c r="J1" s="119"/>
    </row>
    <row r="2" spans="1:10" ht="16.5" x14ac:dyDescent="0.25">
      <c r="A2" s="120" t="s">
        <v>156</v>
      </c>
      <c r="J2" s="119"/>
    </row>
    <row r="3" spans="1:10" x14ac:dyDescent="0.25">
      <c r="A3" s="121">
        <v>2021</v>
      </c>
      <c r="J3" s="119"/>
    </row>
    <row r="4" spans="1:10" ht="12.75" x14ac:dyDescent="0.2">
      <c r="A4" s="122" t="s">
        <v>157</v>
      </c>
      <c r="B4" s="123">
        <v>44470</v>
      </c>
      <c r="J4" s="124"/>
    </row>
    <row r="5" spans="1:10" ht="12.75" x14ac:dyDescent="0.2">
      <c r="A5" s="125" t="s">
        <v>158</v>
      </c>
      <c r="B5" s="126" t="s">
        <v>159</v>
      </c>
      <c r="C5" s="127"/>
      <c r="D5" s="127"/>
      <c r="E5" s="127"/>
      <c r="F5" s="127"/>
      <c r="G5" s="127"/>
      <c r="H5" s="127"/>
      <c r="I5" s="127"/>
      <c r="J5" s="124"/>
    </row>
    <row r="6" spans="1:10" ht="12.75" x14ac:dyDescent="0.2">
      <c r="C6" s="127"/>
      <c r="D6" s="127"/>
      <c r="E6" s="127"/>
      <c r="F6" s="127"/>
      <c r="G6" s="127"/>
      <c r="H6" s="127"/>
      <c r="I6" s="127"/>
      <c r="J6" s="124"/>
    </row>
    <row r="7" spans="1:10" ht="12.75" x14ac:dyDescent="0.2">
      <c r="C7" s="154" t="s">
        <v>160</v>
      </c>
      <c r="D7" s="155"/>
      <c r="E7" s="155"/>
      <c r="F7" s="155"/>
      <c r="G7" s="155"/>
      <c r="H7" s="155"/>
      <c r="I7" s="156"/>
      <c r="J7" s="124"/>
    </row>
    <row r="8" spans="1:10" ht="30" customHeight="1" x14ac:dyDescent="0.2">
      <c r="A8" s="128" t="s">
        <v>161</v>
      </c>
      <c r="B8" s="129" t="s">
        <v>162</v>
      </c>
      <c r="C8" s="157" t="s">
        <v>180</v>
      </c>
      <c r="D8" s="157"/>
      <c r="E8" s="157"/>
      <c r="F8" s="157"/>
      <c r="G8" s="157"/>
      <c r="H8" s="157"/>
      <c r="I8" s="157"/>
      <c r="J8" s="124"/>
    </row>
    <row r="9" spans="1:10" ht="30" customHeight="1" x14ac:dyDescent="0.2">
      <c r="A9" s="128" t="s">
        <v>163</v>
      </c>
      <c r="B9" s="129" t="s">
        <v>164</v>
      </c>
      <c r="C9" s="157"/>
      <c r="D9" s="157"/>
      <c r="E9" s="157"/>
      <c r="F9" s="157"/>
      <c r="G9" s="157"/>
      <c r="H9" s="157"/>
      <c r="I9" s="157"/>
      <c r="J9" s="124"/>
    </row>
    <row r="10" spans="1:10" ht="30" customHeight="1" x14ac:dyDescent="0.2">
      <c r="A10" s="128" t="s">
        <v>165</v>
      </c>
      <c r="B10" s="129" t="s">
        <v>166</v>
      </c>
      <c r="C10" s="157" t="s">
        <v>181</v>
      </c>
      <c r="D10" s="157"/>
      <c r="E10" s="157"/>
      <c r="F10" s="157"/>
      <c r="G10" s="157"/>
      <c r="H10" s="157"/>
      <c r="I10" s="157"/>
      <c r="J10" s="124"/>
    </row>
    <row r="11" spans="1:10" ht="12.75" x14ac:dyDescent="0.2">
      <c r="J11" s="124"/>
    </row>
    <row r="12" spans="1:10" ht="12.75" x14ac:dyDescent="0.2">
      <c r="J12" s="124"/>
    </row>
    <row r="13" spans="1:10" ht="12.75" x14ac:dyDescent="0.2">
      <c r="A13" s="130"/>
      <c r="J13" s="124"/>
    </row>
    <row r="14" spans="1:10" ht="12.75" x14ac:dyDescent="0.2">
      <c r="A14" s="131" t="s">
        <v>167</v>
      </c>
      <c r="B14" s="131" t="s">
        <v>183</v>
      </c>
      <c r="C14" s="132" t="s">
        <v>182</v>
      </c>
      <c r="D14" s="132" t="s">
        <v>168</v>
      </c>
      <c r="J14" s="124"/>
    </row>
    <row r="15" spans="1:10" ht="38.25" x14ac:dyDescent="0.2">
      <c r="A15" s="133" t="s">
        <v>169</v>
      </c>
      <c r="B15" s="133" t="s">
        <v>220</v>
      </c>
      <c r="C15" s="134">
        <v>1</v>
      </c>
      <c r="D15" s="146" t="s">
        <v>170</v>
      </c>
      <c r="J15" s="119"/>
    </row>
    <row r="16" spans="1:10" ht="15" x14ac:dyDescent="0.25">
      <c r="A16" s="135"/>
      <c r="B16" s="135"/>
      <c r="C16" s="136"/>
      <c r="D16" s="135"/>
      <c r="E16" s="137"/>
      <c r="J16" s="124"/>
    </row>
    <row r="17" spans="1:10" ht="12.75" x14ac:dyDescent="0.2">
      <c r="A17" s="138" t="s">
        <v>171</v>
      </c>
      <c r="B17" s="139"/>
      <c r="C17" s="139"/>
      <c r="D17" s="139"/>
      <c r="E17" s="139"/>
      <c r="J17" s="124"/>
    </row>
    <row r="18" spans="1:10" ht="12.75" x14ac:dyDescent="0.2">
      <c r="A18" s="139"/>
      <c r="B18" s="140"/>
      <c r="C18" s="139"/>
      <c r="D18" s="139"/>
      <c r="E18" s="139"/>
      <c r="J18" s="124"/>
    </row>
    <row r="19" spans="1:10" ht="12.75" x14ac:dyDescent="0.2">
      <c r="A19" s="141">
        <v>1</v>
      </c>
      <c r="B19" s="142" t="s">
        <v>213</v>
      </c>
      <c r="C19" s="139"/>
      <c r="D19" s="139"/>
      <c r="E19" s="139"/>
      <c r="J19" s="119"/>
    </row>
    <row r="20" spans="1:10" ht="12" customHeight="1" x14ac:dyDescent="0.2">
      <c r="A20" s="141">
        <v>2</v>
      </c>
      <c r="B20" s="142" t="s">
        <v>212</v>
      </c>
      <c r="C20" s="139"/>
      <c r="D20" s="139"/>
      <c r="E20" s="139"/>
      <c r="J20" s="119"/>
    </row>
    <row r="21" spans="1:10" ht="12" customHeight="1" x14ac:dyDescent="0.2">
      <c r="A21" s="141">
        <v>3</v>
      </c>
      <c r="B21" s="142" t="s">
        <v>214</v>
      </c>
      <c r="C21" s="139"/>
      <c r="D21" s="139"/>
      <c r="E21" s="139"/>
      <c r="J21" s="119"/>
    </row>
    <row r="22" spans="1:10" ht="12" customHeight="1" x14ac:dyDescent="0.2">
      <c r="A22" s="141">
        <v>4</v>
      </c>
      <c r="B22" s="142" t="s">
        <v>215</v>
      </c>
      <c r="C22" s="139"/>
      <c r="D22" s="139"/>
      <c r="E22" s="139"/>
      <c r="J22" s="119"/>
    </row>
    <row r="23" spans="1:10" ht="12" customHeight="1" x14ac:dyDescent="0.2">
      <c r="A23" s="141">
        <v>5</v>
      </c>
      <c r="B23" s="140" t="s">
        <v>172</v>
      </c>
      <c r="C23" s="139"/>
      <c r="D23" s="139"/>
      <c r="E23" s="139"/>
      <c r="J23" s="119"/>
    </row>
    <row r="24" spans="1:10" ht="15" x14ac:dyDescent="0.2">
      <c r="A24" s="143"/>
      <c r="C24" s="139"/>
      <c r="D24" s="139"/>
      <c r="E24" s="139"/>
      <c r="J24" s="119"/>
    </row>
    <row r="25" spans="1:10" ht="12.75" x14ac:dyDescent="0.2">
      <c r="A25" s="144" t="s">
        <v>173</v>
      </c>
      <c r="B25" s="140"/>
      <c r="C25" s="139"/>
      <c r="D25" s="139"/>
      <c r="E25" s="139"/>
      <c r="J25" s="124"/>
    </row>
    <row r="26" spans="1:10" ht="12.75" x14ac:dyDescent="0.2">
      <c r="A26" s="141">
        <v>1</v>
      </c>
      <c r="B26" s="140" t="s">
        <v>178</v>
      </c>
      <c r="C26" s="139"/>
      <c r="D26" s="139"/>
      <c r="E26" s="139"/>
      <c r="J26" s="124"/>
    </row>
    <row r="27" spans="1:10" ht="12.75" x14ac:dyDescent="0.2">
      <c r="A27" s="139">
        <v>2</v>
      </c>
      <c r="B27" s="140" t="s">
        <v>177</v>
      </c>
      <c r="C27" s="139"/>
      <c r="D27" s="139"/>
      <c r="E27" s="139"/>
      <c r="J27" s="124"/>
    </row>
    <row r="28" spans="1:10" ht="12.75" x14ac:dyDescent="0.2">
      <c r="A28" s="141">
        <v>3</v>
      </c>
      <c r="B28" s="140" t="s">
        <v>148</v>
      </c>
      <c r="C28" s="139"/>
      <c r="D28" s="139"/>
      <c r="E28" s="139"/>
      <c r="J28" s="124"/>
    </row>
    <row r="29" spans="1:10" ht="12.75" x14ac:dyDescent="0.2">
      <c r="A29" s="139"/>
      <c r="B29" s="140"/>
      <c r="C29" s="139"/>
      <c r="D29" s="139"/>
      <c r="E29" s="139"/>
      <c r="J29" s="124"/>
    </row>
    <row r="30" spans="1:10" ht="12.75" x14ac:dyDescent="0.2">
      <c r="A30" s="139"/>
      <c r="C30" s="139"/>
      <c r="D30" s="139"/>
      <c r="E30" s="139"/>
      <c r="J30" s="124"/>
    </row>
    <row r="31" spans="1:10" ht="12.75" x14ac:dyDescent="0.2">
      <c r="A31" s="139"/>
      <c r="B31" s="140"/>
      <c r="C31" s="139"/>
      <c r="D31" s="139"/>
      <c r="E31" s="139"/>
      <c r="J31" s="124"/>
    </row>
    <row r="32" spans="1:10" ht="12.75" x14ac:dyDescent="0.2">
      <c r="A32" s="139"/>
      <c r="B32" s="140"/>
      <c r="C32" s="139"/>
      <c r="D32" s="139"/>
      <c r="E32" s="139"/>
      <c r="J32" s="124"/>
    </row>
    <row r="33" spans="1:10" ht="12.75" x14ac:dyDescent="0.2">
      <c r="A33" s="139"/>
      <c r="B33" s="140"/>
      <c r="C33" s="139"/>
      <c r="D33" s="139"/>
      <c r="E33" s="139"/>
      <c r="J33" s="124"/>
    </row>
    <row r="34" spans="1:10" ht="12.75" x14ac:dyDescent="0.2">
      <c r="A34" s="139"/>
      <c r="B34" s="140"/>
      <c r="C34" s="139"/>
      <c r="D34" s="139"/>
      <c r="E34" s="139"/>
      <c r="J34" s="124"/>
    </row>
    <row r="35" spans="1:10" ht="15" x14ac:dyDescent="0.2">
      <c r="A35" s="139"/>
      <c r="B35" s="145"/>
      <c r="C35" s="139"/>
      <c r="D35" s="139"/>
      <c r="E35" s="139"/>
      <c r="J35" s="124"/>
    </row>
    <row r="36" spans="1:10" ht="12.75" x14ac:dyDescent="0.2">
      <c r="A36" s="139"/>
      <c r="B36" s="140"/>
      <c r="C36" s="139"/>
      <c r="D36" s="139"/>
      <c r="E36" s="139"/>
      <c r="J36" s="124"/>
    </row>
    <row r="37" spans="1:10" ht="12.75" x14ac:dyDescent="0.2">
      <c r="A37" s="139"/>
      <c r="B37" s="140"/>
      <c r="C37" s="139"/>
      <c r="D37" s="139"/>
      <c r="E37" s="139"/>
      <c r="J37" s="124"/>
    </row>
    <row r="38" spans="1:10" ht="12.75" x14ac:dyDescent="0.2">
      <c r="A38" s="139"/>
      <c r="B38" s="140"/>
      <c r="C38" s="139"/>
      <c r="D38" s="139"/>
      <c r="E38" s="139"/>
      <c r="J38" s="124"/>
    </row>
    <row r="39" spans="1:10" ht="12.75" x14ac:dyDescent="0.2">
      <c r="A39" s="139"/>
      <c r="B39" s="140"/>
      <c r="C39" s="139"/>
      <c r="D39" s="139"/>
      <c r="E39" s="139"/>
      <c r="J39" s="124"/>
    </row>
    <row r="40" spans="1:10" ht="12.75" x14ac:dyDescent="0.2">
      <c r="A40" s="139"/>
      <c r="B40" s="140"/>
      <c r="C40" s="139"/>
      <c r="D40" s="139"/>
      <c r="E40" s="139"/>
      <c r="J40" s="124"/>
    </row>
    <row r="41" spans="1:10" ht="12.75" x14ac:dyDescent="0.2">
      <c r="A41" s="139"/>
      <c r="B41" s="140"/>
      <c r="C41" s="139"/>
      <c r="D41" s="139"/>
      <c r="E41" s="139"/>
      <c r="J41" s="124"/>
    </row>
    <row r="42" spans="1:10" ht="12.75" x14ac:dyDescent="0.2">
      <c r="A42" s="139"/>
      <c r="B42" s="140"/>
      <c r="C42" s="139"/>
      <c r="D42" s="139"/>
      <c r="E42" s="139"/>
      <c r="J42" s="124"/>
    </row>
    <row r="43" spans="1:10" ht="12.75" x14ac:dyDescent="0.2">
      <c r="A43" s="139"/>
      <c r="B43" s="140"/>
      <c r="C43" s="139"/>
      <c r="D43" s="139"/>
      <c r="E43" s="139"/>
      <c r="J43" s="124"/>
    </row>
    <row r="44" spans="1:10" ht="12.75" x14ac:dyDescent="0.2">
      <c r="A44" s="139"/>
      <c r="B44" s="140"/>
      <c r="C44" s="139"/>
      <c r="D44" s="139"/>
      <c r="E44" s="139"/>
      <c r="J44" s="124"/>
    </row>
    <row r="45" spans="1:10" ht="12.75" x14ac:dyDescent="0.2">
      <c r="A45" s="139"/>
      <c r="B45" s="140"/>
      <c r="C45" s="139"/>
      <c r="D45" s="139"/>
      <c r="E45" s="139"/>
      <c r="J45" s="124"/>
    </row>
    <row r="46" spans="1:10" ht="12.75" x14ac:dyDescent="0.2">
      <c r="A46" s="139"/>
      <c r="B46" s="140"/>
      <c r="C46" s="139"/>
      <c r="D46" s="139"/>
      <c r="E46" s="139"/>
      <c r="J46" s="124"/>
    </row>
    <row r="47" spans="1:10" ht="12.75" x14ac:dyDescent="0.2">
      <c r="A47" s="139"/>
      <c r="B47" s="140"/>
      <c r="C47" s="139"/>
      <c r="D47" s="139"/>
      <c r="E47" s="139"/>
      <c r="J47" s="124"/>
    </row>
    <row r="48" spans="1:10" ht="12.75" x14ac:dyDescent="0.2">
      <c r="A48" s="139"/>
      <c r="B48" s="140"/>
      <c r="C48" s="139"/>
      <c r="D48" s="139"/>
      <c r="E48" s="139"/>
      <c r="J48" s="124"/>
    </row>
    <row r="49" spans="1:10" ht="12.75" x14ac:dyDescent="0.2">
      <c r="A49" s="139"/>
      <c r="B49" s="140"/>
      <c r="C49" s="139"/>
      <c r="D49" s="139"/>
      <c r="E49" s="139"/>
      <c r="J49" s="124"/>
    </row>
    <row r="50" spans="1:10" ht="12.75" x14ac:dyDescent="0.2">
      <c r="A50" s="139"/>
      <c r="B50" s="140"/>
      <c r="C50" s="139"/>
      <c r="D50" s="139"/>
      <c r="E50" s="139"/>
      <c r="J50" s="124"/>
    </row>
    <row r="51" spans="1:10" ht="12.75" x14ac:dyDescent="0.2">
      <c r="A51" s="139"/>
      <c r="B51" s="140"/>
      <c r="C51" s="139"/>
      <c r="D51" s="139"/>
      <c r="E51" s="139"/>
      <c r="J51" s="124"/>
    </row>
    <row r="52" spans="1:10" ht="12.75" x14ac:dyDescent="0.2">
      <c r="A52" s="139"/>
      <c r="B52" s="140"/>
      <c r="C52" s="139"/>
      <c r="D52" s="139"/>
      <c r="E52" s="139"/>
      <c r="J52" s="124"/>
    </row>
    <row r="53" spans="1:10" ht="12.75" x14ac:dyDescent="0.2">
      <c r="A53" s="139"/>
      <c r="B53" s="140"/>
      <c r="C53" s="139"/>
      <c r="D53" s="139"/>
      <c r="E53" s="139"/>
      <c r="J53" s="124"/>
    </row>
    <row r="54" spans="1:10" ht="12.75" x14ac:dyDescent="0.2">
      <c r="A54" s="139"/>
      <c r="B54" s="140"/>
      <c r="C54" s="139"/>
      <c r="D54" s="139"/>
      <c r="E54" s="139"/>
      <c r="J54" s="124"/>
    </row>
    <row r="55" spans="1:10" ht="12.75" x14ac:dyDescent="0.2">
      <c r="A55" s="139"/>
      <c r="B55" s="140"/>
      <c r="C55" s="139"/>
      <c r="D55" s="139"/>
      <c r="E55" s="139"/>
      <c r="J55" s="124"/>
    </row>
    <row r="56" spans="1:10" ht="12.75" x14ac:dyDescent="0.2">
      <c r="A56" s="139"/>
      <c r="B56" s="140"/>
      <c r="C56" s="139"/>
      <c r="D56" s="139"/>
      <c r="E56" s="139"/>
      <c r="J56" s="124"/>
    </row>
    <row r="57" spans="1:10" ht="12.75" x14ac:dyDescent="0.2">
      <c r="A57" s="139"/>
      <c r="B57" s="140"/>
      <c r="C57" s="139"/>
      <c r="D57" s="139"/>
      <c r="E57" s="139"/>
      <c r="J57" s="124"/>
    </row>
    <row r="58" spans="1:10" ht="12.75" x14ac:dyDescent="0.2">
      <c r="A58" s="139"/>
      <c r="B58" s="140"/>
      <c r="C58" s="139"/>
      <c r="D58" s="139"/>
      <c r="E58" s="139"/>
      <c r="J58" s="124"/>
    </row>
    <row r="59" spans="1:10" ht="12.75" x14ac:dyDescent="0.2">
      <c r="A59" s="139"/>
      <c r="B59" s="140"/>
      <c r="C59" s="139"/>
      <c r="D59" s="139"/>
      <c r="E59" s="139"/>
      <c r="J59" s="124"/>
    </row>
    <row r="60" spans="1:10" ht="12.75" x14ac:dyDescent="0.2">
      <c r="A60" s="139"/>
      <c r="B60" s="140"/>
      <c r="C60" s="139"/>
      <c r="D60" s="139"/>
      <c r="E60" s="139"/>
      <c r="J60" s="124"/>
    </row>
    <row r="61" spans="1:10" ht="12.75" x14ac:dyDescent="0.2">
      <c r="A61" s="139"/>
      <c r="B61" s="140"/>
      <c r="C61" s="139"/>
      <c r="D61" s="139"/>
      <c r="E61" s="139"/>
      <c r="J61" s="124"/>
    </row>
    <row r="62" spans="1:10" ht="12.75" x14ac:dyDescent="0.2">
      <c r="A62" s="139"/>
      <c r="B62" s="140"/>
      <c r="C62" s="139"/>
      <c r="D62" s="139"/>
      <c r="E62" s="139"/>
      <c r="J62" s="124"/>
    </row>
    <row r="63" spans="1:10" ht="12.75" x14ac:dyDescent="0.2">
      <c r="A63" s="139"/>
      <c r="B63" s="140"/>
      <c r="C63" s="139"/>
      <c r="D63" s="139"/>
      <c r="E63" s="139"/>
      <c r="J63" s="124"/>
    </row>
    <row r="64" spans="1:10" ht="12.75" x14ac:dyDescent="0.2">
      <c r="A64" s="139"/>
      <c r="B64" s="140"/>
      <c r="C64" s="139"/>
      <c r="D64" s="139"/>
      <c r="E64" s="139"/>
      <c r="J64" s="124"/>
    </row>
    <row r="65" spans="1:10" ht="12.75" x14ac:dyDescent="0.2">
      <c r="A65" s="139"/>
      <c r="B65" s="140"/>
      <c r="C65" s="139"/>
      <c r="D65" s="139"/>
      <c r="E65" s="139"/>
      <c r="J65" s="124"/>
    </row>
    <row r="66" spans="1:10" ht="12.75" x14ac:dyDescent="0.2">
      <c r="A66" s="139"/>
      <c r="B66" s="140"/>
      <c r="C66" s="139"/>
      <c r="D66" s="139"/>
      <c r="E66" s="139"/>
      <c r="J66" s="124"/>
    </row>
    <row r="67" spans="1:10" ht="12.75" x14ac:dyDescent="0.2">
      <c r="A67" s="139"/>
      <c r="B67" s="140"/>
      <c r="C67" s="139"/>
      <c r="D67" s="139"/>
      <c r="E67" s="139"/>
      <c r="J67" s="124"/>
    </row>
    <row r="68" spans="1:10" ht="12.75" x14ac:dyDescent="0.2">
      <c r="A68" s="139"/>
      <c r="B68" s="140"/>
      <c r="C68" s="139"/>
      <c r="D68" s="139"/>
      <c r="E68" s="139"/>
      <c r="J68" s="124"/>
    </row>
    <row r="69" spans="1:10" ht="12.75" x14ac:dyDescent="0.2">
      <c r="A69" s="138" t="s">
        <v>174</v>
      </c>
      <c r="B69" s="140"/>
      <c r="C69" s="139"/>
      <c r="D69" s="139"/>
      <c r="E69" s="139"/>
      <c r="J69" s="124"/>
    </row>
    <row r="70" spans="1:10" ht="12.75" x14ac:dyDescent="0.2">
      <c r="A70" s="139">
        <v>1</v>
      </c>
      <c r="B70" s="140" t="s">
        <v>175</v>
      </c>
      <c r="C70" s="139"/>
      <c r="D70" s="139"/>
      <c r="E70" s="139"/>
      <c r="J70" s="124"/>
    </row>
    <row r="71" spans="1:10" ht="12.75" x14ac:dyDescent="0.2">
      <c r="A71" s="139">
        <v>2</v>
      </c>
      <c r="B71" s="140" t="s">
        <v>176</v>
      </c>
      <c r="C71" s="139"/>
      <c r="D71" s="139"/>
      <c r="E71" s="139"/>
      <c r="J71" s="124"/>
    </row>
    <row r="72" spans="1:10" ht="12.75" x14ac:dyDescent="0.2">
      <c r="A72" s="139"/>
      <c r="B72" s="139"/>
      <c r="C72" s="139"/>
      <c r="D72" s="139"/>
      <c r="E72" s="139"/>
      <c r="J72" s="124"/>
    </row>
    <row r="73" spans="1:10" ht="12.75" x14ac:dyDescent="0.2">
      <c r="A73" s="139"/>
      <c r="B73" s="139"/>
      <c r="C73" s="139"/>
      <c r="D73" s="139"/>
      <c r="E73" s="139"/>
      <c r="J73" s="124"/>
    </row>
    <row r="74" spans="1:10" ht="12.75" x14ac:dyDescent="0.2">
      <c r="A74" s="139"/>
      <c r="B74" s="139"/>
      <c r="C74" s="139"/>
      <c r="D74" s="139"/>
      <c r="E74" s="139"/>
      <c r="J74" s="124"/>
    </row>
    <row r="75" spans="1:10" ht="12.75" x14ac:dyDescent="0.2">
      <c r="A75" s="139"/>
      <c r="B75" s="139"/>
      <c r="C75" s="139"/>
      <c r="D75" s="139"/>
      <c r="E75" s="139"/>
      <c r="J75" s="124"/>
    </row>
    <row r="76" spans="1:10" ht="12.75" x14ac:dyDescent="0.2">
      <c r="J76" s="124"/>
    </row>
    <row r="77" spans="1:10" ht="12.75" x14ac:dyDescent="0.2">
      <c r="J77" s="124"/>
    </row>
    <row r="78" spans="1:10" ht="12.75" x14ac:dyDescent="0.2">
      <c r="J78" s="124"/>
    </row>
    <row r="79" spans="1:10" ht="12.75" x14ac:dyDescent="0.2">
      <c r="J79" s="124"/>
    </row>
    <row r="80" spans="1:10" ht="12.75" x14ac:dyDescent="0.2">
      <c r="J80" s="124"/>
    </row>
    <row r="81" spans="10:10" ht="12.75" x14ac:dyDescent="0.2">
      <c r="J81" s="124"/>
    </row>
    <row r="82" spans="10:10" ht="12.75" x14ac:dyDescent="0.2">
      <c r="J82" s="124"/>
    </row>
    <row r="83" spans="10:10" ht="12.75" x14ac:dyDescent="0.2">
      <c r="J83" s="124"/>
    </row>
    <row r="84" spans="10:10" ht="12.75" x14ac:dyDescent="0.2">
      <c r="J84" s="124"/>
    </row>
    <row r="85" spans="10:10" ht="12.75" x14ac:dyDescent="0.2">
      <c r="J85" s="124"/>
    </row>
    <row r="86" spans="10:10" ht="12.75" x14ac:dyDescent="0.2">
      <c r="J86" s="124"/>
    </row>
    <row r="87" spans="10:10" ht="12.75" x14ac:dyDescent="0.2">
      <c r="J87" s="124"/>
    </row>
    <row r="88" spans="10:10" ht="12.75" x14ac:dyDescent="0.2">
      <c r="J88" s="124"/>
    </row>
    <row r="89" spans="10:10" ht="12.75" x14ac:dyDescent="0.2">
      <c r="J89" s="124"/>
    </row>
    <row r="90" spans="10:10" ht="12.75" x14ac:dyDescent="0.2">
      <c r="J90" s="124"/>
    </row>
    <row r="91" spans="10:10" ht="12.75" x14ac:dyDescent="0.2">
      <c r="J91" s="124"/>
    </row>
    <row r="92" spans="10:10" ht="12.75" x14ac:dyDescent="0.2">
      <c r="J92" s="124"/>
    </row>
    <row r="93" spans="10:10" ht="12.75" x14ac:dyDescent="0.2">
      <c r="J93" s="124"/>
    </row>
    <row r="94" spans="10:10" ht="12.75" x14ac:dyDescent="0.2">
      <c r="J94" s="124"/>
    </row>
    <row r="95" spans="10:10" ht="12.75" x14ac:dyDescent="0.2">
      <c r="J95" s="124"/>
    </row>
    <row r="96" spans="10:10" ht="12.75" x14ac:dyDescent="0.2">
      <c r="J96" s="124"/>
    </row>
    <row r="97" spans="10:10" ht="12.75" x14ac:dyDescent="0.2">
      <c r="J97" s="124"/>
    </row>
    <row r="98" spans="10:10" ht="12.75" x14ac:dyDescent="0.2">
      <c r="J98" s="124"/>
    </row>
    <row r="99" spans="10:10" ht="12.75" x14ac:dyDescent="0.2">
      <c r="J99" s="124"/>
    </row>
    <row r="100" spans="10:10" ht="12.75" x14ac:dyDescent="0.2">
      <c r="J100" s="124"/>
    </row>
    <row r="101" spans="10:10" ht="12.75" x14ac:dyDescent="0.2">
      <c r="J101" s="124"/>
    </row>
    <row r="102" spans="10:10" ht="12.75" x14ac:dyDescent="0.2">
      <c r="J102" s="124"/>
    </row>
    <row r="103" spans="10:10" ht="12.75" x14ac:dyDescent="0.2">
      <c r="J103" s="124"/>
    </row>
    <row r="104" spans="10:10" ht="12.75" x14ac:dyDescent="0.2">
      <c r="J104" s="124"/>
    </row>
    <row r="105" spans="10:10" ht="12.75" x14ac:dyDescent="0.2">
      <c r="J105" s="124"/>
    </row>
    <row r="106" spans="10:10" ht="12.75" x14ac:dyDescent="0.2">
      <c r="J106" s="124"/>
    </row>
    <row r="107" spans="10:10" ht="12.75" x14ac:dyDescent="0.2">
      <c r="J107" s="124"/>
    </row>
    <row r="108" spans="10:10" ht="12.75" x14ac:dyDescent="0.2">
      <c r="J108" s="124"/>
    </row>
    <row r="109" spans="10:10" ht="12.75" x14ac:dyDescent="0.2">
      <c r="J109" s="124"/>
    </row>
    <row r="110" spans="10:10" ht="12.75" x14ac:dyDescent="0.2">
      <c r="J110" s="124"/>
    </row>
    <row r="111" spans="10:10" ht="12.75" x14ac:dyDescent="0.2">
      <c r="J111" s="124"/>
    </row>
    <row r="112" spans="10:10" ht="12.75" x14ac:dyDescent="0.2">
      <c r="J112" s="124"/>
    </row>
    <row r="113" spans="10:10" ht="12.75" x14ac:dyDescent="0.2">
      <c r="J113" s="124"/>
    </row>
    <row r="114" spans="10:10" ht="12.75" x14ac:dyDescent="0.2">
      <c r="J114" s="124"/>
    </row>
    <row r="115" spans="10:10" ht="12.75" x14ac:dyDescent="0.2">
      <c r="J115" s="124"/>
    </row>
    <row r="116" spans="10:10" ht="12.75" x14ac:dyDescent="0.2">
      <c r="J116" s="124"/>
    </row>
    <row r="117" spans="10:10" ht="12.75" x14ac:dyDescent="0.2">
      <c r="J117" s="124"/>
    </row>
    <row r="118" spans="10:10" ht="12.75" x14ac:dyDescent="0.2">
      <c r="J118" s="124"/>
    </row>
    <row r="119" spans="10:10" ht="12.75" x14ac:dyDescent="0.2">
      <c r="J119" s="124"/>
    </row>
    <row r="120" spans="10:10" ht="12.75" x14ac:dyDescent="0.2">
      <c r="J120" s="124"/>
    </row>
    <row r="121" spans="10:10" ht="12.75" x14ac:dyDescent="0.2">
      <c r="J121" s="124"/>
    </row>
    <row r="122" spans="10:10" ht="12.75" x14ac:dyDescent="0.2">
      <c r="J122" s="124"/>
    </row>
    <row r="123" spans="10:10" ht="12.75" x14ac:dyDescent="0.2">
      <c r="J123" s="124"/>
    </row>
    <row r="124" spans="10:10" ht="12.75" x14ac:dyDescent="0.2">
      <c r="J124" s="124"/>
    </row>
    <row r="125" spans="10:10" ht="12.75" x14ac:dyDescent="0.2">
      <c r="J125" s="124"/>
    </row>
    <row r="126" spans="10:10" ht="12.75" x14ac:dyDescent="0.2">
      <c r="J126" s="124"/>
    </row>
    <row r="127" spans="10:10" ht="12.75" x14ac:dyDescent="0.2">
      <c r="J127" s="124"/>
    </row>
    <row r="128" spans="10:10" ht="12.75" x14ac:dyDescent="0.2">
      <c r="J128" s="124"/>
    </row>
    <row r="129" spans="10:10" ht="12.75" x14ac:dyDescent="0.2">
      <c r="J129" s="124"/>
    </row>
    <row r="130" spans="10:10" ht="12.75" x14ac:dyDescent="0.2">
      <c r="J130" s="124"/>
    </row>
    <row r="131" spans="10:10" ht="12.75" x14ac:dyDescent="0.2">
      <c r="J131" s="124"/>
    </row>
    <row r="132" spans="10:10" ht="12.75" x14ac:dyDescent="0.2">
      <c r="J132" s="124"/>
    </row>
    <row r="133" spans="10:10" ht="12.75" x14ac:dyDescent="0.2">
      <c r="J133" s="124"/>
    </row>
    <row r="134" spans="10:10" ht="12.75" x14ac:dyDescent="0.2">
      <c r="J134" s="124"/>
    </row>
    <row r="135" spans="10:10" ht="12.75" x14ac:dyDescent="0.2">
      <c r="J135" s="124"/>
    </row>
    <row r="136" spans="10:10" ht="12.75" x14ac:dyDescent="0.2">
      <c r="J136" s="124"/>
    </row>
    <row r="137" spans="10:10" ht="12.75" x14ac:dyDescent="0.2">
      <c r="J137" s="124"/>
    </row>
    <row r="138" spans="10:10" ht="12.75" x14ac:dyDescent="0.2">
      <c r="J138" s="124"/>
    </row>
    <row r="139" spans="10:10" ht="12.75" x14ac:dyDescent="0.2">
      <c r="J139" s="124"/>
    </row>
    <row r="140" spans="10:10" ht="12.75" x14ac:dyDescent="0.2">
      <c r="J140" s="124"/>
    </row>
    <row r="141" spans="10:10" ht="12.75" x14ac:dyDescent="0.2">
      <c r="J141" s="124"/>
    </row>
    <row r="142" spans="10:10" ht="12.75" x14ac:dyDescent="0.2">
      <c r="J142" s="124"/>
    </row>
    <row r="143" spans="10:10" ht="12.75" x14ac:dyDescent="0.2">
      <c r="J143" s="124"/>
    </row>
    <row r="144" spans="10:10" ht="12.75" x14ac:dyDescent="0.2">
      <c r="J144" s="124"/>
    </row>
    <row r="145" spans="10:10" ht="12.75" x14ac:dyDescent="0.2">
      <c r="J145" s="124"/>
    </row>
    <row r="146" spans="10:10" ht="12.75" x14ac:dyDescent="0.2">
      <c r="J146" s="124"/>
    </row>
    <row r="147" spans="10:10" ht="12.75" x14ac:dyDescent="0.2">
      <c r="J147" s="124"/>
    </row>
    <row r="148" spans="10:10" ht="12.75" x14ac:dyDescent="0.2">
      <c r="J148" s="124"/>
    </row>
    <row r="149" spans="10:10" ht="12.75" x14ac:dyDescent="0.2">
      <c r="J149" s="124"/>
    </row>
    <row r="150" spans="10:10" ht="12.75" x14ac:dyDescent="0.2">
      <c r="J150" s="124"/>
    </row>
    <row r="151" spans="10:10" ht="12.75" x14ac:dyDescent="0.2">
      <c r="J151" s="124"/>
    </row>
    <row r="152" spans="10:10" ht="12.75" x14ac:dyDescent="0.2">
      <c r="J152" s="124"/>
    </row>
    <row r="153" spans="10:10" ht="12.75" x14ac:dyDescent="0.2">
      <c r="J153" s="124"/>
    </row>
    <row r="154" spans="10:10" ht="12.75" x14ac:dyDescent="0.2">
      <c r="J154" s="124"/>
    </row>
    <row r="155" spans="10:10" ht="12.75" x14ac:dyDescent="0.2">
      <c r="J155" s="124"/>
    </row>
    <row r="156" spans="10:10" ht="12.75" x14ac:dyDescent="0.2">
      <c r="J156" s="124"/>
    </row>
    <row r="157" spans="10:10" ht="12.75" x14ac:dyDescent="0.2">
      <c r="J157" s="124"/>
    </row>
    <row r="158" spans="10:10" ht="12.75" x14ac:dyDescent="0.2">
      <c r="J158" s="124"/>
    </row>
    <row r="159" spans="10:10" ht="12.75" x14ac:dyDescent="0.2">
      <c r="J159" s="124"/>
    </row>
    <row r="160" spans="10:10" ht="12.75" x14ac:dyDescent="0.2">
      <c r="J160" s="124"/>
    </row>
    <row r="161" spans="10:10" ht="12.75" x14ac:dyDescent="0.2">
      <c r="J161" s="124"/>
    </row>
    <row r="162" spans="10:10" ht="12.75" x14ac:dyDescent="0.2">
      <c r="J162" s="124"/>
    </row>
    <row r="163" spans="10:10" ht="12.75" x14ac:dyDescent="0.2">
      <c r="J163" s="124"/>
    </row>
    <row r="164" spans="10:10" ht="12.75" x14ac:dyDescent="0.2">
      <c r="J164" s="124"/>
    </row>
    <row r="165" spans="10:10" ht="12.75" x14ac:dyDescent="0.2">
      <c r="J165" s="124"/>
    </row>
    <row r="166" spans="10:10" ht="12.75" x14ac:dyDescent="0.2">
      <c r="J166" s="124"/>
    </row>
    <row r="167" spans="10:10" ht="12.75" x14ac:dyDescent="0.2">
      <c r="J167" s="124"/>
    </row>
    <row r="168" spans="10:10" ht="12.75" x14ac:dyDescent="0.2">
      <c r="J168" s="124"/>
    </row>
    <row r="169" spans="10:10" ht="12.75" x14ac:dyDescent="0.2">
      <c r="J169" s="124"/>
    </row>
    <row r="170" spans="10:10" ht="12.75" x14ac:dyDescent="0.2">
      <c r="J170" s="124"/>
    </row>
    <row r="171" spans="10:10" ht="12.75" x14ac:dyDescent="0.2">
      <c r="J171" s="124"/>
    </row>
    <row r="172" spans="10:10" ht="12.75" x14ac:dyDescent="0.2">
      <c r="J172" s="124"/>
    </row>
    <row r="173" spans="10:10" ht="12.75" x14ac:dyDescent="0.2">
      <c r="J173" s="124"/>
    </row>
    <row r="174" spans="10:10" ht="12.75" x14ac:dyDescent="0.2">
      <c r="J174" s="124"/>
    </row>
    <row r="175" spans="10:10" ht="12.75" x14ac:dyDescent="0.2">
      <c r="J175" s="124"/>
    </row>
    <row r="176" spans="10:10" ht="12.75" x14ac:dyDescent="0.2">
      <c r="J176" s="124"/>
    </row>
    <row r="177" spans="10:10" ht="12.75" x14ac:dyDescent="0.2">
      <c r="J177" s="124"/>
    </row>
    <row r="178" spans="10:10" ht="12.75" x14ac:dyDescent="0.2">
      <c r="J178" s="124"/>
    </row>
    <row r="179" spans="10:10" ht="12.75" x14ac:dyDescent="0.2">
      <c r="J179" s="124"/>
    </row>
    <row r="180" spans="10:10" ht="12.75" x14ac:dyDescent="0.2">
      <c r="J180" s="124"/>
    </row>
    <row r="181" spans="10:10" ht="12.75" x14ac:dyDescent="0.2">
      <c r="J181" s="124"/>
    </row>
    <row r="182" spans="10:10" ht="12.75" x14ac:dyDescent="0.2">
      <c r="J182" s="124"/>
    </row>
    <row r="183" spans="10:10" ht="12.75" x14ac:dyDescent="0.2">
      <c r="J183" s="124"/>
    </row>
    <row r="184" spans="10:10" ht="12.75" x14ac:dyDescent="0.2">
      <c r="J184" s="124"/>
    </row>
    <row r="185" spans="10:10" ht="12.75" x14ac:dyDescent="0.2">
      <c r="J185" s="124"/>
    </row>
    <row r="186" spans="10:10" ht="12.75" x14ac:dyDescent="0.2">
      <c r="J186" s="124"/>
    </row>
    <row r="187" spans="10:10" ht="12.75" x14ac:dyDescent="0.2">
      <c r="J187" s="124"/>
    </row>
    <row r="188" spans="10:10" ht="12.75" x14ac:dyDescent="0.2">
      <c r="J188" s="124"/>
    </row>
    <row r="189" spans="10:10" ht="12.75" x14ac:dyDescent="0.2">
      <c r="J189" s="124"/>
    </row>
    <row r="190" spans="10:10" ht="12.75" x14ac:dyDescent="0.2">
      <c r="J190" s="124"/>
    </row>
    <row r="191" spans="10:10" ht="12.75" x14ac:dyDescent="0.2">
      <c r="J191" s="124"/>
    </row>
    <row r="192" spans="10:10" ht="12.75" x14ac:dyDescent="0.2">
      <c r="J192" s="124"/>
    </row>
    <row r="193" spans="10:10" ht="12.75" x14ac:dyDescent="0.2">
      <c r="J193" s="124"/>
    </row>
    <row r="194" spans="10:10" ht="12.75" x14ac:dyDescent="0.2">
      <c r="J194" s="124"/>
    </row>
    <row r="195" spans="10:10" ht="12.75" x14ac:dyDescent="0.2">
      <c r="J195" s="124"/>
    </row>
    <row r="196" spans="10:10" ht="12.75" x14ac:dyDescent="0.2">
      <c r="J196" s="124"/>
    </row>
    <row r="197" spans="10:10" ht="12.75" x14ac:dyDescent="0.2">
      <c r="J197" s="124"/>
    </row>
    <row r="198" spans="10:10" ht="12.75" x14ac:dyDescent="0.2">
      <c r="J198" s="124"/>
    </row>
    <row r="199" spans="10:10" ht="12.75" x14ac:dyDescent="0.2">
      <c r="J199" s="124"/>
    </row>
    <row r="200" spans="10:10" ht="12.75" x14ac:dyDescent="0.2">
      <c r="J200" s="124"/>
    </row>
    <row r="201" spans="10:10" ht="12.75" x14ac:dyDescent="0.2">
      <c r="J201" s="124"/>
    </row>
    <row r="202" spans="10:10" ht="12.75" x14ac:dyDescent="0.2">
      <c r="J202" s="124"/>
    </row>
    <row r="203" spans="10:10" ht="12.75" x14ac:dyDescent="0.2">
      <c r="J203" s="124"/>
    </row>
    <row r="204" spans="10:10" ht="12.75" x14ac:dyDescent="0.2">
      <c r="J204" s="124"/>
    </row>
    <row r="205" spans="10:10" ht="12.75" x14ac:dyDescent="0.2">
      <c r="J205" s="124"/>
    </row>
    <row r="206" spans="10:10" ht="12.75" x14ac:dyDescent="0.2">
      <c r="J206" s="124"/>
    </row>
    <row r="207" spans="10:10" ht="12.75" x14ac:dyDescent="0.2">
      <c r="J207" s="124"/>
    </row>
    <row r="208" spans="10:10" ht="12.75" x14ac:dyDescent="0.2">
      <c r="J208" s="124"/>
    </row>
    <row r="209" spans="10:10" ht="12.75" x14ac:dyDescent="0.2">
      <c r="J209" s="124"/>
    </row>
    <row r="210" spans="10:10" ht="12.75" x14ac:dyDescent="0.2">
      <c r="J210" s="124"/>
    </row>
    <row r="211" spans="10:10" ht="12.75" x14ac:dyDescent="0.2">
      <c r="J211" s="124"/>
    </row>
    <row r="212" spans="10:10" ht="12.75" x14ac:dyDescent="0.2">
      <c r="J212" s="124"/>
    </row>
    <row r="213" spans="10:10" ht="12.75" x14ac:dyDescent="0.2">
      <c r="J213" s="124"/>
    </row>
    <row r="214" spans="10:10" ht="12.75" x14ac:dyDescent="0.2">
      <c r="J214" s="124"/>
    </row>
    <row r="215" spans="10:10" ht="12.75" x14ac:dyDescent="0.2">
      <c r="J215" s="124"/>
    </row>
    <row r="216" spans="10:10" ht="12.75" x14ac:dyDescent="0.2">
      <c r="J216" s="124"/>
    </row>
    <row r="217" spans="10:10" ht="12.75" x14ac:dyDescent="0.2">
      <c r="J217" s="124"/>
    </row>
    <row r="218" spans="10:10" ht="12.75" x14ac:dyDescent="0.2">
      <c r="J218" s="124"/>
    </row>
    <row r="219" spans="10:10" ht="12.75" x14ac:dyDescent="0.2">
      <c r="J219" s="124"/>
    </row>
    <row r="220" spans="10:10" ht="12.75" x14ac:dyDescent="0.2">
      <c r="J220" s="124"/>
    </row>
    <row r="221" spans="10:10" ht="12.75" x14ac:dyDescent="0.2">
      <c r="J221" s="124"/>
    </row>
    <row r="222" spans="10:10" ht="12.75" x14ac:dyDescent="0.2">
      <c r="J222" s="124"/>
    </row>
    <row r="223" spans="10:10" ht="12.75" x14ac:dyDescent="0.2">
      <c r="J223" s="124"/>
    </row>
    <row r="224" spans="10:10" ht="12.75" x14ac:dyDescent="0.2">
      <c r="J224" s="124"/>
    </row>
    <row r="225" spans="10:10" ht="12.75" x14ac:dyDescent="0.2">
      <c r="J225" s="124"/>
    </row>
    <row r="226" spans="10:10" ht="12.75" x14ac:dyDescent="0.2">
      <c r="J226" s="124"/>
    </row>
    <row r="227" spans="10:10" ht="12.75" x14ac:dyDescent="0.2">
      <c r="J227" s="124"/>
    </row>
    <row r="228" spans="10:10" ht="12.75" x14ac:dyDescent="0.2">
      <c r="J228" s="124"/>
    </row>
    <row r="229" spans="10:10" ht="12.75" x14ac:dyDescent="0.2">
      <c r="J229" s="124"/>
    </row>
    <row r="230" spans="10:10" ht="12.75" x14ac:dyDescent="0.2">
      <c r="J230" s="124"/>
    </row>
    <row r="231" spans="10:10" ht="12.75" x14ac:dyDescent="0.2">
      <c r="J231" s="124"/>
    </row>
    <row r="232" spans="10:10" ht="12.75" x14ac:dyDescent="0.2">
      <c r="J232" s="124"/>
    </row>
    <row r="233" spans="10:10" ht="12.75" x14ac:dyDescent="0.2">
      <c r="J233" s="124"/>
    </row>
    <row r="234" spans="10:10" ht="12.75" x14ac:dyDescent="0.2">
      <c r="J234" s="124"/>
    </row>
    <row r="235" spans="10:10" ht="12.75" x14ac:dyDescent="0.2">
      <c r="J235" s="124"/>
    </row>
    <row r="236" spans="10:10" ht="12.75" x14ac:dyDescent="0.2">
      <c r="J236" s="124"/>
    </row>
    <row r="237" spans="10:10" ht="12.75" x14ac:dyDescent="0.2">
      <c r="J237" s="124"/>
    </row>
    <row r="238" spans="10:10" ht="12.75" x14ac:dyDescent="0.2">
      <c r="J238" s="124"/>
    </row>
    <row r="239" spans="10:10" ht="12.75" x14ac:dyDescent="0.2">
      <c r="J239" s="124"/>
    </row>
    <row r="240" spans="10:10" ht="12.75" x14ac:dyDescent="0.2">
      <c r="J240" s="124"/>
    </row>
    <row r="241" spans="10:10" ht="12.75" x14ac:dyDescent="0.2">
      <c r="J241" s="124"/>
    </row>
    <row r="242" spans="10:10" ht="12.75" x14ac:dyDescent="0.2">
      <c r="J242" s="124"/>
    </row>
    <row r="243" spans="10:10" ht="12.75" x14ac:dyDescent="0.2">
      <c r="J243" s="124"/>
    </row>
    <row r="244" spans="10:10" ht="12.75" x14ac:dyDescent="0.2">
      <c r="J244" s="124"/>
    </row>
    <row r="245" spans="10:10" ht="12.75" x14ac:dyDescent="0.2">
      <c r="J245" s="124"/>
    </row>
    <row r="246" spans="10:10" ht="12.75" x14ac:dyDescent="0.2">
      <c r="J246" s="124"/>
    </row>
    <row r="247" spans="10:10" ht="12.75" x14ac:dyDescent="0.2">
      <c r="J247" s="124"/>
    </row>
    <row r="248" spans="10:10" ht="12.75" x14ac:dyDescent="0.2">
      <c r="J248" s="124"/>
    </row>
    <row r="249" spans="10:10" ht="12.75" x14ac:dyDescent="0.2">
      <c r="J249" s="124"/>
    </row>
    <row r="250" spans="10:10" ht="12.75" x14ac:dyDescent="0.2">
      <c r="J250" s="124"/>
    </row>
    <row r="251" spans="10:10" ht="12.75" x14ac:dyDescent="0.2">
      <c r="J251" s="124"/>
    </row>
    <row r="252" spans="10:10" ht="12.75" x14ac:dyDescent="0.2">
      <c r="J252" s="124"/>
    </row>
    <row r="253" spans="10:10" ht="12.75" x14ac:dyDescent="0.2">
      <c r="J253" s="124"/>
    </row>
    <row r="254" spans="10:10" ht="12.75" x14ac:dyDescent="0.2">
      <c r="J254" s="124"/>
    </row>
    <row r="255" spans="10:10" ht="12.75" x14ac:dyDescent="0.2">
      <c r="J255" s="124"/>
    </row>
    <row r="256" spans="10:10" ht="12.75" x14ac:dyDescent="0.2">
      <c r="J256" s="124"/>
    </row>
    <row r="257" spans="10:10" ht="12.75" x14ac:dyDescent="0.2">
      <c r="J257" s="124"/>
    </row>
    <row r="258" spans="10:10" ht="12.75" x14ac:dyDescent="0.2">
      <c r="J258" s="124"/>
    </row>
    <row r="259" spans="10:10" ht="12.75" x14ac:dyDescent="0.2">
      <c r="J259" s="124"/>
    </row>
    <row r="260" spans="10:10" ht="12.75" x14ac:dyDescent="0.2">
      <c r="J260" s="124"/>
    </row>
    <row r="261" spans="10:10" ht="12.75" x14ac:dyDescent="0.2">
      <c r="J261" s="124"/>
    </row>
    <row r="262" spans="10:10" ht="12.75" x14ac:dyDescent="0.2">
      <c r="J262" s="124"/>
    </row>
    <row r="263" spans="10:10" ht="12.75" x14ac:dyDescent="0.2">
      <c r="J263" s="124"/>
    </row>
    <row r="264" spans="10:10" ht="12.75" x14ac:dyDescent="0.2">
      <c r="J264" s="124"/>
    </row>
    <row r="265" spans="10:10" ht="12.75" x14ac:dyDescent="0.2">
      <c r="J265" s="124"/>
    </row>
    <row r="266" spans="10:10" ht="12.75" x14ac:dyDescent="0.2">
      <c r="J266" s="124"/>
    </row>
    <row r="267" spans="10:10" ht="12.75" x14ac:dyDescent="0.2">
      <c r="J267" s="124"/>
    </row>
    <row r="268" spans="10:10" ht="12.75" x14ac:dyDescent="0.2">
      <c r="J268" s="124"/>
    </row>
    <row r="269" spans="10:10" ht="12.75" x14ac:dyDescent="0.2">
      <c r="J269" s="124"/>
    </row>
    <row r="270" spans="10:10" ht="12.75" x14ac:dyDescent="0.2">
      <c r="J270" s="124"/>
    </row>
    <row r="271" spans="10:10" ht="12.75" x14ac:dyDescent="0.2">
      <c r="J271" s="124"/>
    </row>
    <row r="272" spans="10:10" ht="12.75" x14ac:dyDescent="0.2">
      <c r="J272" s="124"/>
    </row>
    <row r="273" spans="10:10" ht="12.75" x14ac:dyDescent="0.2">
      <c r="J273" s="124"/>
    </row>
    <row r="274" spans="10:10" ht="12.75" x14ac:dyDescent="0.2">
      <c r="J274" s="124"/>
    </row>
    <row r="275" spans="10:10" ht="12.75" x14ac:dyDescent="0.2">
      <c r="J275" s="124"/>
    </row>
    <row r="276" spans="10:10" ht="12.75" x14ac:dyDescent="0.2">
      <c r="J276" s="124"/>
    </row>
    <row r="277" spans="10:10" ht="12.75" x14ac:dyDescent="0.2">
      <c r="J277" s="124"/>
    </row>
    <row r="278" spans="10:10" ht="12.75" x14ac:dyDescent="0.2">
      <c r="J278" s="124"/>
    </row>
    <row r="279" spans="10:10" ht="12.75" x14ac:dyDescent="0.2">
      <c r="J279" s="124"/>
    </row>
    <row r="280" spans="10:10" ht="12.75" x14ac:dyDescent="0.2">
      <c r="J280" s="124"/>
    </row>
    <row r="281" spans="10:10" ht="12.75" x14ac:dyDescent="0.2">
      <c r="J281" s="124"/>
    </row>
    <row r="282" spans="10:10" ht="12.75" x14ac:dyDescent="0.2">
      <c r="J282" s="124"/>
    </row>
    <row r="283" spans="10:10" ht="12.75" x14ac:dyDescent="0.2">
      <c r="J283" s="124"/>
    </row>
    <row r="284" spans="10:10" ht="12.75" x14ac:dyDescent="0.2">
      <c r="J284" s="124"/>
    </row>
    <row r="285" spans="10:10" ht="12.75" x14ac:dyDescent="0.2">
      <c r="J285" s="124"/>
    </row>
    <row r="286" spans="10:10" ht="12.75" x14ac:dyDescent="0.2">
      <c r="J286" s="124"/>
    </row>
    <row r="287" spans="10:10" ht="12.75" x14ac:dyDescent="0.2">
      <c r="J287" s="124"/>
    </row>
    <row r="288" spans="10:10" ht="12.75" x14ac:dyDescent="0.2">
      <c r="J288" s="124"/>
    </row>
    <row r="289" spans="10:10" ht="12.75" x14ac:dyDescent="0.2">
      <c r="J289" s="124"/>
    </row>
    <row r="290" spans="10:10" ht="12.75" x14ac:dyDescent="0.2">
      <c r="J290" s="124"/>
    </row>
    <row r="291" spans="10:10" ht="12.75" x14ac:dyDescent="0.2">
      <c r="J291" s="124"/>
    </row>
    <row r="292" spans="10:10" ht="12.75" x14ac:dyDescent="0.2">
      <c r="J292" s="124"/>
    </row>
    <row r="293" spans="10:10" ht="12.75" x14ac:dyDescent="0.2">
      <c r="J293" s="124"/>
    </row>
    <row r="294" spans="10:10" ht="12.75" x14ac:dyDescent="0.2">
      <c r="J294" s="124"/>
    </row>
    <row r="295" spans="10:10" ht="12.75" x14ac:dyDescent="0.2">
      <c r="J295" s="124"/>
    </row>
    <row r="296" spans="10:10" ht="12.75" x14ac:dyDescent="0.2">
      <c r="J296" s="124"/>
    </row>
    <row r="297" spans="10:10" ht="12.75" x14ac:dyDescent="0.2">
      <c r="J297" s="124"/>
    </row>
    <row r="298" spans="10:10" ht="12.75" x14ac:dyDescent="0.2">
      <c r="J298" s="124"/>
    </row>
    <row r="299" spans="10:10" ht="12.75" x14ac:dyDescent="0.2">
      <c r="J299" s="124"/>
    </row>
    <row r="300" spans="10:10" ht="12.75" x14ac:dyDescent="0.2">
      <c r="J300" s="124"/>
    </row>
    <row r="301" spans="10:10" ht="12.75" x14ac:dyDescent="0.2">
      <c r="J301" s="124"/>
    </row>
    <row r="302" spans="10:10" ht="12.75" x14ac:dyDescent="0.2">
      <c r="J302" s="124"/>
    </row>
    <row r="303" spans="10:10" ht="12.75" x14ac:dyDescent="0.2">
      <c r="J303" s="124"/>
    </row>
    <row r="304" spans="10:10" ht="12.75" x14ac:dyDescent="0.2">
      <c r="J304" s="124"/>
    </row>
    <row r="305" spans="10:10" ht="12.75" x14ac:dyDescent="0.2">
      <c r="J305" s="124"/>
    </row>
    <row r="306" spans="10:10" ht="12.75" x14ac:dyDescent="0.2">
      <c r="J306" s="124"/>
    </row>
    <row r="307" spans="10:10" ht="12.75" x14ac:dyDescent="0.2">
      <c r="J307" s="124"/>
    </row>
    <row r="308" spans="10:10" ht="12.75" x14ac:dyDescent="0.2">
      <c r="J308" s="124"/>
    </row>
    <row r="309" spans="10:10" ht="12.75" x14ac:dyDescent="0.2">
      <c r="J309" s="124"/>
    </row>
    <row r="310" spans="10:10" ht="12.75" x14ac:dyDescent="0.2">
      <c r="J310" s="124"/>
    </row>
    <row r="311" spans="10:10" ht="12.75" x14ac:dyDescent="0.2">
      <c r="J311" s="124"/>
    </row>
    <row r="312" spans="10:10" ht="12.75" x14ac:dyDescent="0.2">
      <c r="J312" s="124"/>
    </row>
    <row r="313" spans="10:10" ht="12.75" x14ac:dyDescent="0.2">
      <c r="J313" s="124"/>
    </row>
    <row r="314" spans="10:10" ht="12.75" x14ac:dyDescent="0.2">
      <c r="J314" s="124"/>
    </row>
    <row r="315" spans="10:10" ht="12.75" x14ac:dyDescent="0.2">
      <c r="J315" s="124"/>
    </row>
    <row r="316" spans="10:10" ht="12.75" x14ac:dyDescent="0.2">
      <c r="J316" s="124"/>
    </row>
    <row r="317" spans="10:10" ht="12.75" x14ac:dyDescent="0.2">
      <c r="J317" s="124"/>
    </row>
    <row r="318" spans="10:10" ht="12.75" x14ac:dyDescent="0.2">
      <c r="J318" s="124"/>
    </row>
    <row r="319" spans="10:10" ht="12.75" x14ac:dyDescent="0.2">
      <c r="J319" s="124"/>
    </row>
    <row r="320" spans="10:10" ht="12.75" x14ac:dyDescent="0.2">
      <c r="J320" s="124"/>
    </row>
    <row r="321" spans="10:10" ht="12.75" x14ac:dyDescent="0.2">
      <c r="J321" s="124"/>
    </row>
    <row r="322" spans="10:10" ht="12.75" x14ac:dyDescent="0.2">
      <c r="J322" s="124"/>
    </row>
    <row r="323" spans="10:10" ht="12.75" x14ac:dyDescent="0.2">
      <c r="J323" s="124"/>
    </row>
    <row r="324" spans="10:10" ht="12.75" x14ac:dyDescent="0.2">
      <c r="J324" s="124"/>
    </row>
    <row r="325" spans="10:10" ht="12.75" x14ac:dyDescent="0.2">
      <c r="J325" s="124"/>
    </row>
    <row r="326" spans="10:10" ht="12.75" x14ac:dyDescent="0.2">
      <c r="J326" s="124"/>
    </row>
    <row r="327" spans="10:10" ht="12.75" x14ac:dyDescent="0.2">
      <c r="J327" s="124"/>
    </row>
    <row r="328" spans="10:10" ht="12.75" x14ac:dyDescent="0.2">
      <c r="J328" s="124"/>
    </row>
    <row r="329" spans="10:10" ht="12.75" x14ac:dyDescent="0.2">
      <c r="J329" s="124"/>
    </row>
    <row r="330" spans="10:10" ht="12.75" x14ac:dyDescent="0.2">
      <c r="J330" s="124"/>
    </row>
    <row r="331" spans="10:10" ht="12.75" x14ac:dyDescent="0.2">
      <c r="J331" s="124"/>
    </row>
    <row r="332" spans="10:10" ht="12.75" x14ac:dyDescent="0.2">
      <c r="J332" s="124"/>
    </row>
    <row r="333" spans="10:10" ht="12.75" x14ac:dyDescent="0.2">
      <c r="J333" s="124"/>
    </row>
    <row r="334" spans="10:10" ht="12.75" x14ac:dyDescent="0.2">
      <c r="J334" s="124"/>
    </row>
    <row r="335" spans="10:10" ht="12.75" x14ac:dyDescent="0.2">
      <c r="J335" s="124"/>
    </row>
    <row r="336" spans="10:10" ht="12.75" x14ac:dyDescent="0.2">
      <c r="J336" s="124"/>
    </row>
    <row r="337" spans="10:10" ht="12.75" x14ac:dyDescent="0.2">
      <c r="J337" s="124"/>
    </row>
    <row r="338" spans="10:10" ht="12.75" x14ac:dyDescent="0.2">
      <c r="J338" s="124"/>
    </row>
    <row r="339" spans="10:10" ht="12.75" x14ac:dyDescent="0.2">
      <c r="J339" s="124"/>
    </row>
    <row r="340" spans="10:10" ht="12.75" x14ac:dyDescent="0.2">
      <c r="J340" s="124"/>
    </row>
    <row r="341" spans="10:10" ht="12.75" x14ac:dyDescent="0.2">
      <c r="J341" s="124"/>
    </row>
    <row r="342" spans="10:10" ht="12.75" x14ac:dyDescent="0.2">
      <c r="J342" s="124"/>
    </row>
    <row r="343" spans="10:10" ht="12.75" x14ac:dyDescent="0.2">
      <c r="J343" s="124"/>
    </row>
    <row r="344" spans="10:10" ht="12.75" x14ac:dyDescent="0.2">
      <c r="J344" s="124"/>
    </row>
    <row r="345" spans="10:10" ht="12.75" x14ac:dyDescent="0.2">
      <c r="J345" s="124"/>
    </row>
    <row r="346" spans="10:10" ht="12.75" x14ac:dyDescent="0.2">
      <c r="J346" s="124"/>
    </row>
    <row r="347" spans="10:10" ht="12.75" x14ac:dyDescent="0.2">
      <c r="J347" s="124"/>
    </row>
    <row r="348" spans="10:10" ht="12.75" x14ac:dyDescent="0.2">
      <c r="J348" s="124"/>
    </row>
    <row r="349" spans="10:10" ht="12.75" x14ac:dyDescent="0.2">
      <c r="J349" s="124"/>
    </row>
    <row r="350" spans="10:10" ht="12.75" x14ac:dyDescent="0.2">
      <c r="J350" s="124"/>
    </row>
    <row r="351" spans="10:10" ht="12.75" x14ac:dyDescent="0.2">
      <c r="J351" s="124"/>
    </row>
    <row r="352" spans="10:10" ht="12.75" x14ac:dyDescent="0.2">
      <c r="J352" s="124"/>
    </row>
    <row r="353" spans="10:10" ht="12.75" x14ac:dyDescent="0.2">
      <c r="J353" s="124"/>
    </row>
    <row r="354" spans="10:10" ht="12.75" x14ac:dyDescent="0.2">
      <c r="J354" s="124"/>
    </row>
    <row r="355" spans="10:10" ht="12.75" x14ac:dyDescent="0.2">
      <c r="J355" s="124"/>
    </row>
    <row r="356" spans="10:10" ht="12.75" x14ac:dyDescent="0.2">
      <c r="J356" s="124"/>
    </row>
    <row r="357" spans="10:10" ht="12.75" x14ac:dyDescent="0.2">
      <c r="J357" s="124"/>
    </row>
    <row r="358" spans="10:10" ht="12.75" x14ac:dyDescent="0.2">
      <c r="J358" s="124"/>
    </row>
    <row r="359" spans="10:10" ht="12.75" x14ac:dyDescent="0.2">
      <c r="J359" s="124"/>
    </row>
    <row r="360" spans="10:10" ht="12.75" x14ac:dyDescent="0.2">
      <c r="J360" s="124"/>
    </row>
    <row r="361" spans="10:10" ht="12.75" x14ac:dyDescent="0.2">
      <c r="J361" s="124"/>
    </row>
    <row r="362" spans="10:10" ht="12.75" x14ac:dyDescent="0.2">
      <c r="J362" s="124"/>
    </row>
    <row r="363" spans="10:10" ht="12.75" x14ac:dyDescent="0.2">
      <c r="J363" s="124"/>
    </row>
    <row r="364" spans="10:10" ht="12.75" x14ac:dyDescent="0.2">
      <c r="J364" s="124"/>
    </row>
    <row r="365" spans="10:10" ht="12.75" x14ac:dyDescent="0.2">
      <c r="J365" s="124"/>
    </row>
    <row r="366" spans="10:10" ht="12.75" x14ac:dyDescent="0.2">
      <c r="J366" s="124"/>
    </row>
    <row r="367" spans="10:10" ht="12.75" x14ac:dyDescent="0.2">
      <c r="J367" s="124"/>
    </row>
    <row r="368" spans="10:10" ht="12.75" x14ac:dyDescent="0.2">
      <c r="J368" s="124"/>
    </row>
    <row r="369" spans="10:10" ht="12.75" x14ac:dyDescent="0.2">
      <c r="J369" s="124"/>
    </row>
    <row r="370" spans="10:10" ht="12.75" x14ac:dyDescent="0.2">
      <c r="J370" s="124"/>
    </row>
    <row r="371" spans="10:10" ht="12.75" x14ac:dyDescent="0.2">
      <c r="J371" s="124"/>
    </row>
    <row r="372" spans="10:10" ht="12.75" x14ac:dyDescent="0.2">
      <c r="J372" s="124"/>
    </row>
    <row r="373" spans="10:10" ht="12.75" x14ac:dyDescent="0.2">
      <c r="J373" s="124"/>
    </row>
    <row r="374" spans="10:10" ht="12.75" x14ac:dyDescent="0.2">
      <c r="J374" s="124"/>
    </row>
    <row r="375" spans="10:10" ht="12.75" x14ac:dyDescent="0.2">
      <c r="J375" s="124"/>
    </row>
    <row r="376" spans="10:10" ht="12.75" x14ac:dyDescent="0.2">
      <c r="J376" s="124"/>
    </row>
    <row r="377" spans="10:10" ht="12.75" x14ac:dyDescent="0.2">
      <c r="J377" s="124"/>
    </row>
    <row r="378" spans="10:10" ht="12.75" x14ac:dyDescent="0.2">
      <c r="J378" s="124"/>
    </row>
    <row r="379" spans="10:10" ht="12.75" x14ac:dyDescent="0.2">
      <c r="J379" s="124"/>
    </row>
    <row r="380" spans="10:10" ht="12.75" x14ac:dyDescent="0.2">
      <c r="J380" s="124"/>
    </row>
    <row r="381" spans="10:10" ht="12.75" x14ac:dyDescent="0.2">
      <c r="J381" s="124"/>
    </row>
    <row r="382" spans="10:10" ht="12.75" x14ac:dyDescent="0.2">
      <c r="J382" s="124"/>
    </row>
    <row r="383" spans="10:10" ht="12.75" x14ac:dyDescent="0.2">
      <c r="J383" s="124"/>
    </row>
    <row r="384" spans="10:10" ht="12.75" x14ac:dyDescent="0.2">
      <c r="J384" s="124"/>
    </row>
    <row r="385" spans="10:10" ht="12.75" x14ac:dyDescent="0.2">
      <c r="J385" s="124"/>
    </row>
    <row r="386" spans="10:10" ht="12.75" x14ac:dyDescent="0.2">
      <c r="J386" s="124"/>
    </row>
    <row r="387" spans="10:10" ht="12.75" x14ac:dyDescent="0.2">
      <c r="J387" s="124"/>
    </row>
    <row r="388" spans="10:10" ht="12.75" x14ac:dyDescent="0.2">
      <c r="J388" s="124"/>
    </row>
    <row r="389" spans="10:10" ht="12.75" x14ac:dyDescent="0.2">
      <c r="J389" s="124"/>
    </row>
    <row r="390" spans="10:10" ht="12.75" x14ac:dyDescent="0.2">
      <c r="J390" s="124"/>
    </row>
    <row r="391" spans="10:10" ht="12.75" x14ac:dyDescent="0.2">
      <c r="J391" s="124"/>
    </row>
    <row r="392" spans="10:10" ht="12.75" x14ac:dyDescent="0.2">
      <c r="J392" s="124"/>
    </row>
    <row r="393" spans="10:10" ht="12.75" x14ac:dyDescent="0.2">
      <c r="J393" s="124"/>
    </row>
    <row r="394" spans="10:10" ht="12.75" x14ac:dyDescent="0.2">
      <c r="J394" s="124"/>
    </row>
    <row r="395" spans="10:10" ht="12.75" x14ac:dyDescent="0.2">
      <c r="J395" s="124"/>
    </row>
    <row r="396" spans="10:10" ht="12.75" x14ac:dyDescent="0.2">
      <c r="J396" s="124"/>
    </row>
    <row r="397" spans="10:10" ht="12.75" x14ac:dyDescent="0.2">
      <c r="J397" s="124"/>
    </row>
    <row r="398" spans="10:10" ht="12.75" x14ac:dyDescent="0.2">
      <c r="J398" s="124"/>
    </row>
    <row r="399" spans="10:10" ht="12.75" x14ac:dyDescent="0.2">
      <c r="J399" s="124"/>
    </row>
    <row r="400" spans="10:10" ht="12.75" x14ac:dyDescent="0.2">
      <c r="J400" s="124"/>
    </row>
    <row r="401" spans="10:10" ht="12.75" x14ac:dyDescent="0.2">
      <c r="J401" s="124"/>
    </row>
    <row r="402" spans="10:10" ht="12.75" x14ac:dyDescent="0.2">
      <c r="J402" s="124"/>
    </row>
    <row r="403" spans="10:10" ht="12.75" x14ac:dyDescent="0.2">
      <c r="J403" s="124"/>
    </row>
    <row r="404" spans="10:10" ht="12.75" x14ac:dyDescent="0.2">
      <c r="J404" s="124"/>
    </row>
    <row r="405" spans="10:10" ht="12.75" x14ac:dyDescent="0.2">
      <c r="J405" s="124"/>
    </row>
    <row r="406" spans="10:10" ht="12.75" x14ac:dyDescent="0.2">
      <c r="J406" s="124"/>
    </row>
    <row r="407" spans="10:10" ht="12.75" x14ac:dyDescent="0.2">
      <c r="J407" s="124"/>
    </row>
    <row r="408" spans="10:10" ht="12.75" x14ac:dyDescent="0.2">
      <c r="J408" s="124"/>
    </row>
    <row r="409" spans="10:10" ht="12.75" x14ac:dyDescent="0.2">
      <c r="J409" s="124"/>
    </row>
    <row r="410" spans="10:10" ht="12.75" x14ac:dyDescent="0.2">
      <c r="J410" s="124"/>
    </row>
    <row r="411" spans="10:10" ht="12.75" x14ac:dyDescent="0.2">
      <c r="J411" s="124"/>
    </row>
    <row r="412" spans="10:10" ht="12.75" x14ac:dyDescent="0.2">
      <c r="J412" s="124"/>
    </row>
    <row r="413" spans="10:10" ht="12.75" x14ac:dyDescent="0.2">
      <c r="J413" s="124"/>
    </row>
    <row r="414" spans="10:10" ht="12.75" x14ac:dyDescent="0.2">
      <c r="J414" s="124"/>
    </row>
    <row r="415" spans="10:10" ht="12.75" x14ac:dyDescent="0.2">
      <c r="J415" s="124"/>
    </row>
    <row r="416" spans="10:10" ht="12.75" x14ac:dyDescent="0.2">
      <c r="J416" s="124"/>
    </row>
    <row r="417" spans="10:10" ht="12.75" x14ac:dyDescent="0.2">
      <c r="J417" s="124"/>
    </row>
    <row r="418" spans="10:10" ht="12.75" x14ac:dyDescent="0.2">
      <c r="J418" s="124"/>
    </row>
    <row r="419" spans="10:10" ht="12.75" x14ac:dyDescent="0.2">
      <c r="J419" s="124"/>
    </row>
    <row r="420" spans="10:10" ht="12.75" x14ac:dyDescent="0.2">
      <c r="J420" s="124"/>
    </row>
    <row r="421" spans="10:10" ht="12.75" x14ac:dyDescent="0.2">
      <c r="J421" s="124"/>
    </row>
    <row r="422" spans="10:10" ht="12.75" x14ac:dyDescent="0.2">
      <c r="J422" s="124"/>
    </row>
    <row r="423" spans="10:10" ht="12.75" x14ac:dyDescent="0.2">
      <c r="J423" s="124"/>
    </row>
    <row r="424" spans="10:10" ht="12.75" x14ac:dyDescent="0.2">
      <c r="J424" s="124"/>
    </row>
    <row r="425" spans="10:10" ht="12.75" x14ac:dyDescent="0.2">
      <c r="J425" s="124"/>
    </row>
    <row r="426" spans="10:10" ht="12.75" x14ac:dyDescent="0.2">
      <c r="J426" s="124"/>
    </row>
    <row r="427" spans="10:10" ht="12.75" x14ac:dyDescent="0.2">
      <c r="J427" s="124"/>
    </row>
    <row r="428" spans="10:10" ht="12.75" x14ac:dyDescent="0.2">
      <c r="J428" s="124"/>
    </row>
    <row r="429" spans="10:10" ht="12.75" x14ac:dyDescent="0.2">
      <c r="J429" s="124"/>
    </row>
    <row r="430" spans="10:10" ht="12.75" x14ac:dyDescent="0.2">
      <c r="J430" s="124"/>
    </row>
    <row r="431" spans="10:10" ht="12.75" x14ac:dyDescent="0.2">
      <c r="J431" s="124"/>
    </row>
    <row r="432" spans="10:10" ht="12.75" x14ac:dyDescent="0.2">
      <c r="J432" s="124"/>
    </row>
    <row r="433" spans="10:10" ht="12.75" x14ac:dyDescent="0.2">
      <c r="J433" s="124"/>
    </row>
    <row r="434" spans="10:10" ht="12.75" x14ac:dyDescent="0.2">
      <c r="J434" s="124"/>
    </row>
    <row r="435" spans="10:10" ht="12.75" x14ac:dyDescent="0.2">
      <c r="J435" s="124"/>
    </row>
    <row r="436" spans="10:10" ht="12.75" x14ac:dyDescent="0.2">
      <c r="J436" s="124"/>
    </row>
    <row r="437" spans="10:10" ht="12.75" x14ac:dyDescent="0.2">
      <c r="J437" s="124"/>
    </row>
    <row r="438" spans="10:10" ht="12.75" x14ac:dyDescent="0.2">
      <c r="J438" s="124"/>
    </row>
    <row r="439" spans="10:10" ht="12.75" x14ac:dyDescent="0.2">
      <c r="J439" s="124"/>
    </row>
    <row r="440" spans="10:10" ht="12.75" x14ac:dyDescent="0.2">
      <c r="J440" s="124"/>
    </row>
    <row r="441" spans="10:10" ht="12.75" x14ac:dyDescent="0.2">
      <c r="J441" s="124"/>
    </row>
    <row r="442" spans="10:10" ht="12.75" x14ac:dyDescent="0.2">
      <c r="J442" s="124"/>
    </row>
    <row r="443" spans="10:10" ht="12.75" x14ac:dyDescent="0.2">
      <c r="J443" s="124"/>
    </row>
    <row r="444" spans="10:10" ht="12.75" x14ac:dyDescent="0.2">
      <c r="J444" s="124"/>
    </row>
    <row r="445" spans="10:10" ht="12.75" x14ac:dyDescent="0.2">
      <c r="J445" s="124"/>
    </row>
    <row r="446" spans="10:10" ht="12.75" x14ac:dyDescent="0.2">
      <c r="J446" s="124"/>
    </row>
    <row r="447" spans="10:10" ht="12.75" x14ac:dyDescent="0.2">
      <c r="J447" s="124"/>
    </row>
    <row r="448" spans="10:10" ht="12.75" x14ac:dyDescent="0.2">
      <c r="J448" s="124"/>
    </row>
    <row r="449" spans="10:10" ht="12.75" x14ac:dyDescent="0.2">
      <c r="J449" s="124"/>
    </row>
    <row r="450" spans="10:10" ht="12.75" x14ac:dyDescent="0.2">
      <c r="J450" s="124"/>
    </row>
    <row r="451" spans="10:10" ht="12.75" x14ac:dyDescent="0.2">
      <c r="J451" s="124"/>
    </row>
    <row r="452" spans="10:10" ht="12.75" x14ac:dyDescent="0.2">
      <c r="J452" s="124"/>
    </row>
    <row r="453" spans="10:10" ht="12.75" x14ac:dyDescent="0.2">
      <c r="J453" s="124"/>
    </row>
    <row r="454" spans="10:10" ht="12.75" x14ac:dyDescent="0.2">
      <c r="J454" s="124"/>
    </row>
    <row r="455" spans="10:10" ht="12.75" x14ac:dyDescent="0.2">
      <c r="J455" s="124"/>
    </row>
    <row r="456" spans="10:10" ht="12.75" x14ac:dyDescent="0.2">
      <c r="J456" s="124"/>
    </row>
    <row r="457" spans="10:10" ht="12.75" x14ac:dyDescent="0.2">
      <c r="J457" s="124"/>
    </row>
    <row r="458" spans="10:10" ht="12.75" x14ac:dyDescent="0.2">
      <c r="J458" s="124"/>
    </row>
    <row r="459" spans="10:10" ht="12.75" x14ac:dyDescent="0.2">
      <c r="J459" s="124"/>
    </row>
    <row r="460" spans="10:10" ht="12.75" x14ac:dyDescent="0.2">
      <c r="J460" s="124"/>
    </row>
    <row r="461" spans="10:10" ht="12.75" x14ac:dyDescent="0.2">
      <c r="J461" s="124"/>
    </row>
    <row r="462" spans="10:10" ht="12.75" x14ac:dyDescent="0.2">
      <c r="J462" s="124"/>
    </row>
    <row r="463" spans="10:10" ht="12.75" x14ac:dyDescent="0.2">
      <c r="J463" s="124"/>
    </row>
    <row r="464" spans="10:10" ht="12.75" x14ac:dyDescent="0.2">
      <c r="J464" s="124"/>
    </row>
    <row r="465" spans="10:10" ht="12.75" x14ac:dyDescent="0.2">
      <c r="J465" s="124"/>
    </row>
    <row r="466" spans="10:10" ht="12.75" x14ac:dyDescent="0.2">
      <c r="J466" s="124"/>
    </row>
    <row r="467" spans="10:10" ht="12.75" x14ac:dyDescent="0.2">
      <c r="J467" s="124"/>
    </row>
    <row r="468" spans="10:10" ht="12.75" x14ac:dyDescent="0.2">
      <c r="J468" s="124"/>
    </row>
    <row r="469" spans="10:10" ht="12.75" x14ac:dyDescent="0.2">
      <c r="J469" s="124"/>
    </row>
    <row r="470" spans="10:10" ht="12.75" x14ac:dyDescent="0.2">
      <c r="J470" s="124"/>
    </row>
    <row r="471" spans="10:10" ht="12.75" x14ac:dyDescent="0.2">
      <c r="J471" s="124"/>
    </row>
    <row r="472" spans="10:10" ht="12.75" x14ac:dyDescent="0.2">
      <c r="J472" s="124"/>
    </row>
    <row r="473" spans="10:10" ht="12.75" x14ac:dyDescent="0.2">
      <c r="J473" s="124"/>
    </row>
    <row r="474" spans="10:10" ht="12.75" x14ac:dyDescent="0.2">
      <c r="J474" s="124"/>
    </row>
    <row r="475" spans="10:10" ht="12.75" x14ac:dyDescent="0.2">
      <c r="J475" s="124"/>
    </row>
    <row r="476" spans="10:10" ht="12.75" x14ac:dyDescent="0.2">
      <c r="J476" s="124"/>
    </row>
    <row r="477" spans="10:10" ht="12.75" x14ac:dyDescent="0.2">
      <c r="J477" s="124"/>
    </row>
    <row r="478" spans="10:10" ht="12.75" x14ac:dyDescent="0.2">
      <c r="J478" s="124"/>
    </row>
    <row r="479" spans="10:10" ht="12.75" x14ac:dyDescent="0.2">
      <c r="J479" s="124"/>
    </row>
    <row r="480" spans="10:10" ht="12.75" x14ac:dyDescent="0.2">
      <c r="J480" s="124"/>
    </row>
    <row r="481" spans="10:10" ht="12.75" x14ac:dyDescent="0.2">
      <c r="J481" s="124"/>
    </row>
    <row r="482" spans="10:10" ht="12.75" x14ac:dyDescent="0.2">
      <c r="J482" s="124"/>
    </row>
    <row r="483" spans="10:10" ht="12.75" x14ac:dyDescent="0.2">
      <c r="J483" s="124"/>
    </row>
    <row r="484" spans="10:10" ht="12.75" x14ac:dyDescent="0.2">
      <c r="J484" s="124"/>
    </row>
    <row r="485" spans="10:10" ht="12.75" x14ac:dyDescent="0.2">
      <c r="J485" s="124"/>
    </row>
    <row r="486" spans="10:10" ht="12.75" x14ac:dyDescent="0.2">
      <c r="J486" s="124"/>
    </row>
    <row r="487" spans="10:10" ht="12.75" x14ac:dyDescent="0.2">
      <c r="J487" s="124"/>
    </row>
    <row r="488" spans="10:10" ht="12.75" x14ac:dyDescent="0.2">
      <c r="J488" s="124"/>
    </row>
    <row r="489" spans="10:10" ht="12.75" x14ac:dyDescent="0.2">
      <c r="J489" s="124"/>
    </row>
    <row r="490" spans="10:10" ht="12.75" x14ac:dyDescent="0.2">
      <c r="J490" s="124"/>
    </row>
    <row r="491" spans="10:10" ht="12.75" x14ac:dyDescent="0.2">
      <c r="J491" s="124"/>
    </row>
    <row r="492" spans="10:10" ht="12.75" x14ac:dyDescent="0.2">
      <c r="J492" s="124"/>
    </row>
    <row r="493" spans="10:10" ht="12.75" x14ac:dyDescent="0.2">
      <c r="J493" s="124"/>
    </row>
    <row r="494" spans="10:10" ht="12.75" x14ac:dyDescent="0.2">
      <c r="J494" s="124"/>
    </row>
    <row r="495" spans="10:10" ht="12.75" x14ac:dyDescent="0.2">
      <c r="J495" s="124"/>
    </row>
    <row r="496" spans="10:10" ht="12.75" x14ac:dyDescent="0.2">
      <c r="J496" s="124"/>
    </row>
    <row r="497" spans="10:10" ht="12.75" x14ac:dyDescent="0.2">
      <c r="J497" s="124"/>
    </row>
    <row r="498" spans="10:10" ht="12.75" x14ac:dyDescent="0.2">
      <c r="J498" s="124"/>
    </row>
    <row r="499" spans="10:10" ht="12.75" x14ac:dyDescent="0.2">
      <c r="J499" s="124"/>
    </row>
    <row r="500" spans="10:10" ht="12.75" x14ac:dyDescent="0.2">
      <c r="J500" s="124"/>
    </row>
    <row r="501" spans="10:10" ht="12.75" x14ac:dyDescent="0.2">
      <c r="J501" s="124"/>
    </row>
    <row r="502" spans="10:10" ht="12.75" x14ac:dyDescent="0.2">
      <c r="J502" s="124"/>
    </row>
    <row r="503" spans="10:10" ht="12.75" x14ac:dyDescent="0.2">
      <c r="J503" s="124"/>
    </row>
    <row r="504" spans="10:10" ht="12.75" x14ac:dyDescent="0.2">
      <c r="J504" s="124"/>
    </row>
    <row r="505" spans="10:10" ht="12.75" x14ac:dyDescent="0.2">
      <c r="J505" s="124"/>
    </row>
    <row r="506" spans="10:10" ht="12.75" x14ac:dyDescent="0.2">
      <c r="J506" s="124"/>
    </row>
    <row r="507" spans="10:10" ht="12.75" x14ac:dyDescent="0.2">
      <c r="J507" s="124"/>
    </row>
    <row r="508" spans="10:10" ht="12.75" x14ac:dyDescent="0.2">
      <c r="J508" s="124"/>
    </row>
    <row r="509" spans="10:10" ht="12.75" x14ac:dyDescent="0.2">
      <c r="J509" s="124"/>
    </row>
    <row r="510" spans="10:10" ht="12.75" x14ac:dyDescent="0.2">
      <c r="J510" s="124"/>
    </row>
    <row r="511" spans="10:10" ht="12.75" x14ac:dyDescent="0.2">
      <c r="J511" s="124"/>
    </row>
    <row r="512" spans="10:10" ht="12.75" x14ac:dyDescent="0.2">
      <c r="J512" s="124"/>
    </row>
    <row r="513" spans="10:10" ht="12.75" x14ac:dyDescent="0.2">
      <c r="J513" s="124"/>
    </row>
    <row r="514" spans="10:10" ht="12.75" x14ac:dyDescent="0.2">
      <c r="J514" s="124"/>
    </row>
    <row r="515" spans="10:10" ht="12.75" x14ac:dyDescent="0.2">
      <c r="J515" s="124"/>
    </row>
    <row r="516" spans="10:10" ht="12.75" x14ac:dyDescent="0.2">
      <c r="J516" s="124"/>
    </row>
    <row r="517" spans="10:10" ht="12.75" x14ac:dyDescent="0.2">
      <c r="J517" s="124"/>
    </row>
    <row r="518" spans="10:10" ht="12.75" x14ac:dyDescent="0.2">
      <c r="J518" s="124"/>
    </row>
    <row r="519" spans="10:10" ht="12.75" x14ac:dyDescent="0.2">
      <c r="J519" s="124"/>
    </row>
    <row r="520" spans="10:10" ht="12.75" x14ac:dyDescent="0.2">
      <c r="J520" s="124"/>
    </row>
    <row r="521" spans="10:10" ht="12.75" x14ac:dyDescent="0.2">
      <c r="J521" s="124"/>
    </row>
    <row r="522" spans="10:10" ht="12.75" x14ac:dyDescent="0.2">
      <c r="J522" s="124"/>
    </row>
    <row r="523" spans="10:10" ht="12.75" x14ac:dyDescent="0.2">
      <c r="J523" s="124"/>
    </row>
    <row r="524" spans="10:10" ht="12.75" x14ac:dyDescent="0.2">
      <c r="J524" s="124"/>
    </row>
    <row r="525" spans="10:10" ht="12.75" x14ac:dyDescent="0.2">
      <c r="J525" s="124"/>
    </row>
    <row r="526" spans="10:10" ht="12.75" x14ac:dyDescent="0.2">
      <c r="J526" s="124"/>
    </row>
    <row r="527" spans="10:10" ht="12.75" x14ac:dyDescent="0.2">
      <c r="J527" s="124"/>
    </row>
    <row r="528" spans="10:10" ht="12.75" x14ac:dyDescent="0.2">
      <c r="J528" s="124"/>
    </row>
    <row r="529" spans="10:10" ht="12.75" x14ac:dyDescent="0.2">
      <c r="J529" s="124"/>
    </row>
    <row r="530" spans="10:10" ht="12.75" x14ac:dyDescent="0.2">
      <c r="J530" s="124"/>
    </row>
    <row r="531" spans="10:10" ht="12.75" x14ac:dyDescent="0.2">
      <c r="J531" s="124"/>
    </row>
    <row r="532" spans="10:10" ht="12.75" x14ac:dyDescent="0.2">
      <c r="J532" s="124"/>
    </row>
    <row r="533" spans="10:10" ht="12.75" x14ac:dyDescent="0.2">
      <c r="J533" s="124"/>
    </row>
    <row r="534" spans="10:10" ht="12.75" x14ac:dyDescent="0.2">
      <c r="J534" s="124"/>
    </row>
    <row r="535" spans="10:10" ht="12.75" x14ac:dyDescent="0.2">
      <c r="J535" s="124"/>
    </row>
    <row r="536" spans="10:10" ht="12.75" x14ac:dyDescent="0.2">
      <c r="J536" s="124"/>
    </row>
    <row r="537" spans="10:10" ht="12.75" x14ac:dyDescent="0.2">
      <c r="J537" s="124"/>
    </row>
    <row r="538" spans="10:10" ht="12.75" x14ac:dyDescent="0.2">
      <c r="J538" s="124"/>
    </row>
    <row r="539" spans="10:10" ht="12.75" x14ac:dyDescent="0.2">
      <c r="J539" s="124"/>
    </row>
    <row r="540" spans="10:10" ht="12.75" x14ac:dyDescent="0.2">
      <c r="J540" s="124"/>
    </row>
    <row r="541" spans="10:10" ht="12.75" x14ac:dyDescent="0.2">
      <c r="J541" s="124"/>
    </row>
    <row r="542" spans="10:10" ht="12.75" x14ac:dyDescent="0.2">
      <c r="J542" s="124"/>
    </row>
    <row r="543" spans="10:10" ht="12.75" x14ac:dyDescent="0.2">
      <c r="J543" s="124"/>
    </row>
    <row r="544" spans="10:10" ht="12.75" x14ac:dyDescent="0.2">
      <c r="J544" s="124"/>
    </row>
    <row r="545" spans="10:10" ht="12.75" x14ac:dyDescent="0.2">
      <c r="J545" s="124"/>
    </row>
    <row r="546" spans="10:10" ht="12.75" x14ac:dyDescent="0.2">
      <c r="J546" s="124"/>
    </row>
    <row r="547" spans="10:10" ht="12.75" x14ac:dyDescent="0.2">
      <c r="J547" s="124"/>
    </row>
    <row r="548" spans="10:10" ht="12.75" x14ac:dyDescent="0.2">
      <c r="J548" s="124"/>
    </row>
    <row r="549" spans="10:10" ht="12.75" x14ac:dyDescent="0.2">
      <c r="J549" s="124"/>
    </row>
    <row r="550" spans="10:10" ht="12.75" x14ac:dyDescent="0.2">
      <c r="J550" s="124"/>
    </row>
    <row r="551" spans="10:10" ht="12.75" x14ac:dyDescent="0.2">
      <c r="J551" s="124"/>
    </row>
    <row r="552" spans="10:10" ht="12.75" x14ac:dyDescent="0.2">
      <c r="J552" s="124"/>
    </row>
    <row r="553" spans="10:10" ht="12.75" x14ac:dyDescent="0.2">
      <c r="J553" s="124"/>
    </row>
    <row r="554" spans="10:10" ht="12.75" x14ac:dyDescent="0.2">
      <c r="J554" s="124"/>
    </row>
    <row r="555" spans="10:10" ht="12.75" x14ac:dyDescent="0.2">
      <c r="J555" s="124"/>
    </row>
    <row r="556" spans="10:10" ht="12.75" x14ac:dyDescent="0.2">
      <c r="J556" s="124"/>
    </row>
    <row r="557" spans="10:10" ht="12.75" x14ac:dyDescent="0.2">
      <c r="J557" s="124"/>
    </row>
    <row r="558" spans="10:10" ht="12.75" x14ac:dyDescent="0.2">
      <c r="J558" s="124"/>
    </row>
    <row r="559" spans="10:10" ht="12.75" x14ac:dyDescent="0.2">
      <c r="J559" s="124"/>
    </row>
    <row r="560" spans="10:10" ht="12.75" x14ac:dyDescent="0.2">
      <c r="J560" s="124"/>
    </row>
    <row r="561" spans="10:10" ht="12.75" x14ac:dyDescent="0.2">
      <c r="J561" s="124"/>
    </row>
    <row r="562" spans="10:10" ht="12.75" x14ac:dyDescent="0.2">
      <c r="J562" s="124"/>
    </row>
    <row r="563" spans="10:10" ht="12.75" x14ac:dyDescent="0.2">
      <c r="J563" s="124"/>
    </row>
    <row r="564" spans="10:10" ht="12.75" x14ac:dyDescent="0.2">
      <c r="J564" s="124"/>
    </row>
    <row r="565" spans="10:10" ht="12.75" x14ac:dyDescent="0.2">
      <c r="J565" s="124"/>
    </row>
    <row r="566" spans="10:10" ht="12.75" x14ac:dyDescent="0.2">
      <c r="J566" s="124"/>
    </row>
    <row r="567" spans="10:10" ht="12.75" x14ac:dyDescent="0.2">
      <c r="J567" s="124"/>
    </row>
    <row r="568" spans="10:10" ht="12.75" x14ac:dyDescent="0.2">
      <c r="J568" s="124"/>
    </row>
    <row r="569" spans="10:10" ht="12.75" x14ac:dyDescent="0.2">
      <c r="J569" s="124"/>
    </row>
    <row r="570" spans="10:10" ht="12.75" x14ac:dyDescent="0.2">
      <c r="J570" s="124"/>
    </row>
    <row r="571" spans="10:10" ht="12.75" x14ac:dyDescent="0.2">
      <c r="J571" s="124"/>
    </row>
    <row r="572" spans="10:10" ht="12.75" x14ac:dyDescent="0.2">
      <c r="J572" s="124"/>
    </row>
    <row r="573" spans="10:10" ht="12.75" x14ac:dyDescent="0.2">
      <c r="J573" s="124"/>
    </row>
    <row r="574" spans="10:10" ht="12.75" x14ac:dyDescent="0.2">
      <c r="J574" s="124"/>
    </row>
    <row r="575" spans="10:10" ht="12.75" x14ac:dyDescent="0.2">
      <c r="J575" s="124"/>
    </row>
    <row r="576" spans="10:10" ht="12.75" x14ac:dyDescent="0.2">
      <c r="J576" s="124"/>
    </row>
    <row r="577" spans="10:10" ht="12.75" x14ac:dyDescent="0.2">
      <c r="J577" s="124"/>
    </row>
    <row r="578" spans="10:10" ht="12.75" x14ac:dyDescent="0.2">
      <c r="J578" s="124"/>
    </row>
    <row r="579" spans="10:10" ht="12.75" x14ac:dyDescent="0.2">
      <c r="J579" s="124"/>
    </row>
    <row r="580" spans="10:10" ht="12.75" x14ac:dyDescent="0.2">
      <c r="J580" s="124"/>
    </row>
    <row r="581" spans="10:10" ht="12.75" x14ac:dyDescent="0.2">
      <c r="J581" s="124"/>
    </row>
    <row r="582" spans="10:10" ht="12.75" x14ac:dyDescent="0.2">
      <c r="J582" s="124"/>
    </row>
    <row r="583" spans="10:10" ht="12.75" x14ac:dyDescent="0.2">
      <c r="J583" s="124"/>
    </row>
    <row r="584" spans="10:10" ht="12.75" x14ac:dyDescent="0.2">
      <c r="J584" s="124"/>
    </row>
    <row r="585" spans="10:10" ht="12.75" x14ac:dyDescent="0.2">
      <c r="J585" s="124"/>
    </row>
    <row r="586" spans="10:10" ht="12.75" x14ac:dyDescent="0.2">
      <c r="J586" s="124"/>
    </row>
    <row r="587" spans="10:10" ht="12.75" x14ac:dyDescent="0.2">
      <c r="J587" s="124"/>
    </row>
    <row r="588" spans="10:10" ht="12.75" x14ac:dyDescent="0.2">
      <c r="J588" s="124"/>
    </row>
    <row r="589" spans="10:10" ht="12.75" x14ac:dyDescent="0.2">
      <c r="J589" s="124"/>
    </row>
    <row r="590" spans="10:10" ht="12.75" x14ac:dyDescent="0.2">
      <c r="J590" s="124"/>
    </row>
    <row r="591" spans="10:10" ht="12.75" x14ac:dyDescent="0.2">
      <c r="J591" s="124"/>
    </row>
    <row r="592" spans="10:10" ht="12.75" x14ac:dyDescent="0.2">
      <c r="J592" s="124"/>
    </row>
    <row r="593" spans="10:10" ht="12.75" x14ac:dyDescent="0.2">
      <c r="J593" s="124"/>
    </row>
    <row r="594" spans="10:10" ht="12.75" x14ac:dyDescent="0.2">
      <c r="J594" s="124"/>
    </row>
    <row r="595" spans="10:10" ht="12.75" x14ac:dyDescent="0.2">
      <c r="J595" s="124"/>
    </row>
    <row r="596" spans="10:10" ht="12.75" x14ac:dyDescent="0.2">
      <c r="J596" s="124"/>
    </row>
    <row r="597" spans="10:10" ht="12.75" x14ac:dyDescent="0.2">
      <c r="J597" s="124"/>
    </row>
    <row r="598" spans="10:10" ht="12.75" x14ac:dyDescent="0.2">
      <c r="J598" s="124"/>
    </row>
    <row r="599" spans="10:10" ht="12.75" x14ac:dyDescent="0.2">
      <c r="J599" s="124"/>
    </row>
    <row r="600" spans="10:10" ht="12.75" x14ac:dyDescent="0.2">
      <c r="J600" s="124"/>
    </row>
    <row r="601" spans="10:10" ht="12.75" x14ac:dyDescent="0.2">
      <c r="J601" s="124"/>
    </row>
    <row r="602" spans="10:10" ht="12.75" x14ac:dyDescent="0.2">
      <c r="J602" s="124"/>
    </row>
    <row r="603" spans="10:10" ht="12.75" x14ac:dyDescent="0.2">
      <c r="J603" s="124"/>
    </row>
    <row r="604" spans="10:10" ht="12.75" x14ac:dyDescent="0.2">
      <c r="J604" s="124"/>
    </row>
    <row r="605" spans="10:10" ht="12.75" x14ac:dyDescent="0.2">
      <c r="J605" s="124"/>
    </row>
    <row r="606" spans="10:10" ht="12.75" x14ac:dyDescent="0.2">
      <c r="J606" s="124"/>
    </row>
    <row r="607" spans="10:10" ht="12.75" x14ac:dyDescent="0.2">
      <c r="J607" s="124"/>
    </row>
    <row r="608" spans="10:10" ht="12.75" x14ac:dyDescent="0.2">
      <c r="J608" s="124"/>
    </row>
    <row r="609" spans="10:10" ht="12.75" x14ac:dyDescent="0.2">
      <c r="J609" s="124"/>
    </row>
    <row r="610" spans="10:10" ht="12.75" x14ac:dyDescent="0.2">
      <c r="J610" s="124"/>
    </row>
    <row r="611" spans="10:10" ht="12.75" x14ac:dyDescent="0.2">
      <c r="J611" s="124"/>
    </row>
    <row r="612" spans="10:10" ht="12.75" x14ac:dyDescent="0.2">
      <c r="J612" s="124"/>
    </row>
    <row r="613" spans="10:10" ht="12.75" x14ac:dyDescent="0.2">
      <c r="J613" s="124"/>
    </row>
    <row r="614" spans="10:10" ht="12.75" x14ac:dyDescent="0.2">
      <c r="J614" s="124"/>
    </row>
    <row r="615" spans="10:10" ht="12.75" x14ac:dyDescent="0.2">
      <c r="J615" s="124"/>
    </row>
    <row r="616" spans="10:10" ht="12.75" x14ac:dyDescent="0.2">
      <c r="J616" s="124"/>
    </row>
    <row r="617" spans="10:10" ht="12.75" x14ac:dyDescent="0.2">
      <c r="J617" s="124"/>
    </row>
    <row r="618" spans="10:10" ht="12.75" x14ac:dyDescent="0.2">
      <c r="J618" s="124"/>
    </row>
    <row r="619" spans="10:10" ht="12.75" x14ac:dyDescent="0.2">
      <c r="J619" s="124"/>
    </row>
    <row r="620" spans="10:10" ht="12.75" x14ac:dyDescent="0.2">
      <c r="J620" s="124"/>
    </row>
    <row r="621" spans="10:10" ht="12.75" x14ac:dyDescent="0.2">
      <c r="J621" s="124"/>
    </row>
    <row r="622" spans="10:10" ht="12.75" x14ac:dyDescent="0.2">
      <c r="J622" s="124"/>
    </row>
    <row r="623" spans="10:10" ht="12.75" x14ac:dyDescent="0.2">
      <c r="J623" s="124"/>
    </row>
    <row r="624" spans="10:10" ht="12.75" x14ac:dyDescent="0.2">
      <c r="J624" s="124"/>
    </row>
    <row r="625" spans="10:10" ht="12.75" x14ac:dyDescent="0.2">
      <c r="J625" s="124"/>
    </row>
    <row r="626" spans="10:10" ht="12.75" x14ac:dyDescent="0.2">
      <c r="J626" s="124"/>
    </row>
    <row r="627" spans="10:10" ht="12.75" x14ac:dyDescent="0.2">
      <c r="J627" s="124"/>
    </row>
    <row r="628" spans="10:10" ht="12.75" x14ac:dyDescent="0.2">
      <c r="J628" s="124"/>
    </row>
    <row r="629" spans="10:10" ht="12.75" x14ac:dyDescent="0.2">
      <c r="J629" s="124"/>
    </row>
    <row r="630" spans="10:10" ht="12.75" x14ac:dyDescent="0.2">
      <c r="J630" s="124"/>
    </row>
    <row r="631" spans="10:10" ht="12.75" x14ac:dyDescent="0.2">
      <c r="J631" s="124"/>
    </row>
    <row r="632" spans="10:10" ht="12.75" x14ac:dyDescent="0.2">
      <c r="J632" s="124"/>
    </row>
    <row r="633" spans="10:10" ht="12.75" x14ac:dyDescent="0.2">
      <c r="J633" s="124"/>
    </row>
    <row r="634" spans="10:10" ht="12.75" x14ac:dyDescent="0.2">
      <c r="J634" s="124"/>
    </row>
    <row r="635" spans="10:10" ht="12.75" x14ac:dyDescent="0.2">
      <c r="J635" s="124"/>
    </row>
    <row r="636" spans="10:10" ht="12.75" x14ac:dyDescent="0.2">
      <c r="J636" s="124"/>
    </row>
    <row r="637" spans="10:10" ht="12.75" x14ac:dyDescent="0.2">
      <c r="J637" s="124"/>
    </row>
    <row r="638" spans="10:10" ht="12.75" x14ac:dyDescent="0.2">
      <c r="J638" s="124"/>
    </row>
    <row r="639" spans="10:10" ht="12.75" x14ac:dyDescent="0.2">
      <c r="J639" s="124"/>
    </row>
    <row r="640" spans="10:10" ht="12.75" x14ac:dyDescent="0.2">
      <c r="J640" s="124"/>
    </row>
    <row r="641" spans="10:10" ht="12.75" x14ac:dyDescent="0.2">
      <c r="J641" s="124"/>
    </row>
    <row r="642" spans="10:10" ht="12.75" x14ac:dyDescent="0.2">
      <c r="J642" s="124"/>
    </row>
    <row r="643" spans="10:10" ht="12.75" x14ac:dyDescent="0.2">
      <c r="J643" s="124"/>
    </row>
    <row r="644" spans="10:10" ht="12.75" x14ac:dyDescent="0.2">
      <c r="J644" s="124"/>
    </row>
    <row r="645" spans="10:10" ht="12.75" x14ac:dyDescent="0.2">
      <c r="J645" s="124"/>
    </row>
    <row r="646" spans="10:10" ht="12.75" x14ac:dyDescent="0.2">
      <c r="J646" s="124"/>
    </row>
    <row r="647" spans="10:10" ht="12.75" x14ac:dyDescent="0.2">
      <c r="J647" s="124"/>
    </row>
    <row r="648" spans="10:10" ht="12.75" x14ac:dyDescent="0.2">
      <c r="J648" s="124"/>
    </row>
    <row r="649" spans="10:10" ht="12.75" x14ac:dyDescent="0.2">
      <c r="J649" s="124"/>
    </row>
    <row r="650" spans="10:10" ht="12.75" x14ac:dyDescent="0.2">
      <c r="J650" s="124"/>
    </row>
    <row r="651" spans="10:10" ht="12.75" x14ac:dyDescent="0.2">
      <c r="J651" s="124"/>
    </row>
    <row r="652" spans="10:10" ht="12.75" x14ac:dyDescent="0.2">
      <c r="J652" s="124"/>
    </row>
    <row r="653" spans="10:10" ht="12.75" x14ac:dyDescent="0.2">
      <c r="J653" s="124"/>
    </row>
    <row r="654" spans="10:10" ht="12.75" x14ac:dyDescent="0.2">
      <c r="J654" s="124"/>
    </row>
    <row r="655" spans="10:10" ht="12.75" x14ac:dyDescent="0.2">
      <c r="J655" s="124"/>
    </row>
    <row r="656" spans="10:10" ht="12.75" x14ac:dyDescent="0.2">
      <c r="J656" s="124"/>
    </row>
    <row r="657" spans="10:10" ht="12.75" x14ac:dyDescent="0.2">
      <c r="J657" s="124"/>
    </row>
    <row r="658" spans="10:10" ht="12.75" x14ac:dyDescent="0.2">
      <c r="J658" s="124"/>
    </row>
    <row r="659" spans="10:10" ht="12.75" x14ac:dyDescent="0.2">
      <c r="J659" s="124"/>
    </row>
    <row r="660" spans="10:10" ht="12.75" x14ac:dyDescent="0.2">
      <c r="J660" s="124"/>
    </row>
    <row r="661" spans="10:10" ht="12.75" x14ac:dyDescent="0.2">
      <c r="J661" s="124"/>
    </row>
    <row r="662" spans="10:10" ht="12.75" x14ac:dyDescent="0.2">
      <c r="J662" s="124"/>
    </row>
    <row r="663" spans="10:10" ht="12.75" x14ac:dyDescent="0.2">
      <c r="J663" s="124"/>
    </row>
    <row r="664" spans="10:10" ht="12.75" x14ac:dyDescent="0.2">
      <c r="J664" s="124"/>
    </row>
    <row r="665" spans="10:10" ht="12.75" x14ac:dyDescent="0.2">
      <c r="J665" s="124"/>
    </row>
    <row r="666" spans="10:10" ht="12.75" x14ac:dyDescent="0.2">
      <c r="J666" s="124"/>
    </row>
    <row r="667" spans="10:10" ht="12.75" x14ac:dyDescent="0.2">
      <c r="J667" s="124"/>
    </row>
    <row r="668" spans="10:10" ht="12.75" x14ac:dyDescent="0.2">
      <c r="J668" s="124"/>
    </row>
    <row r="669" spans="10:10" ht="12.75" x14ac:dyDescent="0.2">
      <c r="J669" s="124"/>
    </row>
    <row r="670" spans="10:10" ht="12.75" x14ac:dyDescent="0.2">
      <c r="J670" s="124"/>
    </row>
    <row r="671" spans="10:10" ht="12.75" x14ac:dyDescent="0.2">
      <c r="J671" s="124"/>
    </row>
    <row r="672" spans="10:10" ht="12.75" x14ac:dyDescent="0.2">
      <c r="J672" s="124"/>
    </row>
    <row r="673" spans="10:10" ht="12.75" x14ac:dyDescent="0.2">
      <c r="J673" s="124"/>
    </row>
    <row r="674" spans="10:10" ht="12.75" x14ac:dyDescent="0.2">
      <c r="J674" s="124"/>
    </row>
    <row r="675" spans="10:10" ht="12.75" x14ac:dyDescent="0.2">
      <c r="J675" s="124"/>
    </row>
    <row r="676" spans="10:10" ht="12.75" x14ac:dyDescent="0.2">
      <c r="J676" s="124"/>
    </row>
    <row r="677" spans="10:10" ht="12.75" x14ac:dyDescent="0.2">
      <c r="J677" s="124"/>
    </row>
    <row r="678" spans="10:10" ht="12.75" x14ac:dyDescent="0.2">
      <c r="J678" s="124"/>
    </row>
    <row r="679" spans="10:10" ht="12.75" x14ac:dyDescent="0.2">
      <c r="J679" s="124"/>
    </row>
    <row r="680" spans="10:10" ht="12.75" x14ac:dyDescent="0.2">
      <c r="J680" s="124"/>
    </row>
    <row r="681" spans="10:10" ht="12.75" x14ac:dyDescent="0.2">
      <c r="J681" s="124"/>
    </row>
    <row r="682" spans="10:10" ht="12.75" x14ac:dyDescent="0.2">
      <c r="J682" s="124"/>
    </row>
    <row r="683" spans="10:10" ht="12.75" x14ac:dyDescent="0.2">
      <c r="J683" s="124"/>
    </row>
    <row r="684" spans="10:10" ht="12.75" x14ac:dyDescent="0.2">
      <c r="J684" s="124"/>
    </row>
    <row r="685" spans="10:10" ht="12.75" x14ac:dyDescent="0.2">
      <c r="J685" s="124"/>
    </row>
    <row r="686" spans="10:10" ht="12.75" x14ac:dyDescent="0.2">
      <c r="J686" s="124"/>
    </row>
    <row r="687" spans="10:10" ht="12.75" x14ac:dyDescent="0.2">
      <c r="J687" s="124"/>
    </row>
    <row r="688" spans="10:10" ht="12.75" x14ac:dyDescent="0.2">
      <c r="J688" s="124"/>
    </row>
    <row r="689" spans="10:10" ht="12.75" x14ac:dyDescent="0.2">
      <c r="J689" s="124"/>
    </row>
    <row r="690" spans="10:10" ht="12.75" x14ac:dyDescent="0.2">
      <c r="J690" s="124"/>
    </row>
    <row r="691" spans="10:10" ht="12.75" x14ac:dyDescent="0.2">
      <c r="J691" s="124"/>
    </row>
    <row r="692" spans="10:10" ht="12.75" x14ac:dyDescent="0.2">
      <c r="J692" s="124"/>
    </row>
    <row r="693" spans="10:10" ht="12.75" x14ac:dyDescent="0.2">
      <c r="J693" s="124"/>
    </row>
    <row r="694" spans="10:10" ht="12.75" x14ac:dyDescent="0.2">
      <c r="J694" s="124"/>
    </row>
    <row r="695" spans="10:10" ht="12.75" x14ac:dyDescent="0.2">
      <c r="J695" s="124"/>
    </row>
    <row r="696" spans="10:10" ht="12.75" x14ac:dyDescent="0.2">
      <c r="J696" s="124"/>
    </row>
    <row r="697" spans="10:10" ht="12.75" x14ac:dyDescent="0.2">
      <c r="J697" s="124"/>
    </row>
    <row r="698" spans="10:10" ht="12.75" x14ac:dyDescent="0.2">
      <c r="J698" s="124"/>
    </row>
    <row r="699" spans="10:10" ht="12.75" x14ac:dyDescent="0.2">
      <c r="J699" s="124"/>
    </row>
    <row r="700" spans="10:10" ht="12.75" x14ac:dyDescent="0.2">
      <c r="J700" s="124"/>
    </row>
    <row r="701" spans="10:10" ht="12.75" x14ac:dyDescent="0.2">
      <c r="J701" s="124"/>
    </row>
    <row r="702" spans="10:10" ht="12.75" x14ac:dyDescent="0.2">
      <c r="J702" s="124"/>
    </row>
    <row r="703" spans="10:10" ht="12.75" x14ac:dyDescent="0.2">
      <c r="J703" s="124"/>
    </row>
    <row r="704" spans="10:10" ht="12.75" x14ac:dyDescent="0.2">
      <c r="J704" s="124"/>
    </row>
    <row r="705" spans="10:10" ht="12.75" x14ac:dyDescent="0.2">
      <c r="J705" s="124"/>
    </row>
    <row r="706" spans="10:10" ht="12.75" x14ac:dyDescent="0.2">
      <c r="J706" s="124"/>
    </row>
    <row r="707" spans="10:10" ht="12.75" x14ac:dyDescent="0.2">
      <c r="J707" s="124"/>
    </row>
    <row r="708" spans="10:10" ht="12.75" x14ac:dyDescent="0.2">
      <c r="J708" s="124"/>
    </row>
    <row r="709" spans="10:10" ht="12.75" x14ac:dyDescent="0.2">
      <c r="J709" s="124"/>
    </row>
    <row r="710" spans="10:10" ht="12.75" x14ac:dyDescent="0.2">
      <c r="J710" s="124"/>
    </row>
    <row r="711" spans="10:10" ht="12.75" x14ac:dyDescent="0.2">
      <c r="J711" s="124"/>
    </row>
    <row r="712" spans="10:10" ht="12.75" x14ac:dyDescent="0.2">
      <c r="J712" s="124"/>
    </row>
    <row r="713" spans="10:10" ht="12.75" x14ac:dyDescent="0.2">
      <c r="J713" s="124"/>
    </row>
    <row r="714" spans="10:10" ht="12.75" x14ac:dyDescent="0.2">
      <c r="J714" s="124"/>
    </row>
    <row r="715" spans="10:10" ht="12.75" x14ac:dyDescent="0.2">
      <c r="J715" s="124"/>
    </row>
    <row r="716" spans="10:10" ht="12.75" x14ac:dyDescent="0.2">
      <c r="J716" s="124"/>
    </row>
    <row r="717" spans="10:10" ht="12.75" x14ac:dyDescent="0.2">
      <c r="J717" s="124"/>
    </row>
    <row r="718" spans="10:10" ht="12.75" x14ac:dyDescent="0.2">
      <c r="J718" s="124"/>
    </row>
    <row r="719" spans="10:10" ht="12.75" x14ac:dyDescent="0.2">
      <c r="J719" s="124"/>
    </row>
    <row r="720" spans="10:10" ht="12.75" x14ac:dyDescent="0.2">
      <c r="J720" s="124"/>
    </row>
    <row r="721" spans="10:10" ht="12.75" x14ac:dyDescent="0.2">
      <c r="J721" s="124"/>
    </row>
    <row r="722" spans="10:10" ht="12.75" x14ac:dyDescent="0.2">
      <c r="J722" s="124"/>
    </row>
    <row r="723" spans="10:10" ht="12.75" x14ac:dyDescent="0.2">
      <c r="J723" s="124"/>
    </row>
    <row r="724" spans="10:10" ht="12.75" x14ac:dyDescent="0.2">
      <c r="J724" s="124"/>
    </row>
    <row r="725" spans="10:10" ht="12.75" x14ac:dyDescent="0.2">
      <c r="J725" s="124"/>
    </row>
    <row r="726" spans="10:10" ht="12.75" x14ac:dyDescent="0.2">
      <c r="J726" s="124"/>
    </row>
    <row r="727" spans="10:10" ht="12.75" x14ac:dyDescent="0.2">
      <c r="J727" s="124"/>
    </row>
    <row r="728" spans="10:10" ht="12.75" x14ac:dyDescent="0.2">
      <c r="J728" s="124"/>
    </row>
    <row r="729" spans="10:10" ht="12.75" x14ac:dyDescent="0.2">
      <c r="J729" s="124"/>
    </row>
    <row r="730" spans="10:10" ht="12.75" x14ac:dyDescent="0.2">
      <c r="J730" s="124"/>
    </row>
    <row r="731" spans="10:10" ht="12.75" x14ac:dyDescent="0.2">
      <c r="J731" s="124"/>
    </row>
    <row r="732" spans="10:10" ht="12.75" x14ac:dyDescent="0.2">
      <c r="J732" s="124"/>
    </row>
    <row r="733" spans="10:10" ht="12.75" x14ac:dyDescent="0.2">
      <c r="J733" s="124"/>
    </row>
    <row r="734" spans="10:10" ht="12.75" x14ac:dyDescent="0.2">
      <c r="J734" s="124"/>
    </row>
    <row r="735" spans="10:10" ht="12.75" x14ac:dyDescent="0.2">
      <c r="J735" s="124"/>
    </row>
    <row r="736" spans="10:10" ht="12.75" x14ac:dyDescent="0.2">
      <c r="J736" s="124"/>
    </row>
    <row r="737" spans="10:10" ht="12.75" x14ac:dyDescent="0.2">
      <c r="J737" s="124"/>
    </row>
    <row r="738" spans="10:10" ht="12.75" x14ac:dyDescent="0.2">
      <c r="J738" s="124"/>
    </row>
    <row r="739" spans="10:10" ht="12.75" x14ac:dyDescent="0.2">
      <c r="J739" s="124"/>
    </row>
    <row r="740" spans="10:10" ht="12.75" x14ac:dyDescent="0.2">
      <c r="J740" s="124"/>
    </row>
    <row r="741" spans="10:10" ht="12.75" x14ac:dyDescent="0.2">
      <c r="J741" s="124"/>
    </row>
    <row r="742" spans="10:10" ht="12.75" x14ac:dyDescent="0.2">
      <c r="J742" s="124"/>
    </row>
    <row r="743" spans="10:10" ht="12.75" x14ac:dyDescent="0.2">
      <c r="J743" s="124"/>
    </row>
    <row r="744" spans="10:10" ht="12.75" x14ac:dyDescent="0.2">
      <c r="J744" s="124"/>
    </row>
    <row r="745" spans="10:10" ht="12.75" x14ac:dyDescent="0.2">
      <c r="J745" s="124"/>
    </row>
    <row r="746" spans="10:10" ht="12.75" x14ac:dyDescent="0.2">
      <c r="J746" s="124"/>
    </row>
    <row r="747" spans="10:10" ht="12.75" x14ac:dyDescent="0.2">
      <c r="J747" s="124"/>
    </row>
    <row r="748" spans="10:10" ht="12.75" x14ac:dyDescent="0.2">
      <c r="J748" s="124"/>
    </row>
    <row r="749" spans="10:10" ht="12.75" x14ac:dyDescent="0.2">
      <c r="J749" s="124"/>
    </row>
    <row r="750" spans="10:10" ht="12.75" x14ac:dyDescent="0.2">
      <c r="J750" s="124"/>
    </row>
    <row r="751" spans="10:10" ht="12.75" x14ac:dyDescent="0.2">
      <c r="J751" s="124"/>
    </row>
    <row r="752" spans="10:10" ht="12.75" x14ac:dyDescent="0.2">
      <c r="J752" s="124"/>
    </row>
    <row r="753" spans="10:10" ht="12.75" x14ac:dyDescent="0.2">
      <c r="J753" s="124"/>
    </row>
    <row r="754" spans="10:10" ht="12.75" x14ac:dyDescent="0.2">
      <c r="J754" s="124"/>
    </row>
    <row r="755" spans="10:10" ht="12.75" x14ac:dyDescent="0.2">
      <c r="J755" s="124"/>
    </row>
    <row r="756" spans="10:10" ht="12.75" x14ac:dyDescent="0.2">
      <c r="J756" s="124"/>
    </row>
    <row r="757" spans="10:10" ht="12.75" x14ac:dyDescent="0.2">
      <c r="J757" s="124"/>
    </row>
    <row r="758" spans="10:10" ht="12.75" x14ac:dyDescent="0.2">
      <c r="J758" s="124"/>
    </row>
    <row r="759" spans="10:10" ht="12.75" x14ac:dyDescent="0.2">
      <c r="J759" s="124"/>
    </row>
    <row r="760" spans="10:10" ht="12.75" x14ac:dyDescent="0.2">
      <c r="J760" s="124"/>
    </row>
    <row r="761" spans="10:10" ht="12.75" x14ac:dyDescent="0.2">
      <c r="J761" s="124"/>
    </row>
    <row r="762" spans="10:10" ht="12.75" x14ac:dyDescent="0.2">
      <c r="J762" s="124"/>
    </row>
    <row r="763" spans="10:10" ht="12.75" x14ac:dyDescent="0.2">
      <c r="J763" s="124"/>
    </row>
    <row r="764" spans="10:10" ht="12.75" x14ac:dyDescent="0.2">
      <c r="J764" s="124"/>
    </row>
    <row r="765" spans="10:10" ht="12.75" x14ac:dyDescent="0.2">
      <c r="J765" s="124"/>
    </row>
    <row r="766" spans="10:10" ht="12.75" x14ac:dyDescent="0.2">
      <c r="J766" s="124"/>
    </row>
    <row r="767" spans="10:10" ht="12.75" x14ac:dyDescent="0.2">
      <c r="J767" s="124"/>
    </row>
    <row r="768" spans="10:10" ht="12.75" x14ac:dyDescent="0.2">
      <c r="J768" s="124"/>
    </row>
    <row r="769" spans="10:10" ht="12.75" x14ac:dyDescent="0.2">
      <c r="J769" s="124"/>
    </row>
    <row r="770" spans="10:10" ht="12.75" x14ac:dyDescent="0.2">
      <c r="J770" s="124"/>
    </row>
    <row r="771" spans="10:10" ht="12.75" x14ac:dyDescent="0.2">
      <c r="J771" s="124"/>
    </row>
    <row r="772" spans="10:10" ht="12.75" x14ac:dyDescent="0.2">
      <c r="J772" s="124"/>
    </row>
    <row r="773" spans="10:10" ht="12.75" x14ac:dyDescent="0.2">
      <c r="J773" s="124"/>
    </row>
    <row r="774" spans="10:10" ht="12.75" x14ac:dyDescent="0.2">
      <c r="J774" s="124"/>
    </row>
    <row r="775" spans="10:10" ht="12.75" x14ac:dyDescent="0.2">
      <c r="J775" s="124"/>
    </row>
    <row r="776" spans="10:10" ht="12.75" x14ac:dyDescent="0.2">
      <c r="J776" s="124"/>
    </row>
    <row r="777" spans="10:10" ht="12.75" x14ac:dyDescent="0.2">
      <c r="J777" s="124"/>
    </row>
    <row r="778" spans="10:10" ht="12.75" x14ac:dyDescent="0.2">
      <c r="J778" s="124"/>
    </row>
    <row r="779" spans="10:10" ht="12.75" x14ac:dyDescent="0.2">
      <c r="J779" s="124"/>
    </row>
    <row r="780" spans="10:10" ht="12.75" x14ac:dyDescent="0.2">
      <c r="J780" s="124"/>
    </row>
    <row r="781" spans="10:10" ht="12.75" x14ac:dyDescent="0.2">
      <c r="J781" s="124"/>
    </row>
    <row r="782" spans="10:10" ht="12.75" x14ac:dyDescent="0.2">
      <c r="J782" s="124"/>
    </row>
    <row r="783" spans="10:10" ht="12.75" x14ac:dyDescent="0.2">
      <c r="J783" s="124"/>
    </row>
    <row r="784" spans="10:10" ht="12.75" x14ac:dyDescent="0.2">
      <c r="J784" s="124"/>
    </row>
    <row r="785" spans="10:10" ht="12.75" x14ac:dyDescent="0.2">
      <c r="J785" s="124"/>
    </row>
    <row r="786" spans="10:10" ht="12.75" x14ac:dyDescent="0.2">
      <c r="J786" s="124"/>
    </row>
    <row r="787" spans="10:10" ht="12.75" x14ac:dyDescent="0.2">
      <c r="J787" s="124"/>
    </row>
    <row r="788" spans="10:10" ht="12.75" x14ac:dyDescent="0.2">
      <c r="J788" s="124"/>
    </row>
    <row r="789" spans="10:10" ht="12.75" x14ac:dyDescent="0.2">
      <c r="J789" s="124"/>
    </row>
    <row r="790" spans="10:10" ht="12.75" x14ac:dyDescent="0.2">
      <c r="J790" s="124"/>
    </row>
    <row r="791" spans="10:10" ht="12.75" x14ac:dyDescent="0.2">
      <c r="J791" s="124"/>
    </row>
    <row r="792" spans="10:10" ht="12.75" x14ac:dyDescent="0.2">
      <c r="J792" s="124"/>
    </row>
    <row r="793" spans="10:10" ht="12.75" x14ac:dyDescent="0.2">
      <c r="J793" s="124"/>
    </row>
    <row r="794" spans="10:10" ht="12.75" x14ac:dyDescent="0.2">
      <c r="J794" s="124"/>
    </row>
    <row r="795" spans="10:10" ht="12.75" x14ac:dyDescent="0.2">
      <c r="J795" s="124"/>
    </row>
    <row r="796" spans="10:10" ht="12.75" x14ac:dyDescent="0.2">
      <c r="J796" s="124"/>
    </row>
    <row r="797" spans="10:10" ht="12.75" x14ac:dyDescent="0.2">
      <c r="J797" s="124"/>
    </row>
    <row r="798" spans="10:10" ht="12.75" x14ac:dyDescent="0.2">
      <c r="J798" s="124"/>
    </row>
    <row r="799" spans="10:10" ht="12.75" x14ac:dyDescent="0.2">
      <c r="J799" s="124"/>
    </row>
    <row r="800" spans="10:10" ht="12.75" x14ac:dyDescent="0.2">
      <c r="J800" s="124"/>
    </row>
    <row r="801" spans="10:10" ht="12.75" x14ac:dyDescent="0.2">
      <c r="J801" s="124"/>
    </row>
    <row r="802" spans="10:10" ht="12.75" x14ac:dyDescent="0.2">
      <c r="J802" s="124"/>
    </row>
    <row r="803" spans="10:10" ht="12.75" x14ac:dyDescent="0.2">
      <c r="J803" s="124"/>
    </row>
    <row r="804" spans="10:10" ht="12.75" x14ac:dyDescent="0.2">
      <c r="J804" s="124"/>
    </row>
    <row r="805" spans="10:10" ht="12.75" x14ac:dyDescent="0.2">
      <c r="J805" s="124"/>
    </row>
    <row r="806" spans="10:10" ht="12.75" x14ac:dyDescent="0.2">
      <c r="J806" s="124"/>
    </row>
    <row r="807" spans="10:10" ht="12.75" x14ac:dyDescent="0.2">
      <c r="J807" s="124"/>
    </row>
    <row r="808" spans="10:10" ht="12.75" x14ac:dyDescent="0.2">
      <c r="J808" s="124"/>
    </row>
    <row r="809" spans="10:10" ht="12.75" x14ac:dyDescent="0.2">
      <c r="J809" s="124"/>
    </row>
    <row r="810" spans="10:10" ht="12.75" x14ac:dyDescent="0.2">
      <c r="J810" s="124"/>
    </row>
    <row r="811" spans="10:10" ht="12.75" x14ac:dyDescent="0.2">
      <c r="J811" s="124"/>
    </row>
    <row r="812" spans="10:10" ht="12.75" x14ac:dyDescent="0.2">
      <c r="J812" s="124"/>
    </row>
    <row r="813" spans="10:10" ht="12.75" x14ac:dyDescent="0.2">
      <c r="J813" s="124"/>
    </row>
    <row r="814" spans="10:10" ht="12.75" x14ac:dyDescent="0.2">
      <c r="J814" s="124"/>
    </row>
    <row r="815" spans="10:10" ht="12.75" x14ac:dyDescent="0.2">
      <c r="J815" s="124"/>
    </row>
    <row r="816" spans="10:10" ht="12.75" x14ac:dyDescent="0.2">
      <c r="J816" s="124"/>
    </row>
    <row r="817" spans="10:10" ht="12.75" x14ac:dyDescent="0.2">
      <c r="J817" s="124"/>
    </row>
    <row r="818" spans="10:10" ht="12.75" x14ac:dyDescent="0.2">
      <c r="J818" s="124"/>
    </row>
    <row r="819" spans="10:10" ht="12.75" x14ac:dyDescent="0.2">
      <c r="J819" s="124"/>
    </row>
    <row r="820" spans="10:10" ht="12.75" x14ac:dyDescent="0.2">
      <c r="J820" s="124"/>
    </row>
    <row r="821" spans="10:10" ht="12.75" x14ac:dyDescent="0.2">
      <c r="J821" s="124"/>
    </row>
    <row r="822" spans="10:10" ht="12.75" x14ac:dyDescent="0.2">
      <c r="J822" s="124"/>
    </row>
    <row r="823" spans="10:10" ht="12.75" x14ac:dyDescent="0.2">
      <c r="J823" s="124"/>
    </row>
    <row r="824" spans="10:10" ht="12.75" x14ac:dyDescent="0.2">
      <c r="J824" s="124"/>
    </row>
    <row r="825" spans="10:10" ht="12.75" x14ac:dyDescent="0.2">
      <c r="J825" s="124"/>
    </row>
    <row r="826" spans="10:10" ht="12.75" x14ac:dyDescent="0.2">
      <c r="J826" s="124"/>
    </row>
    <row r="827" spans="10:10" ht="12.75" x14ac:dyDescent="0.2">
      <c r="J827" s="124"/>
    </row>
    <row r="828" spans="10:10" ht="12.75" x14ac:dyDescent="0.2">
      <c r="J828" s="124"/>
    </row>
    <row r="829" spans="10:10" ht="12.75" x14ac:dyDescent="0.2">
      <c r="J829" s="124"/>
    </row>
    <row r="830" spans="10:10" ht="12.75" x14ac:dyDescent="0.2">
      <c r="J830" s="124"/>
    </row>
    <row r="831" spans="10:10" ht="12.75" x14ac:dyDescent="0.2">
      <c r="J831" s="124"/>
    </row>
    <row r="832" spans="10:10" ht="12.75" x14ac:dyDescent="0.2">
      <c r="J832" s="124"/>
    </row>
    <row r="833" spans="10:10" ht="12.75" x14ac:dyDescent="0.2">
      <c r="J833" s="124"/>
    </row>
    <row r="834" spans="10:10" ht="12.75" x14ac:dyDescent="0.2">
      <c r="J834" s="124"/>
    </row>
    <row r="835" spans="10:10" ht="12.75" x14ac:dyDescent="0.2">
      <c r="J835" s="124"/>
    </row>
    <row r="836" spans="10:10" ht="12.75" x14ac:dyDescent="0.2">
      <c r="J836" s="124"/>
    </row>
    <row r="837" spans="10:10" ht="12.75" x14ac:dyDescent="0.2">
      <c r="J837" s="124"/>
    </row>
    <row r="838" spans="10:10" ht="12.75" x14ac:dyDescent="0.2">
      <c r="J838" s="124"/>
    </row>
    <row r="839" spans="10:10" ht="12.75" x14ac:dyDescent="0.2">
      <c r="J839" s="124"/>
    </row>
    <row r="840" spans="10:10" ht="12.75" x14ac:dyDescent="0.2">
      <c r="J840" s="124"/>
    </row>
    <row r="841" spans="10:10" ht="12.75" x14ac:dyDescent="0.2">
      <c r="J841" s="124"/>
    </row>
    <row r="842" spans="10:10" ht="12.75" x14ac:dyDescent="0.2">
      <c r="J842" s="124"/>
    </row>
    <row r="843" spans="10:10" ht="12.75" x14ac:dyDescent="0.2">
      <c r="J843" s="124"/>
    </row>
    <row r="844" spans="10:10" ht="12.75" x14ac:dyDescent="0.2">
      <c r="J844" s="124"/>
    </row>
    <row r="845" spans="10:10" ht="12.75" x14ac:dyDescent="0.2">
      <c r="J845" s="124"/>
    </row>
    <row r="846" spans="10:10" ht="12.75" x14ac:dyDescent="0.2">
      <c r="J846" s="124"/>
    </row>
    <row r="847" spans="10:10" ht="12.75" x14ac:dyDescent="0.2">
      <c r="J847" s="124"/>
    </row>
    <row r="848" spans="10:10" ht="12.75" x14ac:dyDescent="0.2">
      <c r="J848" s="124"/>
    </row>
    <row r="849" spans="10:10" ht="12.75" x14ac:dyDescent="0.2">
      <c r="J849" s="124"/>
    </row>
    <row r="850" spans="10:10" ht="12.75" x14ac:dyDescent="0.2">
      <c r="J850" s="124"/>
    </row>
    <row r="851" spans="10:10" ht="12.75" x14ac:dyDescent="0.2">
      <c r="J851" s="124"/>
    </row>
    <row r="852" spans="10:10" ht="12.75" x14ac:dyDescent="0.2">
      <c r="J852" s="124"/>
    </row>
    <row r="853" spans="10:10" ht="12.75" x14ac:dyDescent="0.2">
      <c r="J853" s="124"/>
    </row>
    <row r="854" spans="10:10" ht="12.75" x14ac:dyDescent="0.2">
      <c r="J854" s="124"/>
    </row>
    <row r="855" spans="10:10" ht="12.75" x14ac:dyDescent="0.2">
      <c r="J855" s="124"/>
    </row>
    <row r="856" spans="10:10" ht="12.75" x14ac:dyDescent="0.2">
      <c r="J856" s="124"/>
    </row>
    <row r="857" spans="10:10" ht="12.75" x14ac:dyDescent="0.2">
      <c r="J857" s="124"/>
    </row>
    <row r="858" spans="10:10" ht="12.75" x14ac:dyDescent="0.2">
      <c r="J858" s="124"/>
    </row>
    <row r="859" spans="10:10" ht="12.75" x14ac:dyDescent="0.2">
      <c r="J859" s="124"/>
    </row>
    <row r="860" spans="10:10" ht="12.75" x14ac:dyDescent="0.2">
      <c r="J860" s="124"/>
    </row>
    <row r="861" spans="10:10" ht="12.75" x14ac:dyDescent="0.2">
      <c r="J861" s="124"/>
    </row>
    <row r="862" spans="10:10" ht="12.75" x14ac:dyDescent="0.2">
      <c r="J862" s="124"/>
    </row>
    <row r="863" spans="10:10" ht="12.75" x14ac:dyDescent="0.2">
      <c r="J863" s="124"/>
    </row>
    <row r="864" spans="10:10" ht="12.75" x14ac:dyDescent="0.2">
      <c r="J864" s="124"/>
    </row>
    <row r="865" spans="10:10" ht="12.75" x14ac:dyDescent="0.2">
      <c r="J865" s="124"/>
    </row>
    <row r="866" spans="10:10" ht="12.75" x14ac:dyDescent="0.2">
      <c r="J866" s="124"/>
    </row>
    <row r="867" spans="10:10" ht="12.75" x14ac:dyDescent="0.2">
      <c r="J867" s="124"/>
    </row>
    <row r="868" spans="10:10" ht="12.75" x14ac:dyDescent="0.2">
      <c r="J868" s="124"/>
    </row>
    <row r="869" spans="10:10" ht="12.75" x14ac:dyDescent="0.2">
      <c r="J869" s="124"/>
    </row>
    <row r="870" spans="10:10" ht="12.75" x14ac:dyDescent="0.2">
      <c r="J870" s="124"/>
    </row>
    <row r="871" spans="10:10" ht="12.75" x14ac:dyDescent="0.2">
      <c r="J871" s="124"/>
    </row>
    <row r="872" spans="10:10" ht="12.75" x14ac:dyDescent="0.2">
      <c r="J872" s="124"/>
    </row>
    <row r="873" spans="10:10" ht="12.75" x14ac:dyDescent="0.2">
      <c r="J873" s="124"/>
    </row>
    <row r="874" spans="10:10" ht="12.75" x14ac:dyDescent="0.2">
      <c r="J874" s="124"/>
    </row>
    <row r="875" spans="10:10" ht="12.75" x14ac:dyDescent="0.2">
      <c r="J875" s="124"/>
    </row>
    <row r="876" spans="10:10" ht="12.75" x14ac:dyDescent="0.2">
      <c r="J876" s="124"/>
    </row>
    <row r="877" spans="10:10" ht="12.75" x14ac:dyDescent="0.2">
      <c r="J877" s="124"/>
    </row>
    <row r="878" spans="10:10" ht="12.75" x14ac:dyDescent="0.2">
      <c r="J878" s="124"/>
    </row>
    <row r="879" spans="10:10" ht="12.75" x14ac:dyDescent="0.2">
      <c r="J879" s="124"/>
    </row>
    <row r="880" spans="10:10" ht="12.75" x14ac:dyDescent="0.2">
      <c r="J880" s="124"/>
    </row>
    <row r="881" spans="10:10" ht="12.75" x14ac:dyDescent="0.2">
      <c r="J881" s="124"/>
    </row>
    <row r="882" spans="10:10" ht="12.75" x14ac:dyDescent="0.2">
      <c r="J882" s="124"/>
    </row>
    <row r="883" spans="10:10" ht="12.75" x14ac:dyDescent="0.2">
      <c r="J883" s="124"/>
    </row>
    <row r="884" spans="10:10" ht="12.75" x14ac:dyDescent="0.2">
      <c r="J884" s="124"/>
    </row>
    <row r="885" spans="10:10" ht="12.75" x14ac:dyDescent="0.2">
      <c r="J885" s="124"/>
    </row>
    <row r="886" spans="10:10" ht="12.75" x14ac:dyDescent="0.2">
      <c r="J886" s="124"/>
    </row>
    <row r="887" spans="10:10" ht="12.75" x14ac:dyDescent="0.2">
      <c r="J887" s="124"/>
    </row>
    <row r="888" spans="10:10" ht="12.75" x14ac:dyDescent="0.2">
      <c r="J888" s="124"/>
    </row>
    <row r="889" spans="10:10" ht="12.75" x14ac:dyDescent="0.2">
      <c r="J889" s="124"/>
    </row>
    <row r="890" spans="10:10" ht="12.75" x14ac:dyDescent="0.2">
      <c r="J890" s="124"/>
    </row>
    <row r="891" spans="10:10" ht="12.75" x14ac:dyDescent="0.2">
      <c r="J891" s="124"/>
    </row>
    <row r="892" spans="10:10" ht="12.75" x14ac:dyDescent="0.2">
      <c r="J892" s="124"/>
    </row>
    <row r="893" spans="10:10" ht="12.75" x14ac:dyDescent="0.2">
      <c r="J893" s="124"/>
    </row>
    <row r="894" spans="10:10" ht="12.75" x14ac:dyDescent="0.2">
      <c r="J894" s="124"/>
    </row>
    <row r="895" spans="10:10" ht="12.75" x14ac:dyDescent="0.2">
      <c r="J895" s="124"/>
    </row>
    <row r="896" spans="10:10" ht="12.75" x14ac:dyDescent="0.2">
      <c r="J896" s="124"/>
    </row>
    <row r="897" spans="10:10" ht="12.75" x14ac:dyDescent="0.2">
      <c r="J897" s="124"/>
    </row>
    <row r="898" spans="10:10" ht="12.75" x14ac:dyDescent="0.2">
      <c r="J898" s="124"/>
    </row>
    <row r="899" spans="10:10" ht="12.75" x14ac:dyDescent="0.2">
      <c r="J899" s="124"/>
    </row>
    <row r="900" spans="10:10" ht="12.75" x14ac:dyDescent="0.2">
      <c r="J900" s="124"/>
    </row>
    <row r="901" spans="10:10" ht="12.75" x14ac:dyDescent="0.2">
      <c r="J901" s="124"/>
    </row>
    <row r="902" spans="10:10" ht="12.75" x14ac:dyDescent="0.2">
      <c r="J902" s="124"/>
    </row>
    <row r="903" spans="10:10" ht="12.75" x14ac:dyDescent="0.2">
      <c r="J903" s="124"/>
    </row>
    <row r="904" spans="10:10" ht="12.75" x14ac:dyDescent="0.2">
      <c r="J904" s="124"/>
    </row>
    <row r="905" spans="10:10" ht="12.75" x14ac:dyDescent="0.2">
      <c r="J905" s="124"/>
    </row>
    <row r="906" spans="10:10" ht="12.75" x14ac:dyDescent="0.2">
      <c r="J906" s="124"/>
    </row>
    <row r="907" spans="10:10" ht="12.75" x14ac:dyDescent="0.2">
      <c r="J907" s="124"/>
    </row>
    <row r="908" spans="10:10" ht="12.75" x14ac:dyDescent="0.2">
      <c r="J908" s="124"/>
    </row>
    <row r="909" spans="10:10" ht="12.75" x14ac:dyDescent="0.2">
      <c r="J909" s="124"/>
    </row>
    <row r="910" spans="10:10" ht="12.75" x14ac:dyDescent="0.2">
      <c r="J910" s="124"/>
    </row>
    <row r="911" spans="10:10" ht="12.75" x14ac:dyDescent="0.2">
      <c r="J911" s="124"/>
    </row>
    <row r="912" spans="10:10" ht="12.75" x14ac:dyDescent="0.2">
      <c r="J912" s="124"/>
    </row>
    <row r="913" spans="10:10" ht="12.75" x14ac:dyDescent="0.2">
      <c r="J913" s="124"/>
    </row>
    <row r="914" spans="10:10" ht="12.75" x14ac:dyDescent="0.2">
      <c r="J914" s="124"/>
    </row>
    <row r="915" spans="10:10" ht="12.75" x14ac:dyDescent="0.2">
      <c r="J915" s="124"/>
    </row>
    <row r="916" spans="10:10" ht="12.75" x14ac:dyDescent="0.2">
      <c r="J916" s="124"/>
    </row>
    <row r="917" spans="10:10" ht="12.75" x14ac:dyDescent="0.2">
      <c r="J917" s="124"/>
    </row>
    <row r="918" spans="10:10" ht="12.75" x14ac:dyDescent="0.2">
      <c r="J918" s="124"/>
    </row>
    <row r="919" spans="10:10" ht="12.75" x14ac:dyDescent="0.2">
      <c r="J919" s="124"/>
    </row>
    <row r="920" spans="10:10" ht="12.75" x14ac:dyDescent="0.2">
      <c r="J920" s="124"/>
    </row>
    <row r="921" spans="10:10" ht="12.75" x14ac:dyDescent="0.2">
      <c r="J921" s="124"/>
    </row>
    <row r="922" spans="10:10" ht="12.75" x14ac:dyDescent="0.2">
      <c r="J922" s="124"/>
    </row>
    <row r="923" spans="10:10" ht="12.75" x14ac:dyDescent="0.2">
      <c r="J923" s="124"/>
    </row>
    <row r="924" spans="10:10" ht="12.75" x14ac:dyDescent="0.2">
      <c r="J924" s="124"/>
    </row>
    <row r="925" spans="10:10" ht="12.75" x14ac:dyDescent="0.2">
      <c r="J925" s="124"/>
    </row>
    <row r="926" spans="10:10" ht="12.75" x14ac:dyDescent="0.2">
      <c r="J926" s="124"/>
    </row>
    <row r="927" spans="10:10" ht="12.75" x14ac:dyDescent="0.2">
      <c r="J927" s="124"/>
    </row>
    <row r="928" spans="10:10" ht="12.75" x14ac:dyDescent="0.2">
      <c r="J928" s="124"/>
    </row>
    <row r="929" spans="10:10" ht="12.75" x14ac:dyDescent="0.2">
      <c r="J929" s="124"/>
    </row>
    <row r="930" spans="10:10" ht="12.75" x14ac:dyDescent="0.2">
      <c r="J930" s="124"/>
    </row>
    <row r="931" spans="10:10" ht="12.75" x14ac:dyDescent="0.2">
      <c r="J931" s="124"/>
    </row>
    <row r="932" spans="10:10" ht="12.75" x14ac:dyDescent="0.2">
      <c r="J932" s="124"/>
    </row>
    <row r="933" spans="10:10" ht="12.75" x14ac:dyDescent="0.2">
      <c r="J933" s="124"/>
    </row>
    <row r="934" spans="10:10" ht="12.75" x14ac:dyDescent="0.2">
      <c r="J934" s="124"/>
    </row>
    <row r="935" spans="10:10" ht="12.75" x14ac:dyDescent="0.2">
      <c r="J935" s="124"/>
    </row>
    <row r="936" spans="10:10" ht="12.75" x14ac:dyDescent="0.2">
      <c r="J936" s="124"/>
    </row>
    <row r="937" spans="10:10" ht="12.75" x14ac:dyDescent="0.2">
      <c r="J937" s="124"/>
    </row>
    <row r="938" spans="10:10" ht="12.75" x14ac:dyDescent="0.2">
      <c r="J938" s="124"/>
    </row>
    <row r="939" spans="10:10" ht="12.75" x14ac:dyDescent="0.2">
      <c r="J939" s="124"/>
    </row>
    <row r="940" spans="10:10" ht="12.75" x14ac:dyDescent="0.2">
      <c r="J940" s="124"/>
    </row>
    <row r="941" spans="10:10" ht="12.75" x14ac:dyDescent="0.2">
      <c r="J941" s="124"/>
    </row>
    <row r="942" spans="10:10" ht="12.75" x14ac:dyDescent="0.2">
      <c r="J942" s="124"/>
    </row>
    <row r="943" spans="10:10" ht="12.75" x14ac:dyDescent="0.2">
      <c r="J943" s="124"/>
    </row>
    <row r="944" spans="10:10" ht="12.75" x14ac:dyDescent="0.2">
      <c r="J944" s="124"/>
    </row>
    <row r="945" spans="10:10" ht="12.75" x14ac:dyDescent="0.2">
      <c r="J945" s="124"/>
    </row>
    <row r="946" spans="10:10" ht="12.75" x14ac:dyDescent="0.2">
      <c r="J946" s="124"/>
    </row>
    <row r="947" spans="10:10" ht="12.75" x14ac:dyDescent="0.2">
      <c r="J947" s="124"/>
    </row>
    <row r="948" spans="10:10" ht="12.75" x14ac:dyDescent="0.2">
      <c r="J948" s="124"/>
    </row>
    <row r="949" spans="10:10" ht="12.75" x14ac:dyDescent="0.2">
      <c r="J949" s="124"/>
    </row>
    <row r="950" spans="10:10" ht="12.75" x14ac:dyDescent="0.2">
      <c r="J950" s="124"/>
    </row>
    <row r="951" spans="10:10" ht="12.75" x14ac:dyDescent="0.2">
      <c r="J951" s="124"/>
    </row>
    <row r="952" spans="10:10" ht="12.75" x14ac:dyDescent="0.2">
      <c r="J952" s="124"/>
    </row>
    <row r="953" spans="10:10" ht="12.75" x14ac:dyDescent="0.2">
      <c r="J953" s="124"/>
    </row>
    <row r="954" spans="10:10" ht="12.75" x14ac:dyDescent="0.2">
      <c r="J954" s="124"/>
    </row>
    <row r="955" spans="10:10" ht="12.75" x14ac:dyDescent="0.2">
      <c r="J955" s="124"/>
    </row>
    <row r="956" spans="10:10" ht="12.75" x14ac:dyDescent="0.2">
      <c r="J956" s="124"/>
    </row>
    <row r="957" spans="10:10" ht="12.75" x14ac:dyDescent="0.2">
      <c r="J957" s="124"/>
    </row>
    <row r="958" spans="10:10" ht="12.75" x14ac:dyDescent="0.2">
      <c r="J958" s="124"/>
    </row>
    <row r="959" spans="10:10" ht="12.75" x14ac:dyDescent="0.2">
      <c r="J959" s="124"/>
    </row>
    <row r="960" spans="10:10" ht="12.75" x14ac:dyDescent="0.2">
      <c r="J960" s="124"/>
    </row>
    <row r="961" spans="10:10" ht="12.75" x14ac:dyDescent="0.2">
      <c r="J961" s="124"/>
    </row>
    <row r="962" spans="10:10" ht="12.75" x14ac:dyDescent="0.2">
      <c r="J962" s="124"/>
    </row>
    <row r="963" spans="10:10" ht="12.75" x14ac:dyDescent="0.2">
      <c r="J963" s="124"/>
    </row>
    <row r="964" spans="10:10" ht="12.75" x14ac:dyDescent="0.2">
      <c r="J964" s="124"/>
    </row>
    <row r="965" spans="10:10" ht="12.75" x14ac:dyDescent="0.2">
      <c r="J965" s="124"/>
    </row>
    <row r="966" spans="10:10" ht="12.75" x14ac:dyDescent="0.2">
      <c r="J966" s="124"/>
    </row>
    <row r="967" spans="10:10" ht="12.75" x14ac:dyDescent="0.2">
      <c r="J967" s="124"/>
    </row>
    <row r="968" spans="10:10" ht="12.75" x14ac:dyDescent="0.2">
      <c r="J968" s="124"/>
    </row>
    <row r="969" spans="10:10" ht="12.75" x14ac:dyDescent="0.2">
      <c r="J969" s="124"/>
    </row>
    <row r="970" spans="10:10" ht="12.75" x14ac:dyDescent="0.2">
      <c r="J970" s="124"/>
    </row>
    <row r="971" spans="10:10" ht="12.75" x14ac:dyDescent="0.2">
      <c r="J971" s="124"/>
    </row>
    <row r="972" spans="10:10" ht="12.75" x14ac:dyDescent="0.2">
      <c r="J972" s="124"/>
    </row>
    <row r="973" spans="10:10" ht="12.75" x14ac:dyDescent="0.2">
      <c r="J973" s="124"/>
    </row>
    <row r="974" spans="10:10" ht="12.75" x14ac:dyDescent="0.2">
      <c r="J974" s="124"/>
    </row>
    <row r="975" spans="10:10" ht="12.75" x14ac:dyDescent="0.2">
      <c r="J975" s="124"/>
    </row>
    <row r="976" spans="10:10" ht="12.75" x14ac:dyDescent="0.2">
      <c r="J976" s="124"/>
    </row>
    <row r="977" spans="10:10" ht="12.75" x14ac:dyDescent="0.2">
      <c r="J977" s="124"/>
    </row>
    <row r="978" spans="10:10" ht="12.75" x14ac:dyDescent="0.2">
      <c r="J978" s="124"/>
    </row>
    <row r="979" spans="10:10" ht="12.75" x14ac:dyDescent="0.2">
      <c r="J979" s="124"/>
    </row>
    <row r="980" spans="10:10" ht="12.75" x14ac:dyDescent="0.2">
      <c r="J980" s="124"/>
    </row>
    <row r="981" spans="10:10" ht="12.75" x14ac:dyDescent="0.2">
      <c r="J981" s="124"/>
    </row>
    <row r="982" spans="10:10" ht="12.75" x14ac:dyDescent="0.2">
      <c r="J982" s="124"/>
    </row>
    <row r="983" spans="10:10" ht="12.75" x14ac:dyDescent="0.2">
      <c r="J983" s="124"/>
    </row>
    <row r="984" spans="10:10" ht="12.75" x14ac:dyDescent="0.2">
      <c r="J984" s="124"/>
    </row>
    <row r="985" spans="10:10" ht="12.75" x14ac:dyDescent="0.2">
      <c r="J985" s="124"/>
    </row>
    <row r="986" spans="10:10" ht="12.75" x14ac:dyDescent="0.2">
      <c r="J986" s="124"/>
    </row>
    <row r="987" spans="10:10" ht="12.75" x14ac:dyDescent="0.2">
      <c r="J987" s="124"/>
    </row>
    <row r="988" spans="10:10" ht="12.75" x14ac:dyDescent="0.2">
      <c r="J988" s="124"/>
    </row>
    <row r="989" spans="10:10" ht="12.75" x14ac:dyDescent="0.2">
      <c r="J989" s="124"/>
    </row>
    <row r="990" spans="10:10" ht="12.75" x14ac:dyDescent="0.2">
      <c r="J990" s="124"/>
    </row>
    <row r="991" spans="10:10" ht="12.75" x14ac:dyDescent="0.2">
      <c r="J991" s="124"/>
    </row>
    <row r="992" spans="10:10" ht="12.75" x14ac:dyDescent="0.2">
      <c r="J992" s="124"/>
    </row>
    <row r="993" spans="10:10" ht="12.75" x14ac:dyDescent="0.2">
      <c r="J993" s="124"/>
    </row>
    <row r="994" spans="10:10" ht="12.75" x14ac:dyDescent="0.2">
      <c r="J994" s="124"/>
    </row>
    <row r="995" spans="10:10" ht="12.75" x14ac:dyDescent="0.2">
      <c r="J995" s="124"/>
    </row>
    <row r="996" spans="10:10" ht="12.75" x14ac:dyDescent="0.2">
      <c r="J996" s="124"/>
    </row>
    <row r="997" spans="10:10" ht="12.75" x14ac:dyDescent="0.2">
      <c r="J997" s="124"/>
    </row>
    <row r="998" spans="10:10" ht="12.75" x14ac:dyDescent="0.2">
      <c r="J998" s="124"/>
    </row>
    <row r="999" spans="10:10" ht="12.75" x14ac:dyDescent="0.2">
      <c r="J999" s="124"/>
    </row>
    <row r="1000" spans="10:10" ht="12.75" x14ac:dyDescent="0.2">
      <c r="J1000" s="124"/>
    </row>
    <row r="1001" spans="10:10" ht="12.75" x14ac:dyDescent="0.2">
      <c r="J1001" s="124"/>
    </row>
    <row r="1002" spans="10:10" ht="12.75" x14ac:dyDescent="0.2">
      <c r="J1002" s="124"/>
    </row>
    <row r="1003" spans="10:10" ht="12.75" x14ac:dyDescent="0.2">
      <c r="J1003" s="124"/>
    </row>
    <row r="1004" spans="10:10" ht="12.75" x14ac:dyDescent="0.2">
      <c r="J1004" s="124"/>
    </row>
    <row r="1005" spans="10:10" ht="12.75" x14ac:dyDescent="0.2">
      <c r="J1005" s="124"/>
    </row>
    <row r="1006" spans="10:10" ht="12.75" x14ac:dyDescent="0.2">
      <c r="J1006" s="124"/>
    </row>
    <row r="1007" spans="10:10" ht="12.75" x14ac:dyDescent="0.2">
      <c r="J1007" s="124"/>
    </row>
    <row r="1008" spans="10:10" ht="12.75" x14ac:dyDescent="0.2">
      <c r="J1008" s="124"/>
    </row>
    <row r="1009" spans="10:10" ht="12.75" x14ac:dyDescent="0.2">
      <c r="J1009" s="124"/>
    </row>
    <row r="1010" spans="10:10" ht="12.75" x14ac:dyDescent="0.2">
      <c r="J1010" s="124"/>
    </row>
    <row r="1011" spans="10:10" ht="12.75" x14ac:dyDescent="0.2">
      <c r="J1011" s="124"/>
    </row>
    <row r="1012" spans="10:10" ht="12.75" x14ac:dyDescent="0.2">
      <c r="J1012" s="124"/>
    </row>
    <row r="1013" spans="10:10" ht="12.75" x14ac:dyDescent="0.2">
      <c r="J1013" s="124"/>
    </row>
    <row r="1014" spans="10:10" ht="12.75" x14ac:dyDescent="0.2">
      <c r="J1014" s="124"/>
    </row>
    <row r="1015" spans="10:10" ht="12.75" x14ac:dyDescent="0.2">
      <c r="J1015" s="124"/>
    </row>
    <row r="1016" spans="10:10" ht="12.75" x14ac:dyDescent="0.2">
      <c r="J1016" s="124"/>
    </row>
    <row r="1017" spans="10:10" ht="12.75" x14ac:dyDescent="0.2">
      <c r="J1017" s="124"/>
    </row>
    <row r="1018" spans="10:10" ht="12.75" x14ac:dyDescent="0.2">
      <c r="J1018" s="124"/>
    </row>
    <row r="1019" spans="10:10" ht="12.75" x14ac:dyDescent="0.2">
      <c r="J1019" s="124"/>
    </row>
    <row r="1020" spans="10:10" ht="12.75" x14ac:dyDescent="0.2">
      <c r="J1020" s="124"/>
    </row>
    <row r="1021" spans="10:10" ht="12.75" x14ac:dyDescent="0.2">
      <c r="J1021" s="124"/>
    </row>
    <row r="1022" spans="10:10" ht="12.75" x14ac:dyDescent="0.2">
      <c r="J1022" s="124"/>
    </row>
    <row r="1023" spans="10:10" ht="12.75" x14ac:dyDescent="0.2">
      <c r="J1023" s="124"/>
    </row>
  </sheetData>
  <mergeCells count="3">
    <mergeCell ref="C7:I7"/>
    <mergeCell ref="C8:I9"/>
    <mergeCell ref="C10:I10"/>
  </mergeCells>
  <hyperlinks>
    <hyperlink ref="B8" r:id="rId1"/>
    <hyperlink ref="B9" r:id="rId2"/>
    <hyperlink ref="B10" r:id="rId3"/>
    <hyperlink ref="D15" location="EST_EfficiencyCost!A1" display="EST_EfficiencyCost.csv"/>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heetViews>
  <sheetFormatPr defaultRowHeight="15" x14ac:dyDescent="0.25"/>
  <sheetData>
    <row r="1" spans="1:6" x14ac:dyDescent="0.25">
      <c r="A1" s="11" t="s">
        <v>37</v>
      </c>
      <c r="B1" t="s">
        <v>41</v>
      </c>
      <c r="C1" t="s">
        <v>42</v>
      </c>
    </row>
    <row r="2" spans="1:6" x14ac:dyDescent="0.25">
      <c r="A2" t="s">
        <v>38</v>
      </c>
      <c r="B2" s="12" t="s">
        <v>43</v>
      </c>
      <c r="C2" s="13" t="s">
        <v>44</v>
      </c>
    </row>
    <row r="3" spans="1:6" x14ac:dyDescent="0.25">
      <c r="A3" t="s">
        <v>38</v>
      </c>
      <c r="B3" s="14" t="s">
        <v>43</v>
      </c>
      <c r="C3" s="15" t="s">
        <v>45</v>
      </c>
    </row>
    <row r="4" spans="1:6" x14ac:dyDescent="0.25">
      <c r="A4" t="s">
        <v>38</v>
      </c>
      <c r="B4" s="16" t="s">
        <v>43</v>
      </c>
      <c r="C4" s="13" t="s">
        <v>46</v>
      </c>
      <c r="F4" s="6"/>
    </row>
    <row r="5" spans="1:6" x14ac:dyDescent="0.25">
      <c r="A5" t="s">
        <v>38</v>
      </c>
      <c r="B5" s="14" t="s">
        <v>43</v>
      </c>
      <c r="C5" s="15" t="s">
        <v>47</v>
      </c>
      <c r="F5" s="72"/>
    </row>
    <row r="6" spans="1:6" x14ac:dyDescent="0.25">
      <c r="A6" t="s">
        <v>38</v>
      </c>
      <c r="B6" s="16" t="s">
        <v>48</v>
      </c>
      <c r="C6" s="13" t="s">
        <v>49</v>
      </c>
      <c r="F6" s="72"/>
    </row>
    <row r="7" spans="1:6" x14ac:dyDescent="0.25">
      <c r="A7" t="s">
        <v>38</v>
      </c>
      <c r="B7" s="14" t="s">
        <v>48</v>
      </c>
      <c r="C7" s="15" t="s">
        <v>50</v>
      </c>
      <c r="F7" s="72"/>
    </row>
    <row r="8" spans="1:6" x14ac:dyDescent="0.25">
      <c r="A8" t="s">
        <v>38</v>
      </c>
      <c r="B8" s="16" t="s">
        <v>48</v>
      </c>
      <c r="C8" s="13" t="s">
        <v>51</v>
      </c>
      <c r="F8" s="72"/>
    </row>
    <row r="9" spans="1:6" x14ac:dyDescent="0.25">
      <c r="A9" t="s">
        <v>38</v>
      </c>
      <c r="B9" s="14" t="s">
        <v>48</v>
      </c>
      <c r="C9" s="15" t="s">
        <v>52</v>
      </c>
      <c r="F9" s="72"/>
    </row>
    <row r="10" spans="1:6" x14ac:dyDescent="0.25">
      <c r="A10" t="s">
        <v>38</v>
      </c>
      <c r="B10" s="16" t="s">
        <v>48</v>
      </c>
      <c r="C10" s="13" t="s">
        <v>53</v>
      </c>
    </row>
    <row r="11" spans="1:6" x14ac:dyDescent="0.25">
      <c r="A11" t="s">
        <v>38</v>
      </c>
      <c r="B11" s="17" t="s">
        <v>48</v>
      </c>
      <c r="C11" s="15" t="s">
        <v>54</v>
      </c>
    </row>
    <row r="12" spans="1:6" x14ac:dyDescent="0.25">
      <c r="A12" t="s">
        <v>38</v>
      </c>
      <c r="B12" s="18" t="s">
        <v>55</v>
      </c>
      <c r="C12" s="13" t="s">
        <v>56</v>
      </c>
    </row>
    <row r="13" spans="1:6" x14ac:dyDescent="0.25">
      <c r="A13" t="s">
        <v>38</v>
      </c>
      <c r="B13" s="17" t="s">
        <v>55</v>
      </c>
      <c r="C13" s="15" t="s">
        <v>57</v>
      </c>
    </row>
    <row r="14" spans="1:6" x14ac:dyDescent="0.25">
      <c r="A14" t="s">
        <v>38</v>
      </c>
      <c r="B14" s="18" t="s">
        <v>58</v>
      </c>
      <c r="C14" s="13" t="s">
        <v>59</v>
      </c>
    </row>
    <row r="15" spans="1:6" x14ac:dyDescent="0.25">
      <c r="A15" t="s">
        <v>38</v>
      </c>
      <c r="B15" s="17" t="s">
        <v>58</v>
      </c>
      <c r="C15" s="15" t="s">
        <v>60</v>
      </c>
    </row>
    <row r="16" spans="1:6" x14ac:dyDescent="0.25">
      <c r="A16" t="s">
        <v>38</v>
      </c>
      <c r="B16" s="18" t="s">
        <v>58</v>
      </c>
      <c r="C16" s="13" t="s">
        <v>61</v>
      </c>
    </row>
    <row r="17" spans="1:3" x14ac:dyDescent="0.25">
      <c r="A17" t="s">
        <v>38</v>
      </c>
      <c r="B17" s="17" t="s">
        <v>58</v>
      </c>
      <c r="C17" s="15" t="s">
        <v>62</v>
      </c>
    </row>
    <row r="18" spans="1:3" x14ac:dyDescent="0.25">
      <c r="A18" t="s">
        <v>38</v>
      </c>
      <c r="B18" s="18" t="s">
        <v>58</v>
      </c>
      <c r="C18" s="13" t="s">
        <v>63</v>
      </c>
    </row>
    <row r="19" spans="1:3" x14ac:dyDescent="0.25">
      <c r="A19" t="s">
        <v>38</v>
      </c>
      <c r="B19" s="17" t="s">
        <v>64</v>
      </c>
      <c r="C19" s="15" t="s">
        <v>65</v>
      </c>
    </row>
    <row r="20" spans="1:3" x14ac:dyDescent="0.25">
      <c r="A20" t="s">
        <v>38</v>
      </c>
      <c r="B20" s="18" t="s">
        <v>64</v>
      </c>
      <c r="C20" s="13" t="s">
        <v>66</v>
      </c>
    </row>
    <row r="21" spans="1:3" x14ac:dyDescent="0.25">
      <c r="A21" t="s">
        <v>38</v>
      </c>
      <c r="B21" s="17" t="s">
        <v>64</v>
      </c>
      <c r="C21" s="15" t="s">
        <v>67</v>
      </c>
    </row>
    <row r="22" spans="1:3" x14ac:dyDescent="0.25">
      <c r="A22" t="s">
        <v>38</v>
      </c>
      <c r="B22" s="18" t="s">
        <v>64</v>
      </c>
      <c r="C22" s="13" t="s">
        <v>68</v>
      </c>
    </row>
    <row r="23" spans="1:3" x14ac:dyDescent="0.25">
      <c r="A23" t="s">
        <v>38</v>
      </c>
      <c r="B23" s="17" t="s">
        <v>64</v>
      </c>
      <c r="C23" s="15" t="s">
        <v>69</v>
      </c>
    </row>
    <row r="24" spans="1:3" x14ac:dyDescent="0.25">
      <c r="A24" t="s">
        <v>38</v>
      </c>
      <c r="B24" s="18" t="s">
        <v>64</v>
      </c>
      <c r="C24" s="13" t="s">
        <v>70</v>
      </c>
    </row>
    <row r="25" spans="1:3" x14ac:dyDescent="0.25">
      <c r="A25" t="s">
        <v>38</v>
      </c>
      <c r="B25" s="17" t="s">
        <v>64</v>
      </c>
      <c r="C25" s="15" t="s">
        <v>71</v>
      </c>
    </row>
    <row r="26" spans="1:3" x14ac:dyDescent="0.25">
      <c r="A26" t="s">
        <v>38</v>
      </c>
      <c r="B26" s="18" t="s">
        <v>64</v>
      </c>
      <c r="C26" s="13" t="s">
        <v>72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38"/>
  <sheetViews>
    <sheetView zoomScaleNormal="100" workbookViewId="0"/>
  </sheetViews>
  <sheetFormatPr defaultRowHeight="15" x14ac:dyDescent="0.25"/>
  <cols>
    <col min="1" max="1" width="10.5703125" bestFit="1" customWidth="1"/>
    <col min="5" max="5" width="9.7109375" bestFit="1" customWidth="1"/>
    <col min="6" max="7" width="9.42578125" bestFit="1" customWidth="1"/>
    <col min="11" max="13" width="11.5703125" customWidth="1"/>
    <col min="18" max="18" width="8.140625" bestFit="1" customWidth="1"/>
    <col min="19" max="21" width="7.7109375" bestFit="1" customWidth="1"/>
    <col min="22" max="22" width="8.140625" bestFit="1" customWidth="1"/>
    <col min="23" max="23" width="13.42578125" bestFit="1" customWidth="1"/>
    <col min="24" max="39" width="10.5703125" bestFit="1" customWidth="1"/>
  </cols>
  <sheetData>
    <row r="2" spans="1:27" x14ac:dyDescent="0.25">
      <c r="A2" s="6" t="s">
        <v>149</v>
      </c>
      <c r="L2" s="76"/>
      <c r="M2" s="76"/>
      <c r="N2" s="76"/>
      <c r="O2" s="76"/>
      <c r="P2" s="76"/>
      <c r="Q2" s="76"/>
      <c r="R2" s="76"/>
      <c r="S2" s="76"/>
      <c r="T2" s="76"/>
      <c r="U2" s="76"/>
      <c r="V2" s="76"/>
      <c r="W2" s="76"/>
      <c r="X2" s="76"/>
      <c r="Y2" s="76"/>
      <c r="Z2" s="76"/>
      <c r="AA2" s="76"/>
    </row>
    <row r="3" spans="1:27" ht="15.75" thickBot="1" x14ac:dyDescent="0.3">
      <c r="K3" s="105">
        <f>Info!F92</f>
        <v>2.5000000000000001E-2</v>
      </c>
      <c r="L3" s="111"/>
      <c r="M3" s="111"/>
      <c r="N3" s="76"/>
      <c r="O3" s="76"/>
      <c r="P3" s="76"/>
      <c r="Q3" s="76"/>
      <c r="R3" s="76"/>
      <c r="S3" s="76"/>
      <c r="T3" s="76"/>
      <c r="U3" s="76"/>
      <c r="V3" s="76"/>
      <c r="W3" s="76"/>
      <c r="X3" s="76"/>
      <c r="Y3" s="76"/>
      <c r="Z3" s="76"/>
      <c r="AA3" s="76"/>
    </row>
    <row r="4" spans="1:27" s="46" customFormat="1" ht="43.5" customHeight="1" thickBot="1" x14ac:dyDescent="0.3">
      <c r="A4" s="77"/>
      <c r="B4" s="161" t="s">
        <v>82</v>
      </c>
      <c r="C4" s="162"/>
      <c r="D4" s="163"/>
      <c r="E4" s="161" t="s">
        <v>83</v>
      </c>
      <c r="F4" s="162"/>
      <c r="G4" s="163"/>
      <c r="H4" s="161" t="s">
        <v>84</v>
      </c>
      <c r="I4" s="162"/>
      <c r="J4" s="163"/>
      <c r="K4" s="158" t="s">
        <v>152</v>
      </c>
      <c r="L4" s="159"/>
      <c r="M4" s="160"/>
      <c r="N4" s="78"/>
      <c r="O4" s="79" t="s">
        <v>85</v>
      </c>
      <c r="T4" s="78"/>
      <c r="U4" s="78"/>
      <c r="V4" s="78"/>
      <c r="W4" s="78"/>
      <c r="X4" s="78"/>
      <c r="Y4" s="78"/>
      <c r="Z4" s="78"/>
      <c r="AA4" s="78"/>
    </row>
    <row r="5" spans="1:27" ht="15.75" thickBot="1" x14ac:dyDescent="0.3">
      <c r="A5" s="25" t="s">
        <v>32</v>
      </c>
      <c r="B5" s="26">
        <v>6</v>
      </c>
      <c r="C5" s="27">
        <v>4</v>
      </c>
      <c r="D5" s="152"/>
      <c r="E5" s="28" t="s">
        <v>86</v>
      </c>
      <c r="F5" s="27" t="s">
        <v>87</v>
      </c>
      <c r="G5" s="152"/>
      <c r="H5" s="28" t="s">
        <v>86</v>
      </c>
      <c r="I5" s="27" t="s">
        <v>87</v>
      </c>
      <c r="J5" s="152"/>
      <c r="K5" s="112" t="s">
        <v>86</v>
      </c>
      <c r="L5" s="113" t="s">
        <v>87</v>
      </c>
      <c r="M5" s="152"/>
      <c r="N5" s="76"/>
      <c r="O5" s="29"/>
      <c r="T5" s="76"/>
      <c r="U5" s="76"/>
      <c r="V5" s="76"/>
      <c r="W5" s="76"/>
      <c r="X5" s="76"/>
      <c r="Y5" s="76"/>
      <c r="Z5" s="76"/>
      <c r="AA5" s="76"/>
    </row>
    <row r="6" spans="1:27" x14ac:dyDescent="0.25">
      <c r="A6" s="30"/>
      <c r="B6" s="31"/>
      <c r="C6" s="31"/>
      <c r="D6" s="153"/>
      <c r="E6" s="32"/>
      <c r="F6" s="32"/>
      <c r="G6" s="114"/>
      <c r="H6" s="32"/>
      <c r="I6" s="32"/>
      <c r="J6" s="114"/>
      <c r="K6" s="114"/>
      <c r="L6" s="114"/>
      <c r="M6" s="114"/>
      <c r="N6" s="76"/>
      <c r="O6" s="33">
        <v>69.89</v>
      </c>
      <c r="T6" s="76"/>
      <c r="U6" s="76"/>
      <c r="V6" s="76"/>
      <c r="W6" s="76"/>
      <c r="X6" s="76"/>
      <c r="Y6" s="76"/>
      <c r="Z6" s="76"/>
      <c r="AA6" s="76"/>
    </row>
    <row r="7" spans="1:27" x14ac:dyDescent="0.25">
      <c r="A7" s="30">
        <v>2020</v>
      </c>
      <c r="B7" s="31">
        <f>INDEX(BatteryCostAssumptions!$C$31:$O$32,MATCH(B$5,BatteryCostAssumptions!$B$31:$B$32,0),MATCH($A7,BatteryCostAssumptions!$C$30:$O$30,0))</f>
        <v>192.27842312147465</v>
      </c>
      <c r="C7" s="31">
        <f>INDEX(BatteryCostAssumptions!$C$31:$O$32,MATCH(C$5,BatteryCostAssumptions!$B$31:$B$32,0),MATCH($A7,BatteryCostAssumptions!$C$30:$O$30,0))</f>
        <v>214.99782312147465</v>
      </c>
      <c r="D7" s="153"/>
      <c r="E7" s="34">
        <f t="shared" ref="E7:E18" si="0">B7*$O7*(1+$A$31)</f>
        <v>13244.982876058622</v>
      </c>
      <c r="F7" s="34">
        <f t="shared" ref="F7:F18" si="1">C7*$O7*(1+$A$31)</f>
        <v>14809.995003104294</v>
      </c>
      <c r="G7" s="115"/>
      <c r="H7" s="34">
        <f t="shared" ref="H7:H18" si="2">-PMT($B$22/12,$B$21,E7,0,0)*12</f>
        <v>2100.4010964689542</v>
      </c>
      <c r="I7" s="34">
        <f t="shared" ref="I7:I18" si="3">-PMT($B$22/12,$B$21,F7,0,0)*12</f>
        <v>2348.5821034505284</v>
      </c>
      <c r="J7" s="115"/>
      <c r="K7" s="115">
        <f>H7+(E7*$K$3)</f>
        <v>2431.5256683704197</v>
      </c>
      <c r="L7" s="115">
        <f>I7+(F7*$K$3)</f>
        <v>2718.8319785281356</v>
      </c>
      <c r="M7" s="115"/>
      <c r="N7" s="76"/>
      <c r="O7" s="35">
        <f t="shared" ref="O7:O18" si="4">O6+O6*$O$20</f>
        <v>71.287800000000004</v>
      </c>
      <c r="P7" t="s">
        <v>88</v>
      </c>
      <c r="T7" s="76"/>
      <c r="U7" s="76"/>
      <c r="V7" s="76"/>
      <c r="W7" s="76"/>
      <c r="X7" s="76"/>
      <c r="Y7" s="76"/>
      <c r="Z7" s="76"/>
      <c r="AA7" s="76"/>
    </row>
    <row r="8" spans="1:27" x14ac:dyDescent="0.25">
      <c r="A8" s="30">
        <v>2021</v>
      </c>
      <c r="B8" s="31">
        <f>INDEX(BatteryCostAssumptions!$C$31:$O$32,MATCH(B$5,BatteryCostAssumptions!$B$31:$B$32,0),MATCH($A8,BatteryCostAssumptions!$C$30:$O$30,0))</f>
        <v>179.79757566595444</v>
      </c>
      <c r="C8" s="31">
        <f>INDEX(BatteryCostAssumptions!$C$31:$O$32,MATCH(C$5,BatteryCostAssumptions!$B$31:$B$32,0),MATCH($A8,BatteryCostAssumptions!$C$30:$O$30,0))</f>
        <v>201.19636349893165</v>
      </c>
      <c r="D8" s="153"/>
      <c r="E8" s="34">
        <f t="shared" si="0"/>
        <v>12632.952193158389</v>
      </c>
      <c r="F8" s="34">
        <f t="shared" si="1"/>
        <v>14136.47560099224</v>
      </c>
      <c r="G8" s="115"/>
      <c r="H8" s="34">
        <f t="shared" si="2"/>
        <v>2003.3447295815376</v>
      </c>
      <c r="I8" s="34">
        <f t="shared" si="3"/>
        <v>2241.7748010986033</v>
      </c>
      <c r="J8" s="115"/>
      <c r="K8" s="115">
        <f t="shared" ref="K8:K18" si="5">H8+(E8*$K$3)</f>
        <v>2319.1685344104972</v>
      </c>
      <c r="L8" s="115">
        <f t="shared" ref="L8:L18" si="6">I8+(F8*$K$3)</f>
        <v>2595.1866911234092</v>
      </c>
      <c r="M8" s="115"/>
      <c r="N8" s="76"/>
      <c r="O8" s="35">
        <f t="shared" si="4"/>
        <v>72.713556000000011</v>
      </c>
      <c r="T8" s="76"/>
      <c r="U8" s="76"/>
      <c r="V8" s="76"/>
      <c r="W8" s="76"/>
      <c r="X8" s="76"/>
      <c r="Y8" s="76"/>
      <c r="Z8" s="76"/>
      <c r="AA8" s="76"/>
    </row>
    <row r="9" spans="1:27" x14ac:dyDescent="0.25">
      <c r="A9" s="30">
        <v>2022</v>
      </c>
      <c r="B9" s="31">
        <f>INDEX(BatteryCostAssumptions!$C$31:$O$32,MATCH(B$5,BatteryCostAssumptions!$B$31:$B$32,0),MATCH($A9,BatteryCostAssumptions!$C$30:$O$30,0))</f>
        <v>164.3639815705852</v>
      </c>
      <c r="C9" s="31">
        <f>INDEX(BatteryCostAssumptions!$C$31:$O$32,MATCH(C$5,BatteryCostAssumptions!$B$31:$B$32,0),MATCH($A9,BatteryCostAssumptions!$C$30:$O$30,0))</f>
        <v>184.20229823725185</v>
      </c>
      <c r="D9" s="153"/>
      <c r="E9" s="34">
        <f t="shared" si="0"/>
        <v>11779.526837572244</v>
      </c>
      <c r="F9" s="34">
        <f t="shared" si="1"/>
        <v>13201.285919788817</v>
      </c>
      <c r="G9" s="115"/>
      <c r="H9" s="34">
        <f t="shared" si="2"/>
        <v>1868.0077820443914</v>
      </c>
      <c r="I9" s="34">
        <f t="shared" si="3"/>
        <v>2093.4715945043004</v>
      </c>
      <c r="J9" s="115"/>
      <c r="K9" s="115">
        <f t="shared" si="5"/>
        <v>2162.4959529836974</v>
      </c>
      <c r="L9" s="115">
        <f t="shared" si="6"/>
        <v>2423.503742499021</v>
      </c>
      <c r="M9" s="115"/>
      <c r="N9" s="76"/>
      <c r="O9" s="35">
        <f t="shared" si="4"/>
        <v>74.167827120000013</v>
      </c>
      <c r="T9" s="76"/>
      <c r="U9" s="76"/>
      <c r="V9" s="76"/>
      <c r="W9" s="76"/>
      <c r="X9" s="76"/>
      <c r="Y9" s="76"/>
      <c r="Z9" s="76"/>
      <c r="AA9" s="76"/>
    </row>
    <row r="10" spans="1:27" x14ac:dyDescent="0.25">
      <c r="A10" s="30">
        <v>2023</v>
      </c>
      <c r="B10" s="31">
        <f>INDEX(BatteryCostAssumptions!$C$31:$O$32,MATCH(B$5,BatteryCostAssumptions!$B$31:$B$32,0),MATCH($A10,BatteryCostAssumptions!$C$30:$O$30,0))</f>
        <v>149.86524265526313</v>
      </c>
      <c r="C10" s="31">
        <f>INDEX(BatteryCostAssumptions!$C$31:$O$32,MATCH(C$5,BatteryCostAssumptions!$B$31:$B$32,0),MATCH($A10,BatteryCostAssumptions!$C$30:$O$30,0))</f>
        <v>168.05722598859646</v>
      </c>
      <c r="D10" s="153"/>
      <c r="E10" s="34">
        <f t="shared" si="0"/>
        <v>10955.249828023967</v>
      </c>
      <c r="F10" s="34">
        <f t="shared" si="1"/>
        <v>12285.096020195168</v>
      </c>
      <c r="G10" s="115"/>
      <c r="H10" s="34">
        <f t="shared" si="2"/>
        <v>1737.2932049965921</v>
      </c>
      <c r="I10" s="34">
        <f t="shared" si="3"/>
        <v>1948.1813900783864</v>
      </c>
      <c r="J10" s="115"/>
      <c r="K10" s="115">
        <f t="shared" si="5"/>
        <v>2011.1744506971913</v>
      </c>
      <c r="L10" s="115">
        <f t="shared" si="6"/>
        <v>2255.3087905832654</v>
      </c>
      <c r="M10" s="115"/>
      <c r="N10" s="76"/>
      <c r="O10" s="35">
        <f t="shared" si="4"/>
        <v>75.651183662400015</v>
      </c>
      <c r="T10" s="76"/>
      <c r="U10" s="76"/>
      <c r="V10" s="76"/>
      <c r="W10" s="76"/>
      <c r="X10" s="76"/>
      <c r="Y10" s="76"/>
      <c r="Z10" s="76"/>
      <c r="AA10" s="76"/>
    </row>
    <row r="11" spans="1:27" x14ac:dyDescent="0.25">
      <c r="A11" s="30">
        <v>2024</v>
      </c>
      <c r="B11" s="31">
        <f>INDEX(BatteryCostAssumptions!$C$31:$O$32,MATCH(B$5,BatteryCostAssumptions!$B$31:$B$32,0),MATCH($A11,BatteryCostAssumptions!$C$30:$O$30,0))</f>
        <v>136.3736312233417</v>
      </c>
      <c r="C11" s="31">
        <f>INDEX(BatteryCostAssumptions!$C$31:$O$32,MATCH(C$5,BatteryCostAssumptions!$B$31:$B$32,0),MATCH($A11,BatteryCostAssumptions!$C$30:$O$30,0))</f>
        <v>152.91928122334173</v>
      </c>
      <c r="D11" s="153"/>
      <c r="E11" s="34">
        <f t="shared" si="0"/>
        <v>10168.384056282252</v>
      </c>
      <c r="F11" s="34">
        <f t="shared" si="1"/>
        <v>11402.072139173384</v>
      </c>
      <c r="G11" s="115"/>
      <c r="H11" s="34">
        <f t="shared" si="2"/>
        <v>1612.5113351213472</v>
      </c>
      <c r="I11" s="34">
        <f t="shared" si="3"/>
        <v>1808.1506822049205</v>
      </c>
      <c r="J11" s="115"/>
      <c r="K11" s="115">
        <f t="shared" si="5"/>
        <v>1866.7209365284034</v>
      </c>
      <c r="L11" s="115">
        <f t="shared" si="6"/>
        <v>2093.202485684255</v>
      </c>
      <c r="M11" s="115"/>
      <c r="N11" s="76"/>
      <c r="O11" s="35">
        <f t="shared" si="4"/>
        <v>77.164207335648015</v>
      </c>
      <c r="T11" s="76"/>
      <c r="U11" s="76"/>
      <c r="V11" s="76"/>
      <c r="W11" s="76"/>
      <c r="X11" s="76"/>
      <c r="Y11" s="76"/>
      <c r="Z11" s="76"/>
      <c r="AA11" s="76"/>
    </row>
    <row r="12" spans="1:27" x14ac:dyDescent="0.25">
      <c r="A12" s="30">
        <v>2025</v>
      </c>
      <c r="B12" s="31">
        <f>INDEX(BatteryCostAssumptions!$C$31:$O$32,MATCH(B$5,BatteryCostAssumptions!$B$31:$B$32,0),MATCH($A12,BatteryCostAssumptions!$C$30:$O$30,0))</f>
        <v>123.79863333333333</v>
      </c>
      <c r="C12" s="31">
        <f>INDEX(BatteryCostAssumptions!$C$31:$O$32,MATCH(C$5,BatteryCostAssumptions!$B$31:$B$32,0),MATCH($A12,BatteryCostAssumptions!$C$30:$O$30,0))</f>
        <v>138.69794999999999</v>
      </c>
      <c r="D12" s="153"/>
      <c r="E12" s="34">
        <f t="shared" si="0"/>
        <v>9415.3736235187389</v>
      </c>
      <c r="F12" s="34">
        <f t="shared" si="1"/>
        <v>10548.525334281727</v>
      </c>
      <c r="G12" s="115"/>
      <c r="H12" s="34">
        <f t="shared" si="2"/>
        <v>1493.0982748381243</v>
      </c>
      <c r="I12" s="34">
        <f t="shared" si="3"/>
        <v>1672.7944751295136</v>
      </c>
      <c r="J12" s="115"/>
      <c r="K12" s="115">
        <f t="shared" si="5"/>
        <v>1728.4826154260927</v>
      </c>
      <c r="L12" s="115">
        <f t="shared" si="6"/>
        <v>1936.5076084865568</v>
      </c>
      <c r="M12" s="115"/>
      <c r="N12" s="76"/>
      <c r="O12" s="35">
        <f t="shared" si="4"/>
        <v>78.707491482360979</v>
      </c>
      <c r="T12" s="76"/>
      <c r="U12" s="76"/>
      <c r="V12" s="76"/>
      <c r="W12" s="76"/>
      <c r="X12" s="76"/>
      <c r="Y12" s="76"/>
      <c r="Z12" s="76"/>
      <c r="AA12" s="76"/>
    </row>
    <row r="13" spans="1:27" x14ac:dyDescent="0.25">
      <c r="A13" s="30">
        <v>2026</v>
      </c>
      <c r="B13" s="31">
        <f>INDEX(BatteryCostAssumptions!$C$31:$O$32,MATCH(B$5,BatteryCostAssumptions!$B$31:$B$32,0),MATCH($A13,BatteryCostAssumptions!$C$30:$O$30,0))</f>
        <v>114.20709069738238</v>
      </c>
      <c r="C13" s="31">
        <f>INDEX(BatteryCostAssumptions!$C$31:$O$32,MATCH(C$5,BatteryCostAssumptions!$B$31:$B$32,0),MATCH($A13,BatteryCostAssumptions!$C$30:$O$30,0))</f>
        <v>127.46007403071572</v>
      </c>
      <c r="D13" s="153"/>
      <c r="E13" s="34">
        <f t="shared" si="0"/>
        <v>8859.6170121293653</v>
      </c>
      <c r="F13" s="34">
        <f t="shared" si="1"/>
        <v>9887.7174206459276</v>
      </c>
      <c r="G13" s="115"/>
      <c r="H13" s="34">
        <f t="shared" si="2"/>
        <v>1404.9658999717044</v>
      </c>
      <c r="I13" s="34">
        <f t="shared" si="3"/>
        <v>1568.0029718603892</v>
      </c>
      <c r="J13" s="115"/>
      <c r="K13" s="115">
        <f t="shared" si="5"/>
        <v>1626.4563252749385</v>
      </c>
      <c r="L13" s="115">
        <f t="shared" si="6"/>
        <v>1815.1959073765374</v>
      </c>
      <c r="M13" s="115"/>
      <c r="N13" s="76"/>
      <c r="O13" s="35">
        <f t="shared" si="4"/>
        <v>80.281641312008205</v>
      </c>
      <c r="T13" s="76"/>
      <c r="U13" s="76"/>
      <c r="V13" s="76"/>
      <c r="W13" s="76"/>
      <c r="X13" s="76"/>
      <c r="Y13" s="76"/>
      <c r="Z13" s="76"/>
      <c r="AA13" s="76"/>
    </row>
    <row r="14" spans="1:27" x14ac:dyDescent="0.25">
      <c r="A14" s="30">
        <v>2027</v>
      </c>
      <c r="B14" s="31">
        <f>INDEX(BatteryCostAssumptions!$C$31:$O$32,MATCH(B$5,BatteryCostAssumptions!$B$31:$B$32,0),MATCH($A14,BatteryCostAssumptions!$C$30:$O$30,0))</f>
        <v>106.68396478281187</v>
      </c>
      <c r="C14" s="31">
        <f>INDEX(BatteryCostAssumptions!$C$31:$O$32,MATCH(C$5,BatteryCostAssumptions!$B$31:$B$32,0),MATCH($A14,BatteryCostAssumptions!$C$30:$O$30,0))</f>
        <v>119.11378144947854</v>
      </c>
      <c r="D14" s="153"/>
      <c r="E14" s="34">
        <f t="shared" si="0"/>
        <v>8441.5305985859522</v>
      </c>
      <c r="F14" s="34">
        <f t="shared" si="1"/>
        <v>9425.0587036773868</v>
      </c>
      <c r="G14" s="115"/>
      <c r="H14" s="34">
        <f t="shared" si="2"/>
        <v>1338.6653868156866</v>
      </c>
      <c r="I14" s="34">
        <f t="shared" si="3"/>
        <v>1494.6341434137935</v>
      </c>
      <c r="J14" s="115"/>
      <c r="K14" s="115">
        <f t="shared" si="5"/>
        <v>1549.7036517803353</v>
      </c>
      <c r="L14" s="115">
        <f t="shared" si="6"/>
        <v>1730.2606110057282</v>
      </c>
      <c r="M14" s="115"/>
      <c r="N14" s="76"/>
      <c r="O14" s="35">
        <f t="shared" si="4"/>
        <v>81.887274138248372</v>
      </c>
      <c r="T14" s="76"/>
      <c r="U14" s="76"/>
      <c r="V14" s="76"/>
      <c r="W14" s="76"/>
      <c r="X14" s="76"/>
      <c r="Y14" s="76"/>
      <c r="Z14" s="76"/>
      <c r="AA14" s="76"/>
    </row>
    <row r="15" spans="1:27" x14ac:dyDescent="0.25">
      <c r="A15" s="30">
        <v>2028</v>
      </c>
      <c r="B15" s="31">
        <f>INDEX(BatteryCostAssumptions!$C$31:$O$32,MATCH(B$5,BatteryCostAssumptions!$B$31:$B$32,0),MATCH($A15,BatteryCostAssumptions!$C$30:$O$30,0))</f>
        <v>99.390005402635921</v>
      </c>
      <c r="C15" s="31">
        <f>INDEX(BatteryCostAssumptions!$C$31:$O$32,MATCH(C$5,BatteryCostAssumptions!$B$31:$B$32,0),MATCH($A15,BatteryCostAssumptions!$C$30:$O$30,0))</f>
        <v>110.91433873596927</v>
      </c>
      <c r="D15" s="153"/>
      <c r="E15" s="34">
        <f t="shared" si="0"/>
        <v>8021.6726944689926</v>
      </c>
      <c r="F15" s="34">
        <f t="shared" si="1"/>
        <v>8951.7906640521524</v>
      </c>
      <c r="G15" s="115"/>
      <c r="H15" s="34">
        <f t="shared" si="2"/>
        <v>1272.0839491180607</v>
      </c>
      <c r="I15" s="34">
        <f t="shared" si="3"/>
        <v>1419.5828791989197</v>
      </c>
      <c r="J15" s="115"/>
      <c r="K15" s="115">
        <f t="shared" si="5"/>
        <v>1472.6257664797854</v>
      </c>
      <c r="L15" s="115">
        <f t="shared" si="6"/>
        <v>1643.3776458002235</v>
      </c>
      <c r="M15" s="115"/>
      <c r="N15" s="76"/>
      <c r="O15" s="35">
        <f t="shared" si="4"/>
        <v>83.525019621013342</v>
      </c>
      <c r="T15" s="76"/>
      <c r="U15" s="76"/>
      <c r="V15" s="76"/>
      <c r="W15" s="76"/>
      <c r="X15" s="76"/>
      <c r="Y15" s="76"/>
      <c r="Z15" s="76"/>
      <c r="AA15" s="76"/>
    </row>
    <row r="16" spans="1:27" x14ac:dyDescent="0.25">
      <c r="A16" s="30">
        <v>2029</v>
      </c>
      <c r="B16" s="31">
        <f>INDEX(BatteryCostAssumptions!$C$31:$O$32,MATCH(B$5,BatteryCostAssumptions!$B$31:$B$32,0),MATCH($A16,BatteryCostAssumptions!$C$30:$O$30,0))</f>
        <v>92.628090962632498</v>
      </c>
      <c r="C16" s="31">
        <f>INDEX(BatteryCostAssumptions!$C$31:$O$32,MATCH(C$5,BatteryCostAssumptions!$B$31:$B$32,0),MATCH($A16,BatteryCostAssumptions!$C$30:$O$30,0))</f>
        <v>103.32925762929916</v>
      </c>
      <c r="D16" s="153"/>
      <c r="E16" s="34">
        <f t="shared" si="0"/>
        <v>7625.4435192530336</v>
      </c>
      <c r="F16" s="34">
        <f t="shared" si="1"/>
        <v>8506.3981104439372</v>
      </c>
      <c r="G16" s="115"/>
      <c r="H16" s="34">
        <f t="shared" si="2"/>
        <v>1209.2495761434507</v>
      </c>
      <c r="I16" s="34">
        <f t="shared" si="3"/>
        <v>1348.9521342057494</v>
      </c>
      <c r="J16" s="115"/>
      <c r="K16" s="115">
        <f t="shared" si="5"/>
        <v>1399.8856641247764</v>
      </c>
      <c r="L16" s="115">
        <f t="shared" si="6"/>
        <v>1561.612086966848</v>
      </c>
      <c r="M16" s="115"/>
      <c r="N16" s="76"/>
      <c r="O16" s="35">
        <f t="shared" si="4"/>
        <v>85.195520013433608</v>
      </c>
      <c r="T16" s="76"/>
      <c r="U16" s="76"/>
      <c r="V16" s="76"/>
      <c r="W16" s="76"/>
      <c r="X16" s="76"/>
      <c r="Y16" s="76"/>
      <c r="Z16" s="76"/>
      <c r="AA16" s="76"/>
    </row>
    <row r="17" spans="1:27" x14ac:dyDescent="0.25">
      <c r="A17" s="30">
        <v>2030</v>
      </c>
      <c r="B17" s="31">
        <f>INDEX(BatteryCostAssumptions!$C$31:$O$32,MATCH(B$5,BatteryCostAssumptions!$B$31:$B$32,0),MATCH($A17,BatteryCostAssumptions!$C$30:$O$30,0))</f>
        <v>86.208968127966628</v>
      </c>
      <c r="C17" s="31">
        <f>INDEX(BatteryCostAssumptions!$C$31:$O$32,MATCH(C$5,BatteryCostAssumptions!$B$31:$B$32,0),MATCH($A17,BatteryCostAssumptions!$C$30:$O$30,0))</f>
        <v>96.086968127966628</v>
      </c>
      <c r="D17" s="115"/>
      <c r="E17" s="34">
        <f t="shared" si="0"/>
        <v>7238.9406139186594</v>
      </c>
      <c r="F17" s="34">
        <f t="shared" si="1"/>
        <v>8068.3932443937892</v>
      </c>
      <c r="G17" s="115"/>
      <c r="H17" s="34">
        <f t="shared" si="2"/>
        <v>1147.9576036471956</v>
      </c>
      <c r="I17" s="34">
        <f t="shared" si="3"/>
        <v>1279.4929352381603</v>
      </c>
      <c r="J17" s="115"/>
      <c r="K17" s="115">
        <f t="shared" si="5"/>
        <v>1328.931118995162</v>
      </c>
      <c r="L17" s="115">
        <f t="shared" si="6"/>
        <v>1481.2027663480051</v>
      </c>
      <c r="M17" s="115"/>
      <c r="N17" s="76"/>
      <c r="O17" s="35">
        <f t="shared" si="4"/>
        <v>86.899430413702277</v>
      </c>
      <c r="T17" s="76"/>
      <c r="U17" s="76"/>
      <c r="V17" s="76"/>
      <c r="W17" s="76"/>
      <c r="X17" s="76"/>
      <c r="Y17" s="76"/>
      <c r="Z17" s="76"/>
      <c r="AA17" s="76"/>
    </row>
    <row r="18" spans="1:27" ht="15.75" thickBot="1" x14ac:dyDescent="0.3">
      <c r="A18" s="30">
        <v>2031</v>
      </c>
      <c r="B18" s="36">
        <f>INDEX(BatteryCostAssumptions!$C$31:$O$32,MATCH(B$5,BatteryCostAssumptions!$B$31:$B$32,0),MATCH($A18,BatteryCostAssumptions!$C$30:$O$30,0))</f>
        <v>79.945033333333328</v>
      </c>
      <c r="C18" s="36">
        <f>INDEX(BatteryCostAssumptions!$C$31:$O$32,MATCH(C$5,BatteryCostAssumptions!$B$31:$B$32,0),MATCH($A18,BatteryCostAssumptions!$C$30:$O$30,0))</f>
        <v>88.917550000000006</v>
      </c>
      <c r="D18" s="116"/>
      <c r="E18" s="36">
        <f t="shared" si="0"/>
        <v>6847.2191289320053</v>
      </c>
      <c r="F18" s="36">
        <f t="shared" si="1"/>
        <v>7615.7069910672126</v>
      </c>
      <c r="G18" s="116"/>
      <c r="H18" s="36">
        <f t="shared" si="2"/>
        <v>1085.8380641751105</v>
      </c>
      <c r="I18" s="36">
        <f t="shared" si="3"/>
        <v>1207.7055488941392</v>
      </c>
      <c r="J18" s="116"/>
      <c r="K18" s="116">
        <f t="shared" si="5"/>
        <v>1257.0185423984108</v>
      </c>
      <c r="L18" s="116">
        <f t="shared" si="6"/>
        <v>1398.0982236708196</v>
      </c>
      <c r="M18" s="116"/>
      <c r="N18" s="76"/>
      <c r="O18" s="37">
        <f t="shared" si="4"/>
        <v>88.637419021976328</v>
      </c>
      <c r="T18" s="76"/>
      <c r="U18" s="76"/>
      <c r="V18" s="76"/>
      <c r="W18" s="76"/>
      <c r="X18" s="76"/>
      <c r="Y18" s="76"/>
      <c r="Z18" s="76"/>
      <c r="AA18" s="76"/>
    </row>
    <row r="19" spans="1:27" x14ac:dyDescent="0.25">
      <c r="K19" s="104"/>
      <c r="L19" s="111"/>
      <c r="M19" s="111"/>
      <c r="N19" s="76"/>
      <c r="T19" s="76"/>
      <c r="U19" s="76"/>
      <c r="V19" s="76"/>
      <c r="W19" s="76"/>
      <c r="X19" s="76"/>
      <c r="Y19" s="76"/>
      <c r="Z19" s="76"/>
      <c r="AA19" s="76"/>
    </row>
    <row r="20" spans="1:27" x14ac:dyDescent="0.25">
      <c r="L20" s="76"/>
      <c r="M20" s="76"/>
      <c r="N20" s="76"/>
      <c r="O20" s="38">
        <v>0.02</v>
      </c>
      <c r="P20" s="39" t="s">
        <v>191</v>
      </c>
      <c r="T20" s="76"/>
      <c r="U20" s="76"/>
      <c r="V20" s="76"/>
      <c r="W20" s="76"/>
      <c r="X20" s="76"/>
      <c r="Y20" s="76"/>
      <c r="Z20" s="76"/>
      <c r="AA20" s="76"/>
    </row>
    <row r="21" spans="1:27" x14ac:dyDescent="0.25">
      <c r="A21" s="25" t="s">
        <v>89</v>
      </c>
      <c r="B21" s="25">
        <v>120</v>
      </c>
      <c r="C21" s="25" t="s">
        <v>90</v>
      </c>
    </row>
    <row r="22" spans="1:27" x14ac:dyDescent="0.25">
      <c r="A22" s="25" t="s">
        <v>91</v>
      </c>
      <c r="B22" s="40">
        <f>10%</f>
        <v>0.1</v>
      </c>
      <c r="C22" s="25" t="s">
        <v>9</v>
      </c>
    </row>
    <row r="25" spans="1:27" x14ac:dyDescent="0.25">
      <c r="A25" s="6" t="s">
        <v>190</v>
      </c>
      <c r="C25" s="41"/>
      <c r="D25" s="41"/>
    </row>
    <row r="26" spans="1:27" x14ac:dyDescent="0.25">
      <c r="A26" s="41"/>
      <c r="B26" s="149" t="s">
        <v>189</v>
      </c>
      <c r="C26" s="41"/>
      <c r="D26" s="41"/>
    </row>
    <row r="27" spans="1:27" s="46" customFormat="1" ht="28.5" customHeight="1" x14ac:dyDescent="0.25">
      <c r="A27" s="42"/>
      <c r="B27" s="43"/>
      <c r="C27" s="44" t="s">
        <v>92</v>
      </c>
      <c r="D27" s="44" t="s">
        <v>93</v>
      </c>
      <c r="E27" s="45" t="s">
        <v>94</v>
      </c>
      <c r="F27" s="45" t="s">
        <v>95</v>
      </c>
      <c r="G27" s="45" t="s">
        <v>96</v>
      </c>
      <c r="H27" s="45" t="s">
        <v>97</v>
      </c>
      <c r="I27" s="45" t="s">
        <v>98</v>
      </c>
      <c r="J27" s="45" t="s">
        <v>99</v>
      </c>
      <c r="K27" s="45" t="s">
        <v>100</v>
      </c>
      <c r="L27" s="45" t="s">
        <v>101</v>
      </c>
      <c r="M27" s="45" t="s">
        <v>102</v>
      </c>
      <c r="N27" s="45" t="s">
        <v>103</v>
      </c>
      <c r="O27" s="45" t="s">
        <v>104</v>
      </c>
      <c r="P27" s="45" t="s">
        <v>105</v>
      </c>
      <c r="Q27" s="45" t="s">
        <v>106</v>
      </c>
      <c r="R27" s="45" t="s">
        <v>107</v>
      </c>
      <c r="S27" s="45" t="s">
        <v>108</v>
      </c>
      <c r="T27" s="45" t="s">
        <v>109</v>
      </c>
      <c r="U27" s="45" t="s">
        <v>110</v>
      </c>
      <c r="V27" s="45" t="s">
        <v>111</v>
      </c>
      <c r="W27" s="45" t="s">
        <v>141</v>
      </c>
      <c r="X27" s="45" t="s">
        <v>142</v>
      </c>
    </row>
    <row r="28" spans="1:27" s="46" customFormat="1" ht="28.5" customHeight="1" x14ac:dyDescent="0.25">
      <c r="A28" s="47" t="s">
        <v>112</v>
      </c>
      <c r="B28" s="44" t="s">
        <v>113</v>
      </c>
      <c r="C28" s="43">
        <v>100</v>
      </c>
      <c r="D28" s="43">
        <v>103.51300256140334</v>
      </c>
      <c r="E28" s="48">
        <v>106.78608807547246</v>
      </c>
      <c r="F28" s="48">
        <v>109.7614470668892</v>
      </c>
      <c r="G28" s="48">
        <v>113.51498117084105</v>
      </c>
      <c r="H28" s="48">
        <v>116.85932305112841</v>
      </c>
      <c r="I28" s="48">
        <v>120.87267274568478</v>
      </c>
      <c r="J28" s="48">
        <v>128.40612563296338</v>
      </c>
      <c r="K28" s="48">
        <v>134.80373990695321</v>
      </c>
      <c r="L28" s="48">
        <v>143.53888254940804</v>
      </c>
      <c r="M28" s="48">
        <v>155.27049123301538</v>
      </c>
      <c r="N28" s="48">
        <v>170.22279530248227</v>
      </c>
      <c r="O28" s="48">
        <v>186.24383760970665</v>
      </c>
      <c r="P28" s="48">
        <v>201.90090337846965</v>
      </c>
      <c r="Q28" s="48">
        <v>217.019680769947</v>
      </c>
      <c r="R28" s="48">
        <v>228.28526963402925</v>
      </c>
      <c r="S28" s="48">
        <v>237.17194257563904</v>
      </c>
      <c r="T28" s="48">
        <v>246.33368047000553</v>
      </c>
      <c r="U28" s="48">
        <v>254.65958996483329</v>
      </c>
      <c r="V28" s="48">
        <v>265.04497323089169</v>
      </c>
      <c r="W28" s="48">
        <v>274.29250127053189</v>
      </c>
      <c r="X28" s="48">
        <v>284.3670778109306</v>
      </c>
    </row>
    <row r="29" spans="1:27" s="46" customFormat="1" ht="28.5" customHeight="1" x14ac:dyDescent="0.25">
      <c r="A29" s="49"/>
      <c r="B29" s="49"/>
      <c r="C29" s="49"/>
      <c r="D29" s="49"/>
    </row>
    <row r="30" spans="1:27" x14ac:dyDescent="0.25">
      <c r="A30" s="50" t="s">
        <v>143</v>
      </c>
      <c r="B30" s="51"/>
      <c r="C30" s="51"/>
    </row>
    <row r="31" spans="1:27" x14ac:dyDescent="0.25">
      <c r="A31" s="52">
        <f>V28/W28-1</f>
        <v>-3.3714111748609055E-2</v>
      </c>
      <c r="B31" s="51"/>
      <c r="C31" s="51"/>
    </row>
    <row r="34" spans="1:5" x14ac:dyDescent="0.25">
      <c r="A34" s="6" t="s">
        <v>150</v>
      </c>
    </row>
    <row r="35" spans="1:5" x14ac:dyDescent="0.25">
      <c r="A35" s="6" t="s">
        <v>151</v>
      </c>
      <c r="E35">
        <f>Info!F31</f>
        <v>12000</v>
      </c>
    </row>
    <row r="36" spans="1:5" x14ac:dyDescent="0.25">
      <c r="A36" t="s">
        <v>153</v>
      </c>
      <c r="E36">
        <f>E35*K3</f>
        <v>300</v>
      </c>
    </row>
    <row r="37" spans="1:5" x14ac:dyDescent="0.25">
      <c r="A37" s="6" t="s">
        <v>154</v>
      </c>
      <c r="E37" s="7">
        <f>(-PMT($B$22/12,$B$21,$E$35))*12+E36</f>
        <v>2202.970611097368</v>
      </c>
    </row>
    <row r="38" spans="1:5" x14ac:dyDescent="0.25">
      <c r="E38" s="102"/>
    </row>
  </sheetData>
  <mergeCells count="4">
    <mergeCell ref="K4:M4"/>
    <mergeCell ref="B4:D4"/>
    <mergeCell ref="E4:G4"/>
    <mergeCell ref="H4:J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4"/>
  <sheetViews>
    <sheetView zoomScaleNormal="100" zoomScalePageLayoutView="80" workbookViewId="0"/>
  </sheetViews>
  <sheetFormatPr defaultColWidth="8.85546875" defaultRowHeight="15" x14ac:dyDescent="0.25"/>
  <cols>
    <col min="2" max="2" width="18.42578125" customWidth="1"/>
    <col min="3" max="3" width="7.7109375" bestFit="1" customWidth="1"/>
    <col min="4" max="4" width="8.5703125" bestFit="1" customWidth="1"/>
    <col min="5" max="6" width="8.85546875" bestFit="1" customWidth="1"/>
    <col min="7" max="15" width="8.140625" bestFit="1" customWidth="1"/>
  </cols>
  <sheetData>
    <row r="1" spans="1:34" x14ac:dyDescent="0.25">
      <c r="B1" s="6" t="s">
        <v>147</v>
      </c>
    </row>
    <row r="2" spans="1:34" x14ac:dyDescent="0.25">
      <c r="B2" s="6" t="s">
        <v>217</v>
      </c>
    </row>
    <row r="3" spans="1:34" x14ac:dyDescent="0.25">
      <c r="B3" s="6" t="s">
        <v>218</v>
      </c>
    </row>
    <row r="4" spans="1:34" x14ac:dyDescent="0.25">
      <c r="B4" s="6" t="s">
        <v>148</v>
      </c>
    </row>
    <row r="7" spans="1:34" x14ac:dyDescent="0.25">
      <c r="A7" s="104"/>
      <c r="B7" s="6" t="s">
        <v>140</v>
      </c>
    </row>
    <row r="8" spans="1:34" x14ac:dyDescent="0.25">
      <c r="A8" s="104"/>
      <c r="B8" s="6" t="s">
        <v>139</v>
      </c>
      <c r="C8">
        <v>2019</v>
      </c>
      <c r="D8">
        <v>2020</v>
      </c>
      <c r="E8">
        <v>2021</v>
      </c>
      <c r="F8">
        <v>2022</v>
      </c>
      <c r="G8">
        <v>2023</v>
      </c>
      <c r="H8">
        <v>2024</v>
      </c>
      <c r="I8">
        <v>2025</v>
      </c>
      <c r="J8">
        <v>2026</v>
      </c>
      <c r="K8">
        <v>2027</v>
      </c>
      <c r="L8">
        <v>2028</v>
      </c>
      <c r="M8">
        <v>2029</v>
      </c>
      <c r="N8">
        <v>2030</v>
      </c>
      <c r="O8">
        <v>2031</v>
      </c>
    </row>
    <row r="9" spans="1:34" ht="15" customHeight="1" x14ac:dyDescent="0.25">
      <c r="A9" s="104"/>
      <c r="C9" s="2">
        <f>D9/$O$10</f>
        <v>157.38594830990303</v>
      </c>
      <c r="D9" s="2">
        <f>E9/$O$10</f>
        <v>146.83962312147466</v>
      </c>
      <c r="E9" s="53">
        <v>137</v>
      </c>
      <c r="F9" s="2">
        <f>E9*$I$10</f>
        <v>124.68734823725187</v>
      </c>
      <c r="G9" s="2">
        <f t="shared" ref="G9:H9" si="0">F9*$I$10</f>
        <v>113.48127598859647</v>
      </c>
      <c r="H9" s="2">
        <f t="shared" si="0"/>
        <v>103.28233122334171</v>
      </c>
      <c r="I9" s="53">
        <v>94</v>
      </c>
      <c r="J9" s="2">
        <f t="shared" ref="J9:N9" si="1">I9*$O$10</f>
        <v>87.701124030715718</v>
      </c>
      <c r="K9" s="2">
        <f t="shared" si="1"/>
        <v>81.824331449478535</v>
      </c>
      <c r="L9" s="2">
        <f t="shared" si="1"/>
        <v>76.341338735969259</v>
      </c>
      <c r="M9" s="2">
        <f t="shared" si="1"/>
        <v>71.225757629299167</v>
      </c>
      <c r="N9" s="2">
        <f t="shared" si="1"/>
        <v>66.452968127966628</v>
      </c>
      <c r="O9" s="53">
        <v>62</v>
      </c>
      <c r="P9" s="2"/>
      <c r="Q9" s="2"/>
      <c r="R9" s="2"/>
      <c r="S9" s="2"/>
      <c r="T9" s="2"/>
      <c r="U9" s="2"/>
      <c r="V9" s="2"/>
      <c r="W9" s="2"/>
      <c r="X9" s="2"/>
      <c r="Y9" s="2"/>
      <c r="Z9" s="2"/>
      <c r="AA9" s="2"/>
      <c r="AB9" s="2"/>
      <c r="AC9" s="2"/>
      <c r="AD9" s="2"/>
      <c r="AE9" s="2"/>
      <c r="AF9" s="2"/>
      <c r="AG9" s="2"/>
      <c r="AH9" s="2"/>
    </row>
    <row r="10" spans="1:34" x14ac:dyDescent="0.25">
      <c r="A10" s="104"/>
      <c r="C10" s="2"/>
      <c r="D10" s="2"/>
      <c r="E10" s="2"/>
      <c r="F10" s="2"/>
      <c r="G10" s="2"/>
      <c r="H10" s="2"/>
      <c r="I10" s="7">
        <f>(I9/E9)^(1/(I8-E8))</f>
        <v>0.9101266294689917</v>
      </c>
      <c r="J10" s="2"/>
      <c r="K10" s="2"/>
      <c r="L10" s="2"/>
      <c r="M10" s="2"/>
      <c r="N10" s="2"/>
      <c r="O10" s="7">
        <f>(O9/I9)^(1/(O8-I8))</f>
        <v>0.9329906811778268</v>
      </c>
      <c r="P10" s="2"/>
      <c r="Q10" s="2"/>
      <c r="R10" s="2"/>
      <c r="S10" s="2"/>
      <c r="T10" s="2"/>
      <c r="U10" s="2"/>
      <c r="V10" s="2"/>
      <c r="W10" s="2"/>
      <c r="X10" s="2"/>
      <c r="Y10" s="2"/>
      <c r="Z10" s="2"/>
      <c r="AA10" s="2"/>
      <c r="AB10" s="2"/>
      <c r="AC10" s="2"/>
      <c r="AD10" s="2"/>
      <c r="AE10" s="2"/>
      <c r="AF10" s="2"/>
      <c r="AG10" s="2"/>
      <c r="AH10" s="2"/>
    </row>
    <row r="11" spans="1:34" x14ac:dyDescent="0.25">
      <c r="C11" s="2"/>
      <c r="D11" s="2"/>
      <c r="P11" s="2"/>
      <c r="Q11" s="2"/>
      <c r="R11" s="2"/>
      <c r="S11" s="2"/>
      <c r="T11" s="2"/>
      <c r="U11" s="2"/>
      <c r="V11" s="2"/>
      <c r="W11" s="2"/>
      <c r="X11" s="2"/>
      <c r="Y11" s="2"/>
      <c r="Z11" s="2"/>
      <c r="AA11" s="2"/>
      <c r="AB11" s="2"/>
      <c r="AC11" s="2"/>
      <c r="AD11" s="2"/>
      <c r="AE11" s="2"/>
      <c r="AF11" s="2"/>
      <c r="AG11" s="2"/>
      <c r="AH11" s="2"/>
    </row>
    <row r="12" spans="1:34" s="6" customFormat="1" x14ac:dyDescent="0.25">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row>
    <row r="13" spans="1:34" s="6" customFormat="1" x14ac:dyDescent="0.25">
      <c r="A13" s="110"/>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row>
    <row r="14" spans="1:34" x14ac:dyDescent="0.25">
      <c r="A14" s="104"/>
      <c r="B14" s="6" t="s">
        <v>146</v>
      </c>
    </row>
    <row r="15" spans="1:34" x14ac:dyDescent="0.25">
      <c r="A15" s="104"/>
      <c r="B15" s="6" t="s">
        <v>139</v>
      </c>
      <c r="C15">
        <v>2019</v>
      </c>
      <c r="D15">
        <v>2020</v>
      </c>
      <c r="E15">
        <v>2021</v>
      </c>
      <c r="F15">
        <v>2022</v>
      </c>
      <c r="G15">
        <v>2023</v>
      </c>
      <c r="H15">
        <v>2024</v>
      </c>
      <c r="I15">
        <v>2025</v>
      </c>
      <c r="J15">
        <v>2026</v>
      </c>
      <c r="K15">
        <v>2027</v>
      </c>
      <c r="L15">
        <v>2028</v>
      </c>
      <c r="M15">
        <v>2029</v>
      </c>
      <c r="N15">
        <v>2030</v>
      </c>
      <c r="O15">
        <v>2031</v>
      </c>
      <c r="P15">
        <v>2032</v>
      </c>
      <c r="Q15">
        <v>2033</v>
      </c>
      <c r="R15">
        <v>2034</v>
      </c>
      <c r="S15">
        <v>2035</v>
      </c>
      <c r="T15">
        <v>2036</v>
      </c>
      <c r="U15">
        <v>2037</v>
      </c>
      <c r="V15">
        <v>2038</v>
      </c>
      <c r="W15">
        <v>2039</v>
      </c>
      <c r="X15">
        <v>2040</v>
      </c>
      <c r="Y15">
        <v>2041</v>
      </c>
      <c r="Z15">
        <v>2042</v>
      </c>
      <c r="AA15">
        <v>2043</v>
      </c>
      <c r="AB15">
        <v>2044</v>
      </c>
      <c r="AC15">
        <v>2045</v>
      </c>
      <c r="AD15">
        <v>2046</v>
      </c>
      <c r="AE15">
        <v>2047</v>
      </c>
      <c r="AF15">
        <v>2048</v>
      </c>
      <c r="AG15">
        <v>2049</v>
      </c>
      <c r="AH15">
        <v>2050</v>
      </c>
    </row>
    <row r="16" spans="1:34" x14ac:dyDescent="0.25">
      <c r="A16" s="104"/>
      <c r="B16" t="s">
        <v>136</v>
      </c>
      <c r="C16" s="2"/>
      <c r="D16" s="2">
        <v>272.63279999999997</v>
      </c>
      <c r="E16" s="2">
        <v>256.78545399572664</v>
      </c>
      <c r="F16" s="2">
        <v>238.0598</v>
      </c>
      <c r="G16" s="2">
        <v>218.3038</v>
      </c>
      <c r="H16" s="2">
        <v>198.5478</v>
      </c>
      <c r="I16" s="2">
        <v>178.79179999999999</v>
      </c>
      <c r="J16" s="2">
        <v>159.03579999999999</v>
      </c>
      <c r="K16" s="2">
        <v>149.15780000000001</v>
      </c>
      <c r="L16" s="2">
        <v>138.292</v>
      </c>
      <c r="M16" s="2">
        <v>128.41399999999999</v>
      </c>
      <c r="N16" s="2">
        <v>118.536</v>
      </c>
      <c r="O16" s="2">
        <v>107.67019999999999</v>
      </c>
      <c r="P16" s="2">
        <v>105.69460000000001</v>
      </c>
      <c r="Q16" s="2">
        <v>103.71899999999999</v>
      </c>
      <c r="R16" s="2">
        <v>101.74340000000001</v>
      </c>
      <c r="S16" s="2">
        <v>99.767799999999994</v>
      </c>
      <c r="T16" s="2">
        <v>96.804400000000001</v>
      </c>
      <c r="U16" s="2">
        <v>94.828800000000001</v>
      </c>
      <c r="V16" s="2">
        <v>92.853200000000001</v>
      </c>
      <c r="W16" s="2">
        <v>90.877600000000001</v>
      </c>
      <c r="X16" s="2">
        <v>88.902000000000001</v>
      </c>
      <c r="Y16" s="2">
        <v>86.926400000000001</v>
      </c>
      <c r="Z16" s="2">
        <v>84.950800000000001</v>
      </c>
      <c r="AA16" s="2">
        <v>81.987400000000008</v>
      </c>
      <c r="AB16" s="2">
        <v>80.011799999999994</v>
      </c>
      <c r="AC16" s="2">
        <v>78.036200000000008</v>
      </c>
      <c r="AD16" s="2">
        <v>76.060599999999994</v>
      </c>
      <c r="AE16" s="2">
        <v>74.085000000000008</v>
      </c>
      <c r="AF16" s="2">
        <v>72.109399999999994</v>
      </c>
      <c r="AG16" s="2">
        <v>70.133800000000008</v>
      </c>
      <c r="AH16" s="2">
        <v>68.158199999999994</v>
      </c>
    </row>
    <row r="17" spans="1:34" x14ac:dyDescent="0.25">
      <c r="A17" s="104"/>
      <c r="B17" t="s">
        <v>137</v>
      </c>
      <c r="C17" s="2"/>
      <c r="D17" s="2">
        <v>272.63279999999997</v>
      </c>
      <c r="E17" s="2">
        <v>256.78545399572664</v>
      </c>
      <c r="F17" s="2">
        <v>244.97966714159767</v>
      </c>
      <c r="G17" s="2">
        <v>233.17388028746916</v>
      </c>
      <c r="H17" s="2">
        <v>221.36809343334016</v>
      </c>
      <c r="I17" s="2">
        <v>209.5623065792112</v>
      </c>
      <c r="J17" s="2">
        <v>197.7565197250822</v>
      </c>
      <c r="K17" s="2">
        <v>197.59142980652393</v>
      </c>
      <c r="L17" s="2">
        <v>197.4263398879659</v>
      </c>
      <c r="M17" s="2">
        <v>197.2612499694074</v>
      </c>
      <c r="N17" s="2">
        <v>197.09616005084933</v>
      </c>
      <c r="O17" s="2">
        <v>196.93107013229152</v>
      </c>
      <c r="P17" s="2">
        <v>196.15847545385549</v>
      </c>
      <c r="Q17" s="2">
        <v>195.38588077541934</v>
      </c>
      <c r="R17" s="2">
        <v>194.61328609698373</v>
      </c>
      <c r="S17" s="2">
        <v>193.84069141854769</v>
      </c>
      <c r="T17" s="2">
        <v>193.06809674011177</v>
      </c>
      <c r="U17" s="2">
        <v>192.29550206167596</v>
      </c>
      <c r="V17" s="2">
        <v>191.52290738323981</v>
      </c>
      <c r="W17" s="2">
        <v>190.75031270480397</v>
      </c>
      <c r="X17" s="2">
        <v>189.97771802636794</v>
      </c>
      <c r="Y17" s="2">
        <v>189.20512334793219</v>
      </c>
      <c r="Z17" s="2">
        <v>188.43252866949626</v>
      </c>
      <c r="AA17" s="2">
        <v>187.65993399106048</v>
      </c>
      <c r="AB17" s="2">
        <v>186.88733931262456</v>
      </c>
      <c r="AC17" s="2">
        <v>186.11474463418853</v>
      </c>
      <c r="AD17" s="2">
        <v>185.34214995575283</v>
      </c>
      <c r="AE17" s="2">
        <v>184.56955527731694</v>
      </c>
      <c r="AF17" s="2">
        <v>183.79696059888118</v>
      </c>
      <c r="AG17" s="2">
        <v>183.02436592044515</v>
      </c>
      <c r="AH17" s="2">
        <v>182.25177124200923</v>
      </c>
    </row>
    <row r="18" spans="1:34" x14ac:dyDescent="0.25">
      <c r="A18" s="104"/>
      <c r="B18" t="s">
        <v>138</v>
      </c>
      <c r="C18" s="2"/>
      <c r="D18" s="2">
        <v>272.63279999999997</v>
      </c>
      <c r="E18" s="2">
        <v>256.78545399572664</v>
      </c>
      <c r="F18" s="2">
        <v>250.90120000000002</v>
      </c>
      <c r="G18" s="2">
        <v>242.99880000000002</v>
      </c>
      <c r="H18" s="2">
        <v>236.08420000000001</v>
      </c>
      <c r="I18" s="2">
        <v>229.1696</v>
      </c>
      <c r="J18" s="2">
        <v>222.255</v>
      </c>
      <c r="K18" s="2">
        <v>219.29160000000002</v>
      </c>
      <c r="L18" s="2">
        <v>216.32820000000001</v>
      </c>
      <c r="M18" s="2">
        <v>213.3648</v>
      </c>
      <c r="N18" s="2">
        <v>210.4014</v>
      </c>
      <c r="O18" s="2">
        <v>207.43799999999999</v>
      </c>
      <c r="P18" s="2">
        <v>207.43799999999999</v>
      </c>
      <c r="Q18" s="2">
        <v>207.43799999999999</v>
      </c>
      <c r="R18" s="2">
        <v>207.43799999999999</v>
      </c>
      <c r="S18" s="2">
        <v>207.43799999999999</v>
      </c>
      <c r="T18" s="2">
        <v>207.43799999999999</v>
      </c>
      <c r="U18" s="2">
        <v>207.43799999999999</v>
      </c>
      <c r="V18" s="2">
        <v>207.43799999999999</v>
      </c>
      <c r="W18" s="2">
        <v>207.43799999999999</v>
      </c>
      <c r="X18" s="2">
        <v>207.43799999999999</v>
      </c>
      <c r="Y18" s="2">
        <v>207.43799999999999</v>
      </c>
      <c r="Z18" s="2">
        <v>207.43799999999999</v>
      </c>
      <c r="AA18" s="2">
        <v>207.43799999999999</v>
      </c>
      <c r="AB18" s="2">
        <v>207.43799999999999</v>
      </c>
      <c r="AC18" s="2">
        <v>207.43799999999999</v>
      </c>
      <c r="AD18" s="2">
        <v>207.43799999999999</v>
      </c>
      <c r="AE18" s="2">
        <v>207.43799999999999</v>
      </c>
      <c r="AF18" s="2">
        <v>207.43799999999999</v>
      </c>
      <c r="AG18" s="2">
        <v>207.43799999999999</v>
      </c>
      <c r="AH18" s="2">
        <v>207.43799999999999</v>
      </c>
    </row>
    <row r="19" spans="1:34" x14ac:dyDescent="0.25">
      <c r="A19" s="104"/>
    </row>
    <row r="20" spans="1:34" ht="15" customHeight="1" x14ac:dyDescent="0.25">
      <c r="A20" s="104"/>
    </row>
    <row r="21" spans="1:34" x14ac:dyDescent="0.25">
      <c r="A21" s="104"/>
      <c r="B21" s="6" t="s">
        <v>219</v>
      </c>
    </row>
    <row r="22" spans="1:34" x14ac:dyDescent="0.25">
      <c r="A22" s="104"/>
    </row>
    <row r="23" spans="1:34" x14ac:dyDescent="0.25">
      <c r="A23" s="104"/>
      <c r="B23" s="6" t="s">
        <v>139</v>
      </c>
      <c r="C23">
        <v>2019</v>
      </c>
      <c r="D23">
        <v>2020</v>
      </c>
      <c r="E23">
        <v>2021</v>
      </c>
      <c r="F23">
        <v>2022</v>
      </c>
      <c r="G23">
        <v>2023</v>
      </c>
      <c r="H23">
        <v>2024</v>
      </c>
      <c r="I23">
        <v>2025</v>
      </c>
      <c r="J23">
        <v>2026</v>
      </c>
      <c r="K23">
        <v>2027</v>
      </c>
      <c r="L23">
        <v>2028</v>
      </c>
      <c r="M23">
        <v>2029</v>
      </c>
      <c r="N23">
        <v>2030</v>
      </c>
      <c r="O23">
        <v>2031</v>
      </c>
      <c r="P23">
        <v>2032</v>
      </c>
      <c r="Q23">
        <v>2033</v>
      </c>
      <c r="R23">
        <v>2034</v>
      </c>
      <c r="S23">
        <v>2035</v>
      </c>
      <c r="T23">
        <v>2036</v>
      </c>
      <c r="U23">
        <v>2037</v>
      </c>
      <c r="V23">
        <v>2038</v>
      </c>
      <c r="W23">
        <v>2039</v>
      </c>
      <c r="X23">
        <v>2040</v>
      </c>
      <c r="Y23">
        <v>2041</v>
      </c>
      <c r="Z23">
        <v>2042</v>
      </c>
      <c r="AA23">
        <v>2043</v>
      </c>
      <c r="AB23">
        <v>2044</v>
      </c>
      <c r="AC23">
        <v>2045</v>
      </c>
      <c r="AD23">
        <v>2046</v>
      </c>
      <c r="AE23">
        <v>2047</v>
      </c>
      <c r="AF23">
        <v>2048</v>
      </c>
      <c r="AG23">
        <v>2049</v>
      </c>
      <c r="AH23">
        <v>2050</v>
      </c>
    </row>
    <row r="24" spans="1:34" x14ac:dyDescent="0.25">
      <c r="A24" s="104"/>
      <c r="B24" t="s">
        <v>136</v>
      </c>
      <c r="C24" s="2">
        <f xml:space="preserve"> INDEX($C16:$AH18, MATCH($B24, $B16:$B18, 0), MATCH(C$23, $C15:$AH15, 0))</f>
        <v>0</v>
      </c>
      <c r="D24" s="2">
        <f xml:space="preserve"> INDEX($C16:$AH18, MATCH($B24, $B16:$B18, 0), MATCH(D$23, $C15:$AH15, 0))</f>
        <v>272.63279999999997</v>
      </c>
      <c r="E24" s="2">
        <f t="shared" ref="E24:AH24" si="2" xml:space="preserve"> INDEX($C16:$AH18, MATCH($B24, $B16:$B18, 0), MATCH(E$23, $C15:$AH15, 0))</f>
        <v>256.78545399572664</v>
      </c>
      <c r="F24" s="2">
        <f t="shared" si="2"/>
        <v>238.0598</v>
      </c>
      <c r="G24" s="2">
        <f t="shared" si="2"/>
        <v>218.3038</v>
      </c>
      <c r="H24" s="2">
        <f t="shared" si="2"/>
        <v>198.5478</v>
      </c>
      <c r="I24" s="2">
        <f t="shared" si="2"/>
        <v>178.79179999999999</v>
      </c>
      <c r="J24" s="2">
        <f t="shared" si="2"/>
        <v>159.03579999999999</v>
      </c>
      <c r="K24" s="2">
        <f t="shared" si="2"/>
        <v>149.15780000000001</v>
      </c>
      <c r="L24" s="2">
        <f t="shared" si="2"/>
        <v>138.292</v>
      </c>
      <c r="M24" s="2">
        <f t="shared" si="2"/>
        <v>128.41399999999999</v>
      </c>
      <c r="N24" s="2">
        <f t="shared" si="2"/>
        <v>118.536</v>
      </c>
      <c r="O24" s="2">
        <f t="shared" si="2"/>
        <v>107.67019999999999</v>
      </c>
      <c r="P24" s="2">
        <f t="shared" si="2"/>
        <v>105.69460000000001</v>
      </c>
      <c r="Q24" s="2">
        <f t="shared" si="2"/>
        <v>103.71899999999999</v>
      </c>
      <c r="R24" s="2">
        <f t="shared" si="2"/>
        <v>101.74340000000001</v>
      </c>
      <c r="S24" s="2">
        <f t="shared" si="2"/>
        <v>99.767799999999994</v>
      </c>
      <c r="T24" s="2">
        <f t="shared" si="2"/>
        <v>96.804400000000001</v>
      </c>
      <c r="U24" s="2">
        <f t="shared" si="2"/>
        <v>94.828800000000001</v>
      </c>
      <c r="V24" s="2">
        <f t="shared" si="2"/>
        <v>92.853200000000001</v>
      </c>
      <c r="W24" s="2">
        <f t="shared" si="2"/>
        <v>90.877600000000001</v>
      </c>
      <c r="X24" s="2">
        <f t="shared" si="2"/>
        <v>88.902000000000001</v>
      </c>
      <c r="Y24" s="2">
        <f t="shared" si="2"/>
        <v>86.926400000000001</v>
      </c>
      <c r="Z24" s="2">
        <f t="shared" si="2"/>
        <v>84.950800000000001</v>
      </c>
      <c r="AA24" s="2">
        <f t="shared" si="2"/>
        <v>81.987400000000008</v>
      </c>
      <c r="AB24" s="2">
        <f t="shared" si="2"/>
        <v>80.011799999999994</v>
      </c>
      <c r="AC24" s="2">
        <f t="shared" si="2"/>
        <v>78.036200000000008</v>
      </c>
      <c r="AD24" s="2">
        <f t="shared" si="2"/>
        <v>76.060599999999994</v>
      </c>
      <c r="AE24" s="2">
        <f t="shared" si="2"/>
        <v>74.085000000000008</v>
      </c>
      <c r="AF24" s="2">
        <f t="shared" si="2"/>
        <v>72.109399999999994</v>
      </c>
      <c r="AG24" s="2">
        <f t="shared" si="2"/>
        <v>70.133800000000008</v>
      </c>
      <c r="AH24" s="2">
        <f t="shared" si="2"/>
        <v>68.158199999999994</v>
      </c>
    </row>
    <row r="25" spans="1:34" x14ac:dyDescent="0.25">
      <c r="A25" s="104"/>
    </row>
    <row r="26" spans="1:34" x14ac:dyDescent="0.25">
      <c r="A26" s="104"/>
    </row>
    <row r="27" spans="1:34" x14ac:dyDescent="0.25">
      <c r="A27" s="104"/>
      <c r="B27" s="6" t="s">
        <v>114</v>
      </c>
    </row>
    <row r="28" spans="1:34" x14ac:dyDescent="0.25">
      <c r="A28" s="104"/>
    </row>
    <row r="29" spans="1:34" x14ac:dyDescent="0.25">
      <c r="A29" s="104"/>
      <c r="C29" s="164" t="s">
        <v>186</v>
      </c>
      <c r="D29" s="164"/>
      <c r="E29" s="164"/>
      <c r="F29" s="164"/>
      <c r="G29" s="164"/>
      <c r="H29" s="164"/>
      <c r="I29" s="164"/>
      <c r="J29" s="164"/>
      <c r="K29" s="164"/>
      <c r="L29" s="164"/>
      <c r="M29" s="164"/>
      <c r="N29" s="164"/>
      <c r="O29" s="164"/>
    </row>
    <row r="30" spans="1:34" x14ac:dyDescent="0.25">
      <c r="A30" s="104"/>
      <c r="B30" s="6" t="s">
        <v>187</v>
      </c>
      <c r="C30">
        <v>2019</v>
      </c>
      <c r="D30">
        <v>2020</v>
      </c>
      <c r="E30">
        <v>2021</v>
      </c>
      <c r="F30">
        <v>2022</v>
      </c>
      <c r="G30">
        <v>2023</v>
      </c>
      <c r="H30">
        <v>2024</v>
      </c>
      <c r="I30">
        <v>2025</v>
      </c>
      <c r="J30">
        <v>2026</v>
      </c>
      <c r="K30">
        <v>2027</v>
      </c>
      <c r="L30">
        <v>2028</v>
      </c>
      <c r="M30">
        <v>2029</v>
      </c>
      <c r="N30">
        <v>2030</v>
      </c>
      <c r="O30">
        <v>2031</v>
      </c>
    </row>
    <row r="31" spans="1:34" x14ac:dyDescent="0.25">
      <c r="A31" s="104"/>
      <c r="B31">
        <v>4</v>
      </c>
      <c r="C31" s="54"/>
      <c r="D31" s="54">
        <f t="shared" ref="D31:O32" si="3">D$9+D$24/$B31</f>
        <v>214.99782312147465</v>
      </c>
      <c r="E31" s="54">
        <f t="shared" si="3"/>
        <v>201.19636349893165</v>
      </c>
      <c r="F31" s="54">
        <f t="shared" si="3"/>
        <v>184.20229823725185</v>
      </c>
      <c r="G31" s="54">
        <f t="shared" si="3"/>
        <v>168.05722598859646</v>
      </c>
      <c r="H31" s="54">
        <f t="shared" si="3"/>
        <v>152.91928122334173</v>
      </c>
      <c r="I31" s="54">
        <f t="shared" si="3"/>
        <v>138.69794999999999</v>
      </c>
      <c r="J31" s="54">
        <f t="shared" si="3"/>
        <v>127.46007403071572</v>
      </c>
      <c r="K31" s="54">
        <f t="shared" si="3"/>
        <v>119.11378144947854</v>
      </c>
      <c r="L31" s="54">
        <f t="shared" si="3"/>
        <v>110.91433873596927</v>
      </c>
      <c r="M31" s="54">
        <f t="shared" si="3"/>
        <v>103.32925762929916</v>
      </c>
      <c r="N31" s="54">
        <f t="shared" si="3"/>
        <v>96.086968127966628</v>
      </c>
      <c r="O31" s="54">
        <f t="shared" si="3"/>
        <v>88.917550000000006</v>
      </c>
    </row>
    <row r="32" spans="1:34" x14ac:dyDescent="0.25">
      <c r="A32" s="104"/>
      <c r="B32">
        <v>6</v>
      </c>
      <c r="C32" s="54"/>
      <c r="D32" s="54">
        <f t="shared" si="3"/>
        <v>192.27842312147465</v>
      </c>
      <c r="E32" s="54">
        <f t="shared" si="3"/>
        <v>179.79757566595444</v>
      </c>
      <c r="F32" s="54">
        <f t="shared" si="3"/>
        <v>164.3639815705852</v>
      </c>
      <c r="G32" s="54">
        <f t="shared" si="3"/>
        <v>149.86524265526313</v>
      </c>
      <c r="H32" s="54">
        <f t="shared" si="3"/>
        <v>136.3736312233417</v>
      </c>
      <c r="I32" s="54">
        <f t="shared" si="3"/>
        <v>123.79863333333333</v>
      </c>
      <c r="J32" s="54">
        <f t="shared" si="3"/>
        <v>114.20709069738238</v>
      </c>
      <c r="K32" s="54">
        <f t="shared" si="3"/>
        <v>106.68396478281187</v>
      </c>
      <c r="L32" s="54">
        <f t="shared" si="3"/>
        <v>99.390005402635921</v>
      </c>
      <c r="M32" s="54">
        <f t="shared" si="3"/>
        <v>92.628090962632498</v>
      </c>
      <c r="N32" s="54">
        <f t="shared" si="3"/>
        <v>86.208968127966628</v>
      </c>
      <c r="O32" s="54">
        <f t="shared" si="3"/>
        <v>79.945033333333328</v>
      </c>
    </row>
    <row r="33" spans="1:1" x14ac:dyDescent="0.25">
      <c r="A33" s="104"/>
    </row>
    <row r="34" spans="1:1" x14ac:dyDescent="0.25">
      <c r="A34" s="104"/>
    </row>
  </sheetData>
  <mergeCells count="1">
    <mergeCell ref="C29:O29"/>
  </mergeCells>
  <pageMargins left="0.7" right="0.7" top="0.75" bottom="0.75" header="0.3" footer="0.3"/>
  <pageSetup paperSize="9"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zoomScaleNormal="100" workbookViewId="0"/>
  </sheetViews>
  <sheetFormatPr defaultColWidth="9.140625" defaultRowHeight="15" x14ac:dyDescent="0.25"/>
  <cols>
    <col min="1" max="1" width="11.7109375" style="56" bestFit="1" customWidth="1"/>
    <col min="2" max="2" width="62.5703125" style="86" bestFit="1" customWidth="1"/>
    <col min="3" max="3" width="27.28515625" style="86" bestFit="1" customWidth="1"/>
    <col min="4" max="4" width="24.28515625" style="86" bestFit="1" customWidth="1"/>
    <col min="5" max="5" width="26.28515625" style="100" bestFit="1" customWidth="1"/>
    <col min="6" max="6" width="9" style="86" customWidth="1"/>
    <col min="7" max="7" width="54.85546875" style="86" customWidth="1"/>
    <col min="8" max="8" width="52.7109375" style="56" bestFit="1" customWidth="1"/>
    <col min="9" max="9" width="9.5703125" style="56" bestFit="1" customWidth="1"/>
    <col min="10" max="11" width="30.28515625" style="56" customWidth="1"/>
    <col min="12" max="12" width="25.7109375" style="56" customWidth="1"/>
    <col min="13" max="14" width="9.140625" style="56"/>
    <col min="15" max="15" width="10.5703125" style="56" bestFit="1" customWidth="1"/>
    <col min="16" max="16384" width="9.140625" style="56"/>
  </cols>
  <sheetData>
    <row r="1" spans="1:8" s="3" customFormat="1" ht="42.75" customHeight="1" x14ac:dyDescent="0.25">
      <c r="A1" s="89"/>
      <c r="B1" s="90" t="s">
        <v>0</v>
      </c>
      <c r="C1" s="90" t="s">
        <v>1</v>
      </c>
      <c r="D1" s="90" t="s">
        <v>2</v>
      </c>
      <c r="E1" s="96" t="s">
        <v>3</v>
      </c>
      <c r="F1" s="90" t="s">
        <v>30</v>
      </c>
      <c r="G1" s="90" t="s">
        <v>4</v>
      </c>
      <c r="H1" s="91" t="s">
        <v>5</v>
      </c>
    </row>
    <row r="2" spans="1:8" s="3" customFormat="1" x14ac:dyDescent="0.25">
      <c r="A2" s="92"/>
      <c r="B2" s="93"/>
      <c r="C2" s="93"/>
      <c r="D2" s="5"/>
      <c r="E2" s="97"/>
      <c r="F2" s="81"/>
      <c r="G2" s="5"/>
    </row>
    <row r="3" spans="1:8" s="3" customFormat="1" x14ac:dyDescent="0.25">
      <c r="A3" s="92"/>
      <c r="B3" s="150" t="s">
        <v>192</v>
      </c>
      <c r="C3" s="93"/>
      <c r="D3" s="5"/>
      <c r="E3" s="97"/>
      <c r="F3" s="81"/>
      <c r="G3" s="5"/>
    </row>
    <row r="4" spans="1:8" s="3" customFormat="1" x14ac:dyDescent="0.25">
      <c r="A4" s="92"/>
      <c r="B4" s="93" t="s">
        <v>6</v>
      </c>
      <c r="C4" s="93" t="s">
        <v>7</v>
      </c>
      <c r="D4" s="5" t="s">
        <v>18</v>
      </c>
      <c r="E4" s="97">
        <v>2020</v>
      </c>
      <c r="F4" s="81">
        <f>'Storage costs'!$K7</f>
        <v>2431.5256683704197</v>
      </c>
      <c r="G4" s="5"/>
      <c r="H4" s="94" t="s">
        <v>193</v>
      </c>
    </row>
    <row r="5" spans="1:8" s="3" customFormat="1" x14ac:dyDescent="0.25">
      <c r="A5" s="92"/>
      <c r="B5" s="93" t="s">
        <v>6</v>
      </c>
      <c r="C5" s="93" t="s">
        <v>7</v>
      </c>
      <c r="D5" s="5" t="s">
        <v>18</v>
      </c>
      <c r="E5" s="97">
        <v>2021</v>
      </c>
      <c r="F5" s="81">
        <f>'Storage costs'!$K8</f>
        <v>2319.1685344104972</v>
      </c>
      <c r="G5" s="5"/>
      <c r="H5" s="4"/>
    </row>
    <row r="6" spans="1:8" s="3" customFormat="1" x14ac:dyDescent="0.25">
      <c r="A6" s="92"/>
      <c r="B6" s="93" t="s">
        <v>6</v>
      </c>
      <c r="C6" s="93" t="s">
        <v>7</v>
      </c>
      <c r="D6" s="5" t="s">
        <v>18</v>
      </c>
      <c r="E6" s="97">
        <v>2022</v>
      </c>
      <c r="F6" s="81">
        <f>'Storage costs'!$K9</f>
        <v>2162.4959529836974</v>
      </c>
      <c r="G6" s="5"/>
      <c r="H6" s="4"/>
    </row>
    <row r="7" spans="1:8" s="3" customFormat="1" x14ac:dyDescent="0.25">
      <c r="A7" s="92"/>
      <c r="B7" s="93" t="s">
        <v>6</v>
      </c>
      <c r="C7" s="93" t="s">
        <v>7</v>
      </c>
      <c r="D7" s="5" t="s">
        <v>18</v>
      </c>
      <c r="E7" s="97">
        <v>2023</v>
      </c>
      <c r="F7" s="81">
        <f>'Storage costs'!$K10</f>
        <v>2011.1744506971913</v>
      </c>
      <c r="G7" s="5"/>
      <c r="H7" s="4"/>
    </row>
    <row r="8" spans="1:8" s="3" customFormat="1" x14ac:dyDescent="0.25">
      <c r="A8" s="92"/>
      <c r="B8" s="93" t="s">
        <v>6</v>
      </c>
      <c r="C8" s="93" t="s">
        <v>7</v>
      </c>
      <c r="D8" s="5" t="s">
        <v>18</v>
      </c>
      <c r="E8" s="97">
        <v>2024</v>
      </c>
      <c r="F8" s="81">
        <f>'Storage costs'!$K11</f>
        <v>1866.7209365284034</v>
      </c>
      <c r="G8" s="5"/>
      <c r="H8" s="4"/>
    </row>
    <row r="9" spans="1:8" s="3" customFormat="1" x14ac:dyDescent="0.25">
      <c r="A9" s="92"/>
      <c r="B9" s="93" t="s">
        <v>6</v>
      </c>
      <c r="C9" s="93" t="s">
        <v>7</v>
      </c>
      <c r="D9" s="5" t="s">
        <v>18</v>
      </c>
      <c r="E9" s="97">
        <v>2025</v>
      </c>
      <c r="F9" s="81">
        <f>'Storage costs'!$K12</f>
        <v>1728.4826154260927</v>
      </c>
      <c r="G9" s="5"/>
      <c r="H9" s="4"/>
    </row>
    <row r="10" spans="1:8" s="3" customFormat="1" x14ac:dyDescent="0.25">
      <c r="A10" s="92"/>
      <c r="B10" s="93" t="s">
        <v>6</v>
      </c>
      <c r="C10" s="93" t="s">
        <v>7</v>
      </c>
      <c r="D10" s="5" t="s">
        <v>18</v>
      </c>
      <c r="E10" s="97">
        <v>2026</v>
      </c>
      <c r="F10" s="81">
        <f>'Storage costs'!$K13</f>
        <v>1626.4563252749385</v>
      </c>
      <c r="G10" s="5"/>
      <c r="H10" s="4"/>
    </row>
    <row r="11" spans="1:8" s="3" customFormat="1" x14ac:dyDescent="0.25">
      <c r="A11" s="92"/>
      <c r="B11" s="93" t="s">
        <v>6</v>
      </c>
      <c r="C11" s="93" t="s">
        <v>7</v>
      </c>
      <c r="D11" s="5" t="s">
        <v>18</v>
      </c>
      <c r="E11" s="97">
        <v>2027</v>
      </c>
      <c r="F11" s="81">
        <f>'Storage costs'!$K14</f>
        <v>1549.7036517803353</v>
      </c>
      <c r="G11" s="5"/>
      <c r="H11" s="4"/>
    </row>
    <row r="12" spans="1:8" s="3" customFormat="1" x14ac:dyDescent="0.25">
      <c r="A12" s="92"/>
      <c r="B12" s="93" t="s">
        <v>6</v>
      </c>
      <c r="C12" s="93" t="s">
        <v>7</v>
      </c>
      <c r="D12" s="5" t="s">
        <v>18</v>
      </c>
      <c r="E12" s="97">
        <v>2028</v>
      </c>
      <c r="F12" s="81">
        <f>'Storage costs'!$K15</f>
        <v>1472.6257664797854</v>
      </c>
      <c r="G12" s="5"/>
      <c r="H12" s="4"/>
    </row>
    <row r="13" spans="1:8" s="3" customFormat="1" x14ac:dyDescent="0.25">
      <c r="A13" s="92"/>
      <c r="B13" s="93" t="s">
        <v>6</v>
      </c>
      <c r="C13" s="93" t="s">
        <v>7</v>
      </c>
      <c r="D13" s="5" t="s">
        <v>18</v>
      </c>
      <c r="E13" s="97">
        <v>2029</v>
      </c>
      <c r="F13" s="81">
        <f>'Storage costs'!$K16</f>
        <v>1399.8856641247764</v>
      </c>
      <c r="G13" s="5"/>
      <c r="H13" s="4"/>
    </row>
    <row r="14" spans="1:8" s="3" customFormat="1" x14ac:dyDescent="0.25">
      <c r="A14" s="92"/>
      <c r="B14" s="93" t="s">
        <v>6</v>
      </c>
      <c r="C14" s="93" t="s">
        <v>7</v>
      </c>
      <c r="D14" s="5" t="s">
        <v>18</v>
      </c>
      <c r="E14" s="97">
        <v>2030</v>
      </c>
      <c r="F14" s="81">
        <f>'Storage costs'!$K17</f>
        <v>1328.931118995162</v>
      </c>
      <c r="G14" s="5"/>
      <c r="H14" s="4"/>
    </row>
    <row r="15" spans="1:8" s="3" customFormat="1" x14ac:dyDescent="0.25">
      <c r="A15" s="92"/>
      <c r="B15" s="93" t="s">
        <v>6</v>
      </c>
      <c r="C15" s="93" t="s">
        <v>7</v>
      </c>
      <c r="D15" s="5" t="s">
        <v>18</v>
      </c>
      <c r="E15" s="97">
        <v>2031</v>
      </c>
      <c r="F15" s="81">
        <f>'Storage costs'!$K18</f>
        <v>1257.0185423984108</v>
      </c>
      <c r="G15" s="5"/>
      <c r="H15" s="4"/>
    </row>
    <row r="16" spans="1:8" s="3" customFormat="1" x14ac:dyDescent="0.25">
      <c r="A16" s="92"/>
      <c r="B16" s="93"/>
      <c r="C16" s="93"/>
      <c r="D16" s="5"/>
      <c r="E16" s="97"/>
      <c r="F16" s="81"/>
      <c r="G16" s="5"/>
      <c r="H16" s="4"/>
    </row>
    <row r="17" spans="1:8" s="3" customFormat="1" x14ac:dyDescent="0.25">
      <c r="A17" s="92"/>
      <c r="B17" s="93" t="s">
        <v>6</v>
      </c>
      <c r="C17" s="93" t="s">
        <v>7</v>
      </c>
      <c r="D17" s="5" t="s">
        <v>24</v>
      </c>
      <c r="E17" s="97">
        <v>2020</v>
      </c>
      <c r="F17" s="81">
        <f>'Storage costs'!$L7</f>
        <v>2718.8319785281356</v>
      </c>
      <c r="G17" s="5"/>
    </row>
    <row r="18" spans="1:8" s="3" customFormat="1" x14ac:dyDescent="0.25">
      <c r="A18" s="92"/>
      <c r="B18" s="93" t="s">
        <v>6</v>
      </c>
      <c r="C18" s="93" t="s">
        <v>7</v>
      </c>
      <c r="D18" s="5" t="s">
        <v>24</v>
      </c>
      <c r="E18" s="97">
        <v>2021</v>
      </c>
      <c r="F18" s="81">
        <f>'Storage costs'!$L8</f>
        <v>2595.1866911234092</v>
      </c>
      <c r="G18" s="5" t="s">
        <v>27</v>
      </c>
      <c r="H18" s="4"/>
    </row>
    <row r="19" spans="1:8" s="3" customFormat="1" x14ac:dyDescent="0.25">
      <c r="A19" s="92"/>
      <c r="B19" s="93" t="s">
        <v>6</v>
      </c>
      <c r="C19" s="93" t="s">
        <v>7</v>
      </c>
      <c r="D19" s="5" t="s">
        <v>24</v>
      </c>
      <c r="E19" s="97">
        <v>2022</v>
      </c>
      <c r="F19" s="81">
        <f>'Storage costs'!$L9</f>
        <v>2423.503742499021</v>
      </c>
      <c r="G19" s="5" t="s">
        <v>27</v>
      </c>
      <c r="H19" s="4"/>
    </row>
    <row r="20" spans="1:8" s="3" customFormat="1" x14ac:dyDescent="0.25">
      <c r="A20" s="92"/>
      <c r="B20" s="93" t="s">
        <v>6</v>
      </c>
      <c r="C20" s="93" t="s">
        <v>7</v>
      </c>
      <c r="D20" s="5" t="s">
        <v>24</v>
      </c>
      <c r="E20" s="97">
        <v>2023</v>
      </c>
      <c r="F20" s="81">
        <f>'Storage costs'!$L10</f>
        <v>2255.3087905832654</v>
      </c>
      <c r="G20" s="5" t="s">
        <v>27</v>
      </c>
      <c r="H20" s="4"/>
    </row>
    <row r="21" spans="1:8" s="3" customFormat="1" x14ac:dyDescent="0.25">
      <c r="A21" s="92"/>
      <c r="B21" s="93" t="s">
        <v>6</v>
      </c>
      <c r="C21" s="93" t="s">
        <v>7</v>
      </c>
      <c r="D21" s="5" t="s">
        <v>24</v>
      </c>
      <c r="E21" s="97">
        <v>2024</v>
      </c>
      <c r="F21" s="81">
        <f>'Storage costs'!$L11</f>
        <v>2093.202485684255</v>
      </c>
      <c r="G21" s="5" t="s">
        <v>27</v>
      </c>
      <c r="H21" s="4"/>
    </row>
    <row r="22" spans="1:8" s="3" customFormat="1" x14ac:dyDescent="0.25">
      <c r="A22" s="92"/>
      <c r="B22" s="93" t="s">
        <v>6</v>
      </c>
      <c r="C22" s="93" t="s">
        <v>7</v>
      </c>
      <c r="D22" s="5" t="s">
        <v>24</v>
      </c>
      <c r="E22" s="97">
        <v>2025</v>
      </c>
      <c r="F22" s="81">
        <f>'Storage costs'!$L12</f>
        <v>1936.5076084865568</v>
      </c>
      <c r="G22" s="5" t="s">
        <v>27</v>
      </c>
      <c r="H22" s="4"/>
    </row>
    <row r="23" spans="1:8" s="3" customFormat="1" x14ac:dyDescent="0.25">
      <c r="A23" s="92"/>
      <c r="B23" s="93" t="s">
        <v>6</v>
      </c>
      <c r="C23" s="93" t="s">
        <v>7</v>
      </c>
      <c r="D23" s="5" t="s">
        <v>24</v>
      </c>
      <c r="E23" s="97">
        <v>2026</v>
      </c>
      <c r="F23" s="81">
        <f>'Storage costs'!$L13</f>
        <v>1815.1959073765374</v>
      </c>
      <c r="G23" s="5" t="s">
        <v>27</v>
      </c>
      <c r="H23" s="4"/>
    </row>
    <row r="24" spans="1:8" s="3" customFormat="1" x14ac:dyDescent="0.25">
      <c r="A24" s="92"/>
      <c r="B24" s="93" t="s">
        <v>6</v>
      </c>
      <c r="C24" s="93" t="s">
        <v>7</v>
      </c>
      <c r="D24" s="5" t="s">
        <v>24</v>
      </c>
      <c r="E24" s="97">
        <v>2027</v>
      </c>
      <c r="F24" s="81">
        <f>'Storage costs'!$L14</f>
        <v>1730.2606110057282</v>
      </c>
      <c r="G24" s="5" t="s">
        <v>27</v>
      </c>
      <c r="H24" s="4"/>
    </row>
    <row r="25" spans="1:8" s="3" customFormat="1" x14ac:dyDescent="0.25">
      <c r="A25" s="92"/>
      <c r="B25" s="93" t="s">
        <v>6</v>
      </c>
      <c r="C25" s="93" t="s">
        <v>7</v>
      </c>
      <c r="D25" s="5" t="s">
        <v>24</v>
      </c>
      <c r="E25" s="97">
        <v>2028</v>
      </c>
      <c r="F25" s="81">
        <f>'Storage costs'!$L15</f>
        <v>1643.3776458002235</v>
      </c>
      <c r="G25" s="5" t="s">
        <v>27</v>
      </c>
      <c r="H25" s="4"/>
    </row>
    <row r="26" spans="1:8" s="3" customFormat="1" x14ac:dyDescent="0.25">
      <c r="A26" s="92"/>
      <c r="B26" s="93" t="s">
        <v>6</v>
      </c>
      <c r="C26" s="93" t="s">
        <v>7</v>
      </c>
      <c r="D26" s="5" t="s">
        <v>24</v>
      </c>
      <c r="E26" s="97">
        <v>2029</v>
      </c>
      <c r="F26" s="81">
        <f>'Storage costs'!$L16</f>
        <v>1561.612086966848</v>
      </c>
      <c r="G26" s="5" t="s">
        <v>27</v>
      </c>
      <c r="H26" s="4"/>
    </row>
    <row r="27" spans="1:8" s="3" customFormat="1" x14ac:dyDescent="0.25">
      <c r="A27" s="92"/>
      <c r="B27" s="93" t="s">
        <v>6</v>
      </c>
      <c r="C27" s="93" t="s">
        <v>7</v>
      </c>
      <c r="D27" s="5" t="s">
        <v>24</v>
      </c>
      <c r="E27" s="97">
        <v>2030</v>
      </c>
      <c r="F27" s="81">
        <f>'Storage costs'!$L17</f>
        <v>1481.2027663480051</v>
      </c>
      <c r="G27" s="5" t="s">
        <v>27</v>
      </c>
      <c r="H27" s="4"/>
    </row>
    <row r="28" spans="1:8" s="3" customFormat="1" x14ac:dyDescent="0.25">
      <c r="A28" s="92"/>
      <c r="B28" s="93" t="s">
        <v>6</v>
      </c>
      <c r="C28" s="93" t="s">
        <v>7</v>
      </c>
      <c r="D28" s="5" t="s">
        <v>24</v>
      </c>
      <c r="E28" s="97">
        <v>2031</v>
      </c>
      <c r="F28" s="81">
        <f>'Storage costs'!$L18</f>
        <v>1398.0982236708196</v>
      </c>
      <c r="G28" s="5" t="s">
        <v>27</v>
      </c>
      <c r="H28" s="4"/>
    </row>
    <row r="29" spans="1:8" s="3" customFormat="1" x14ac:dyDescent="0.25">
      <c r="A29" s="92"/>
      <c r="B29" s="93"/>
      <c r="C29" s="93"/>
      <c r="D29" s="5"/>
      <c r="E29" s="97"/>
      <c r="F29" s="81"/>
      <c r="G29" s="5"/>
      <c r="H29" s="4"/>
    </row>
    <row r="30" spans="1:8" s="3" customFormat="1" x14ac:dyDescent="0.25">
      <c r="A30" s="92"/>
      <c r="B30" s="93" t="s">
        <v>195</v>
      </c>
      <c r="C30" s="93" t="s">
        <v>76</v>
      </c>
      <c r="D30" s="5" t="s">
        <v>36</v>
      </c>
      <c r="E30" s="97" t="s">
        <v>75</v>
      </c>
      <c r="F30" s="5">
        <v>6</v>
      </c>
      <c r="G30" s="5" t="s">
        <v>216</v>
      </c>
      <c r="H30" s="4"/>
    </row>
    <row r="31" spans="1:8" s="3" customFormat="1" x14ac:dyDescent="0.25">
      <c r="A31" s="92"/>
      <c r="B31" s="93" t="s">
        <v>196</v>
      </c>
      <c r="C31" s="93" t="s">
        <v>79</v>
      </c>
      <c r="D31" s="5" t="s">
        <v>36</v>
      </c>
      <c r="E31" s="97" t="s">
        <v>80</v>
      </c>
      <c r="F31" s="5">
        <f>F30*10/(F90*10^-3)</f>
        <v>12000</v>
      </c>
      <c r="G31" s="5"/>
      <c r="H31" s="4"/>
    </row>
    <row r="32" spans="1:8" s="3" customFormat="1" x14ac:dyDescent="0.25">
      <c r="A32" s="92"/>
      <c r="B32" s="93"/>
      <c r="C32" s="93"/>
      <c r="D32" s="5"/>
      <c r="E32" s="97"/>
      <c r="F32" s="81"/>
      <c r="G32" s="5"/>
      <c r="H32" s="4"/>
    </row>
    <row r="33" spans="1:11" s="3" customFormat="1" x14ac:dyDescent="0.25">
      <c r="A33" s="92"/>
      <c r="B33" s="150" t="s">
        <v>194</v>
      </c>
      <c r="C33" s="93"/>
      <c r="D33" s="5"/>
      <c r="E33" s="97"/>
      <c r="F33" s="81"/>
      <c r="G33" s="5"/>
      <c r="H33" s="4"/>
    </row>
    <row r="34" spans="1:11" s="3" customFormat="1" x14ac:dyDescent="0.25">
      <c r="A34" s="92"/>
      <c r="B34" s="93"/>
      <c r="C34" s="93"/>
      <c r="D34" s="5"/>
      <c r="E34" s="97"/>
      <c r="F34" s="81"/>
      <c r="G34" s="5"/>
      <c r="H34" s="4"/>
    </row>
    <row r="35" spans="1:11" s="3" customFormat="1" ht="30" x14ac:dyDescent="0.25">
      <c r="A35" s="92"/>
      <c r="B35" s="93" t="s">
        <v>15</v>
      </c>
      <c r="C35" s="147" t="s">
        <v>16</v>
      </c>
      <c r="D35" s="85" t="s">
        <v>18</v>
      </c>
      <c r="E35" s="98"/>
      <c r="F35" s="85"/>
      <c r="G35" s="85"/>
      <c r="H35" s="151" t="s">
        <v>197</v>
      </c>
      <c r="I35" s="58" t="s">
        <v>19</v>
      </c>
      <c r="J35" s="58" t="s">
        <v>126</v>
      </c>
      <c r="K35" s="58" t="s">
        <v>125</v>
      </c>
    </row>
    <row r="36" spans="1:11" s="3" customFormat="1" x14ac:dyDescent="0.25">
      <c r="A36" s="92"/>
      <c r="B36" s="93" t="s">
        <v>15</v>
      </c>
      <c r="C36" s="93" t="s">
        <v>16</v>
      </c>
      <c r="D36" s="5" t="s">
        <v>18</v>
      </c>
      <c r="E36" s="97">
        <v>2021</v>
      </c>
      <c r="F36" s="84">
        <f t="shared" ref="F36:F46" si="0">I36*6</f>
        <v>0</v>
      </c>
      <c r="G36" s="5" t="s">
        <v>17</v>
      </c>
      <c r="I36" s="75">
        <v>0</v>
      </c>
      <c r="J36" s="57">
        <f>SUM(I39:I46)</f>
        <v>24999.999999951648</v>
      </c>
      <c r="K36" s="3">
        <v>1.9934411024095471</v>
      </c>
    </row>
    <row r="37" spans="1:11" s="3" customFormat="1" x14ac:dyDescent="0.25">
      <c r="A37" s="92"/>
      <c r="B37" s="93" t="s">
        <v>15</v>
      </c>
      <c r="C37" s="93" t="s">
        <v>16</v>
      </c>
      <c r="D37" s="5" t="s">
        <v>18</v>
      </c>
      <c r="E37" s="97">
        <v>2022</v>
      </c>
      <c r="F37" s="84">
        <f t="shared" si="0"/>
        <v>0</v>
      </c>
      <c r="G37" s="5" t="s">
        <v>17</v>
      </c>
      <c r="H37" s="4"/>
      <c r="I37" s="75">
        <v>0</v>
      </c>
    </row>
    <row r="38" spans="1:11" s="3" customFormat="1" x14ac:dyDescent="0.25">
      <c r="A38" s="92"/>
      <c r="B38" s="93" t="s">
        <v>15</v>
      </c>
      <c r="C38" s="93" t="s">
        <v>16</v>
      </c>
      <c r="D38" s="5" t="s">
        <v>18</v>
      </c>
      <c r="E38" s="97">
        <v>2023</v>
      </c>
      <c r="F38" s="84">
        <f t="shared" si="0"/>
        <v>0</v>
      </c>
      <c r="G38" s="5" t="s">
        <v>17</v>
      </c>
      <c r="H38" s="4"/>
      <c r="I38" s="75">
        <v>0</v>
      </c>
    </row>
    <row r="39" spans="1:11" s="3" customFormat="1" ht="45" x14ac:dyDescent="0.25">
      <c r="A39" s="92"/>
      <c r="B39" s="93" t="s">
        <v>15</v>
      </c>
      <c r="C39" s="93" t="s">
        <v>16</v>
      </c>
      <c r="D39" s="5" t="s">
        <v>18</v>
      </c>
      <c r="E39" s="97">
        <v>2024</v>
      </c>
      <c r="F39" s="84">
        <f t="shared" si="0"/>
        <v>600</v>
      </c>
      <c r="G39" s="5" t="s">
        <v>17</v>
      </c>
      <c r="H39" s="148" t="s">
        <v>184</v>
      </c>
      <c r="I39" s="73">
        <v>100</v>
      </c>
    </row>
    <row r="40" spans="1:11" s="3" customFormat="1" x14ac:dyDescent="0.25">
      <c r="A40" s="92"/>
      <c r="B40" s="93" t="s">
        <v>15</v>
      </c>
      <c r="C40" s="93" t="s">
        <v>16</v>
      </c>
      <c r="D40" s="5" t="s">
        <v>18</v>
      </c>
      <c r="E40" s="97">
        <v>2025</v>
      </c>
      <c r="F40" s="84">
        <f t="shared" si="0"/>
        <v>1196.0646614457282</v>
      </c>
      <c r="G40" s="5" t="s">
        <v>17</v>
      </c>
      <c r="H40" s="4"/>
      <c r="I40" s="74">
        <f t="shared" ref="I40:I46" si="1">$I$39*($K$36^J40)</f>
        <v>199.34411024095471</v>
      </c>
      <c r="J40" s="3">
        <v>1</v>
      </c>
    </row>
    <row r="41" spans="1:11" s="3" customFormat="1" x14ac:dyDescent="0.25">
      <c r="A41" s="92"/>
      <c r="B41" s="93" t="s">
        <v>15</v>
      </c>
      <c r="C41" s="93" t="s">
        <v>16</v>
      </c>
      <c r="D41" s="5" t="s">
        <v>18</v>
      </c>
      <c r="E41" s="97">
        <v>2026</v>
      </c>
      <c r="F41" s="84">
        <f t="shared" si="0"/>
        <v>2384.2844572654744</v>
      </c>
      <c r="G41" s="5" t="s">
        <v>17</v>
      </c>
      <c r="H41" s="4"/>
      <c r="I41" s="74">
        <f t="shared" si="1"/>
        <v>397.38074287757905</v>
      </c>
      <c r="J41" s="3">
        <v>2</v>
      </c>
    </row>
    <row r="42" spans="1:11" s="3" customFormat="1" x14ac:dyDescent="0.25">
      <c r="A42" s="92"/>
      <c r="B42" s="93" t="s">
        <v>15</v>
      </c>
      <c r="C42" s="93" t="s">
        <v>16</v>
      </c>
      <c r="D42" s="5" t="s">
        <v>18</v>
      </c>
      <c r="E42" s="97">
        <v>2027</v>
      </c>
      <c r="F42" s="84">
        <f t="shared" si="0"/>
        <v>4752.930636949236</v>
      </c>
      <c r="G42" s="5" t="s">
        <v>17</v>
      </c>
      <c r="H42" s="4"/>
      <c r="I42" s="74">
        <f t="shared" si="1"/>
        <v>792.15510615820597</v>
      </c>
      <c r="J42" s="3">
        <v>3</v>
      </c>
    </row>
    <row r="43" spans="1:11" s="3" customFormat="1" x14ac:dyDescent="0.25">
      <c r="A43" s="92"/>
      <c r="B43" s="93" t="s">
        <v>15</v>
      </c>
      <c r="C43" s="93" t="s">
        <v>16</v>
      </c>
      <c r="D43" s="5" t="s">
        <v>18</v>
      </c>
      <c r="E43" s="97">
        <v>2028</v>
      </c>
      <c r="F43" s="84">
        <f t="shared" si="0"/>
        <v>9474.6872885961948</v>
      </c>
      <c r="G43" s="5" t="s">
        <v>17</v>
      </c>
      <c r="H43" s="4"/>
      <c r="I43" s="74">
        <f t="shared" si="1"/>
        <v>1579.1145480993657</v>
      </c>
      <c r="J43" s="3">
        <v>4</v>
      </c>
    </row>
    <row r="44" spans="1:11" s="3" customFormat="1" x14ac:dyDescent="0.25">
      <c r="A44" s="92"/>
      <c r="B44" s="93" t="s">
        <v>15</v>
      </c>
      <c r="C44" s="93" t="s">
        <v>16</v>
      </c>
      <c r="D44" s="5" t="s">
        <v>18</v>
      </c>
      <c r="E44" s="97">
        <v>2029</v>
      </c>
      <c r="F44" s="84">
        <f t="shared" si="0"/>
        <v>18887.231073564923</v>
      </c>
      <c r="G44" s="5" t="s">
        <v>17</v>
      </c>
      <c r="H44" s="4"/>
      <c r="I44" s="74">
        <f t="shared" si="1"/>
        <v>3147.8718455941535</v>
      </c>
      <c r="J44" s="3">
        <v>5</v>
      </c>
    </row>
    <row r="45" spans="1:11" s="3" customFormat="1" x14ac:dyDescent="0.25">
      <c r="A45" s="92"/>
      <c r="B45" s="93" t="s">
        <v>15</v>
      </c>
      <c r="C45" s="93" t="s">
        <v>16</v>
      </c>
      <c r="D45" s="5" t="s">
        <v>18</v>
      </c>
      <c r="E45" s="97">
        <v>2030</v>
      </c>
      <c r="F45" s="84">
        <f t="shared" si="0"/>
        <v>37650.582732751107</v>
      </c>
      <c r="G45" s="5" t="s">
        <v>17</v>
      </c>
      <c r="H45" s="4"/>
      <c r="I45" s="74">
        <f t="shared" si="1"/>
        <v>6275.0971221251848</v>
      </c>
      <c r="J45" s="3">
        <v>6</v>
      </c>
    </row>
    <row r="46" spans="1:11" s="3" customFormat="1" x14ac:dyDescent="0.25">
      <c r="A46" s="92"/>
      <c r="B46" s="93" t="s">
        <v>15</v>
      </c>
      <c r="C46" s="93" t="s">
        <v>16</v>
      </c>
      <c r="D46" s="5" t="s">
        <v>18</v>
      </c>
      <c r="E46" s="97">
        <v>2031</v>
      </c>
      <c r="F46" s="84">
        <f t="shared" si="0"/>
        <v>75054.219149137236</v>
      </c>
      <c r="G46" s="5" t="s">
        <v>17</v>
      </c>
      <c r="H46" s="4"/>
      <c r="I46" s="74">
        <f t="shared" si="1"/>
        <v>12509.036524856205</v>
      </c>
      <c r="J46" s="3">
        <v>7</v>
      </c>
    </row>
    <row r="47" spans="1:11" s="3" customFormat="1" x14ac:dyDescent="0.25">
      <c r="A47" s="92"/>
      <c r="B47" s="93"/>
      <c r="C47" s="93"/>
      <c r="D47" s="5"/>
      <c r="E47" s="97"/>
      <c r="F47" s="81"/>
      <c r="G47" s="5"/>
      <c r="H47" s="4"/>
    </row>
    <row r="48" spans="1:11" s="3" customFormat="1" x14ac:dyDescent="0.25">
      <c r="A48" s="92"/>
      <c r="B48" s="93" t="s">
        <v>15</v>
      </c>
      <c r="C48" s="93" t="s">
        <v>16</v>
      </c>
      <c r="D48" s="5" t="s">
        <v>24</v>
      </c>
      <c r="E48" s="97">
        <v>2021</v>
      </c>
      <c r="F48" s="84">
        <f t="shared" ref="F48:F58" si="2">I36*4</f>
        <v>0</v>
      </c>
      <c r="G48" s="5" t="s">
        <v>17</v>
      </c>
      <c r="H48" s="4"/>
    </row>
    <row r="49" spans="1:8" s="3" customFormat="1" x14ac:dyDescent="0.25">
      <c r="A49" s="92"/>
      <c r="B49" s="93" t="s">
        <v>15</v>
      </c>
      <c r="C49" s="93" t="s">
        <v>16</v>
      </c>
      <c r="D49" s="5" t="s">
        <v>24</v>
      </c>
      <c r="E49" s="97">
        <v>2022</v>
      </c>
      <c r="F49" s="84">
        <f t="shared" si="2"/>
        <v>0</v>
      </c>
      <c r="G49" s="5" t="s">
        <v>17</v>
      </c>
      <c r="H49" s="4"/>
    </row>
    <row r="50" spans="1:8" s="3" customFormat="1" x14ac:dyDescent="0.25">
      <c r="A50" s="92"/>
      <c r="B50" s="93" t="s">
        <v>15</v>
      </c>
      <c r="C50" s="93" t="s">
        <v>16</v>
      </c>
      <c r="D50" s="5" t="s">
        <v>24</v>
      </c>
      <c r="E50" s="97">
        <v>2023</v>
      </c>
      <c r="F50" s="84">
        <f t="shared" si="2"/>
        <v>0</v>
      </c>
      <c r="G50" s="5" t="s">
        <v>17</v>
      </c>
      <c r="H50" s="4"/>
    </row>
    <row r="51" spans="1:8" s="3" customFormat="1" x14ac:dyDescent="0.25">
      <c r="A51" s="92"/>
      <c r="B51" s="93" t="s">
        <v>15</v>
      </c>
      <c r="C51" s="93" t="s">
        <v>16</v>
      </c>
      <c r="D51" s="5" t="s">
        <v>24</v>
      </c>
      <c r="E51" s="97">
        <v>2024</v>
      </c>
      <c r="F51" s="84">
        <f t="shared" si="2"/>
        <v>400</v>
      </c>
      <c r="G51" s="5" t="s">
        <v>17</v>
      </c>
      <c r="H51" s="4"/>
    </row>
    <row r="52" spans="1:8" s="3" customFormat="1" x14ac:dyDescent="0.25">
      <c r="A52" s="92"/>
      <c r="B52" s="93" t="s">
        <v>15</v>
      </c>
      <c r="C52" s="93" t="s">
        <v>16</v>
      </c>
      <c r="D52" s="5" t="s">
        <v>24</v>
      </c>
      <c r="E52" s="97">
        <v>2025</v>
      </c>
      <c r="F52" s="84">
        <f t="shared" si="2"/>
        <v>797.37644096381882</v>
      </c>
      <c r="G52" s="5" t="s">
        <v>17</v>
      </c>
      <c r="H52" s="4"/>
    </row>
    <row r="53" spans="1:8" s="3" customFormat="1" x14ac:dyDescent="0.25">
      <c r="A53" s="92"/>
      <c r="B53" s="93" t="s">
        <v>15</v>
      </c>
      <c r="C53" s="93" t="s">
        <v>16</v>
      </c>
      <c r="D53" s="5" t="s">
        <v>24</v>
      </c>
      <c r="E53" s="97">
        <v>2026</v>
      </c>
      <c r="F53" s="84">
        <f t="shared" si="2"/>
        <v>1589.5229715103162</v>
      </c>
      <c r="G53" s="5" t="s">
        <v>17</v>
      </c>
      <c r="H53" s="4"/>
    </row>
    <row r="54" spans="1:8" s="3" customFormat="1" x14ac:dyDescent="0.25">
      <c r="A54" s="92"/>
      <c r="B54" s="93" t="s">
        <v>15</v>
      </c>
      <c r="C54" s="93" t="s">
        <v>16</v>
      </c>
      <c r="D54" s="5" t="s">
        <v>24</v>
      </c>
      <c r="E54" s="97">
        <v>2027</v>
      </c>
      <c r="F54" s="84">
        <f t="shared" si="2"/>
        <v>3168.6204246328239</v>
      </c>
      <c r="G54" s="5" t="s">
        <v>17</v>
      </c>
      <c r="H54" s="4"/>
    </row>
    <row r="55" spans="1:8" s="3" customFormat="1" x14ac:dyDescent="0.25">
      <c r="A55" s="92"/>
      <c r="B55" s="93" t="s">
        <v>15</v>
      </c>
      <c r="C55" s="93" t="s">
        <v>16</v>
      </c>
      <c r="D55" s="5" t="s">
        <v>24</v>
      </c>
      <c r="E55" s="97">
        <v>2028</v>
      </c>
      <c r="F55" s="84">
        <f t="shared" si="2"/>
        <v>6316.4581923974629</v>
      </c>
      <c r="G55" s="5" t="s">
        <v>17</v>
      </c>
      <c r="H55" s="4"/>
    </row>
    <row r="56" spans="1:8" s="3" customFormat="1" x14ac:dyDescent="0.25">
      <c r="A56" s="92"/>
      <c r="B56" s="93" t="s">
        <v>15</v>
      </c>
      <c r="C56" s="93" t="s">
        <v>16</v>
      </c>
      <c r="D56" s="5" t="s">
        <v>24</v>
      </c>
      <c r="E56" s="97">
        <v>2029</v>
      </c>
      <c r="F56" s="84">
        <f t="shared" si="2"/>
        <v>12591.487382376614</v>
      </c>
      <c r="G56" s="5" t="s">
        <v>17</v>
      </c>
      <c r="H56" s="4"/>
    </row>
    <row r="57" spans="1:8" s="3" customFormat="1" x14ac:dyDescent="0.25">
      <c r="A57" s="92"/>
      <c r="B57" s="93" t="s">
        <v>15</v>
      </c>
      <c r="C57" s="93" t="s">
        <v>16</v>
      </c>
      <c r="D57" s="5" t="s">
        <v>24</v>
      </c>
      <c r="E57" s="97">
        <v>2030</v>
      </c>
      <c r="F57" s="84">
        <f t="shared" si="2"/>
        <v>25100.388488500739</v>
      </c>
      <c r="G57" s="5" t="s">
        <v>17</v>
      </c>
      <c r="H57" s="4"/>
    </row>
    <row r="58" spans="1:8" s="3" customFormat="1" x14ac:dyDescent="0.25">
      <c r="A58" s="92"/>
      <c r="B58" s="93" t="s">
        <v>15</v>
      </c>
      <c r="C58" s="93" t="s">
        <v>16</v>
      </c>
      <c r="D58" s="5" t="s">
        <v>24</v>
      </c>
      <c r="E58" s="97">
        <v>2031</v>
      </c>
      <c r="F58" s="84">
        <f t="shared" si="2"/>
        <v>50036.146099424819</v>
      </c>
      <c r="G58" s="5" t="s">
        <v>17</v>
      </c>
      <c r="H58" s="4"/>
    </row>
    <row r="59" spans="1:8" s="3" customFormat="1" x14ac:dyDescent="0.25">
      <c r="A59" s="92"/>
      <c r="B59" s="93"/>
      <c r="C59" s="93"/>
      <c r="D59" s="5"/>
      <c r="E59" s="97"/>
      <c r="F59" s="81"/>
      <c r="G59" s="5"/>
      <c r="H59" s="4"/>
    </row>
    <row r="60" spans="1:8" s="3" customFormat="1" x14ac:dyDescent="0.25">
      <c r="A60" s="92"/>
      <c r="B60" s="93" t="s">
        <v>200</v>
      </c>
      <c r="C60" s="93" t="s">
        <v>19</v>
      </c>
      <c r="D60" s="5" t="s">
        <v>198</v>
      </c>
      <c r="E60" s="97" t="s">
        <v>199</v>
      </c>
      <c r="F60" s="81">
        <v>500</v>
      </c>
      <c r="G60" s="5" t="s">
        <v>17</v>
      </c>
      <c r="H60" s="4"/>
    </row>
    <row r="61" spans="1:8" s="3" customFormat="1" x14ac:dyDescent="0.25">
      <c r="A61" s="92"/>
      <c r="B61" s="93"/>
      <c r="C61" s="93"/>
      <c r="D61" s="5"/>
      <c r="E61" s="97"/>
      <c r="F61" s="81"/>
      <c r="G61" s="5"/>
      <c r="H61" s="4"/>
    </row>
    <row r="62" spans="1:8" s="3" customFormat="1" x14ac:dyDescent="0.25">
      <c r="A62" s="92"/>
      <c r="B62" s="150" t="s">
        <v>201</v>
      </c>
      <c r="C62" s="93"/>
      <c r="D62" s="5"/>
      <c r="E62" s="97"/>
      <c r="F62" s="81"/>
      <c r="G62" s="5"/>
      <c r="H62" s="4"/>
    </row>
    <row r="63" spans="1:8" s="3" customFormat="1" x14ac:dyDescent="0.25">
      <c r="A63" s="92"/>
      <c r="B63" s="93"/>
      <c r="C63" s="93"/>
      <c r="D63" s="5"/>
      <c r="E63" s="97"/>
      <c r="F63" s="81"/>
      <c r="G63" s="5"/>
      <c r="H63" s="4"/>
    </row>
    <row r="64" spans="1:8" s="3" customFormat="1" x14ac:dyDescent="0.25">
      <c r="A64" s="92"/>
      <c r="B64" s="93" t="s">
        <v>8</v>
      </c>
      <c r="C64" s="93" t="s">
        <v>9</v>
      </c>
      <c r="D64" s="5" t="s">
        <v>202</v>
      </c>
      <c r="E64" s="97" t="s">
        <v>26</v>
      </c>
      <c r="F64" s="82">
        <v>80</v>
      </c>
      <c r="G64" s="5" t="s">
        <v>28</v>
      </c>
      <c r="H64" s="4"/>
    </row>
    <row r="65" spans="1:9" s="3" customFormat="1" x14ac:dyDescent="0.25">
      <c r="A65" s="92"/>
      <c r="B65" s="93" t="s">
        <v>8</v>
      </c>
      <c r="C65" s="93" t="s">
        <v>9</v>
      </c>
      <c r="D65" s="5" t="s">
        <v>198</v>
      </c>
      <c r="E65" s="97" t="s">
        <v>26</v>
      </c>
      <c r="F65" s="5">
        <v>75</v>
      </c>
      <c r="G65" s="5" t="s">
        <v>203</v>
      </c>
      <c r="H65" s="4"/>
    </row>
    <row r="66" spans="1:9" s="3" customFormat="1" x14ac:dyDescent="0.25">
      <c r="A66" s="92"/>
      <c r="B66" s="93"/>
      <c r="C66" s="93"/>
      <c r="D66" s="5"/>
      <c r="E66" s="97"/>
      <c r="F66" s="5"/>
      <c r="G66" s="5"/>
      <c r="H66" s="4"/>
    </row>
    <row r="67" spans="1:9" s="3" customFormat="1" x14ac:dyDescent="0.25">
      <c r="A67" s="92"/>
      <c r="B67" s="150" t="s">
        <v>204</v>
      </c>
      <c r="C67" s="93"/>
      <c r="D67" s="5"/>
      <c r="E67" s="97"/>
      <c r="F67" s="5"/>
      <c r="G67" s="5"/>
      <c r="H67" s="4"/>
    </row>
    <row r="68" spans="1:9" s="3" customFormat="1" x14ac:dyDescent="0.25">
      <c r="A68" s="92"/>
      <c r="B68" s="93" t="s">
        <v>10</v>
      </c>
      <c r="C68" s="93" t="s">
        <v>9</v>
      </c>
      <c r="D68" s="5" t="s">
        <v>205</v>
      </c>
      <c r="E68" s="97"/>
      <c r="F68" s="83">
        <v>90</v>
      </c>
      <c r="G68" s="5" t="s">
        <v>28</v>
      </c>
      <c r="H68" s="94" t="s">
        <v>11</v>
      </c>
    </row>
    <row r="69" spans="1:9" s="3" customFormat="1" x14ac:dyDescent="0.25">
      <c r="A69" s="92"/>
      <c r="B69" s="93"/>
      <c r="C69" s="93"/>
      <c r="D69" s="5"/>
      <c r="E69" s="97"/>
      <c r="F69" s="83"/>
      <c r="G69" s="5"/>
      <c r="H69" s="94"/>
    </row>
    <row r="70" spans="1:9" s="3" customFormat="1" x14ac:dyDescent="0.25">
      <c r="A70" s="92"/>
      <c r="B70" s="150" t="s">
        <v>206</v>
      </c>
      <c r="C70" s="93"/>
      <c r="D70" s="5"/>
      <c r="E70" s="97"/>
      <c r="F70" s="83"/>
      <c r="G70" s="5"/>
      <c r="H70" s="94"/>
    </row>
    <row r="71" spans="1:9" s="3" customFormat="1" x14ac:dyDescent="0.25">
      <c r="A71" s="92"/>
      <c r="B71" s="93" t="s">
        <v>33</v>
      </c>
      <c r="C71" s="93" t="s">
        <v>23</v>
      </c>
      <c r="D71" s="80" t="s">
        <v>202</v>
      </c>
      <c r="E71" s="99" t="s">
        <v>26</v>
      </c>
      <c r="F71" s="5">
        <v>10</v>
      </c>
      <c r="G71" s="5" t="s">
        <v>28</v>
      </c>
      <c r="H71" s="94"/>
    </row>
    <row r="72" spans="1:9" s="3" customFormat="1" x14ac:dyDescent="0.25">
      <c r="A72" s="92"/>
      <c r="B72" s="93" t="s">
        <v>33</v>
      </c>
      <c r="C72" s="93" t="s">
        <v>23</v>
      </c>
      <c r="D72" s="93" t="s">
        <v>36</v>
      </c>
      <c r="E72" s="99" t="s">
        <v>26</v>
      </c>
      <c r="F72" s="5">
        <v>40</v>
      </c>
      <c r="G72" s="5" t="s">
        <v>28</v>
      </c>
      <c r="H72" s="94"/>
    </row>
    <row r="73" spans="1:9" s="3" customFormat="1" x14ac:dyDescent="0.25">
      <c r="A73" s="92"/>
      <c r="B73" s="93"/>
      <c r="C73" s="93"/>
      <c r="D73" s="5"/>
      <c r="E73" s="97"/>
      <c r="F73" s="83"/>
      <c r="G73" s="5"/>
      <c r="H73" s="94"/>
    </row>
    <row r="74" spans="1:9" s="3" customFormat="1" x14ac:dyDescent="0.25">
      <c r="A74" s="92"/>
      <c r="B74" s="150" t="s">
        <v>207</v>
      </c>
      <c r="C74" s="93"/>
      <c r="D74" s="5"/>
      <c r="E74" s="97"/>
      <c r="F74" s="83"/>
      <c r="G74" s="5"/>
      <c r="H74" s="94"/>
    </row>
    <row r="75" spans="1:9" s="3" customFormat="1" x14ac:dyDescent="0.25">
      <c r="A75" s="92"/>
      <c r="B75" s="93"/>
      <c r="C75" s="93"/>
      <c r="D75" s="5"/>
      <c r="E75" s="97"/>
      <c r="F75" s="84"/>
      <c r="G75" s="5"/>
      <c r="H75" s="94"/>
    </row>
    <row r="76" spans="1:9" s="3" customFormat="1" x14ac:dyDescent="0.25">
      <c r="A76" s="92"/>
      <c r="B76" s="93" t="s">
        <v>12</v>
      </c>
      <c r="C76" s="93" t="s">
        <v>13</v>
      </c>
      <c r="D76" s="80" t="s">
        <v>202</v>
      </c>
      <c r="E76" s="97">
        <v>2021</v>
      </c>
      <c r="F76" s="84">
        <v>3650</v>
      </c>
      <c r="G76" s="5" t="s">
        <v>28</v>
      </c>
      <c r="H76" s="94" t="s">
        <v>14</v>
      </c>
      <c r="I76" s="55"/>
    </row>
    <row r="77" spans="1:9" s="3" customFormat="1" x14ac:dyDescent="0.25">
      <c r="A77" s="92"/>
      <c r="B77" s="93" t="s">
        <v>12</v>
      </c>
      <c r="C77" s="93" t="s">
        <v>13</v>
      </c>
      <c r="D77" s="80" t="s">
        <v>202</v>
      </c>
      <c r="E77" s="97">
        <v>2022</v>
      </c>
      <c r="F77" s="84">
        <f t="shared" ref="F77:F86" si="3">F76*(1+I77)</f>
        <v>3723</v>
      </c>
      <c r="G77" s="5" t="s">
        <v>29</v>
      </c>
      <c r="H77" s="4"/>
      <c r="I77" s="55">
        <v>0.02</v>
      </c>
    </row>
    <row r="78" spans="1:9" s="3" customFormat="1" x14ac:dyDescent="0.25">
      <c r="A78" s="92"/>
      <c r="B78" s="93" t="s">
        <v>12</v>
      </c>
      <c r="C78" s="93" t="s">
        <v>13</v>
      </c>
      <c r="D78" s="80" t="s">
        <v>202</v>
      </c>
      <c r="E78" s="97">
        <v>2023</v>
      </c>
      <c r="F78" s="84">
        <f t="shared" si="3"/>
        <v>3797.46</v>
      </c>
      <c r="G78" s="5" t="s">
        <v>29</v>
      </c>
      <c r="H78" s="4"/>
      <c r="I78" s="55">
        <v>0.02</v>
      </c>
    </row>
    <row r="79" spans="1:9" s="3" customFormat="1" x14ac:dyDescent="0.25">
      <c r="A79" s="92"/>
      <c r="B79" s="93" t="s">
        <v>12</v>
      </c>
      <c r="C79" s="93" t="s">
        <v>13</v>
      </c>
      <c r="D79" s="80" t="s">
        <v>202</v>
      </c>
      <c r="E79" s="97">
        <v>2024</v>
      </c>
      <c r="F79" s="84">
        <f t="shared" si="3"/>
        <v>3873.4092000000001</v>
      </c>
      <c r="G79" s="5" t="s">
        <v>29</v>
      </c>
      <c r="H79" s="4"/>
      <c r="I79" s="55">
        <v>0.02</v>
      </c>
    </row>
    <row r="80" spans="1:9" s="3" customFormat="1" x14ac:dyDescent="0.25">
      <c r="A80" s="92"/>
      <c r="B80" s="93" t="s">
        <v>12</v>
      </c>
      <c r="C80" s="93" t="s">
        <v>13</v>
      </c>
      <c r="D80" s="80" t="s">
        <v>202</v>
      </c>
      <c r="E80" s="97">
        <v>2025</v>
      </c>
      <c r="F80" s="84">
        <f t="shared" si="3"/>
        <v>3950.8773840000003</v>
      </c>
      <c r="G80" s="5" t="s">
        <v>29</v>
      </c>
      <c r="H80" s="4"/>
      <c r="I80" s="55">
        <v>0.02</v>
      </c>
    </row>
    <row r="81" spans="1:12" s="3" customFormat="1" x14ac:dyDescent="0.25">
      <c r="A81" s="92"/>
      <c r="B81" s="93" t="s">
        <v>12</v>
      </c>
      <c r="C81" s="93" t="s">
        <v>13</v>
      </c>
      <c r="D81" s="80" t="s">
        <v>202</v>
      </c>
      <c r="E81" s="97">
        <v>2026</v>
      </c>
      <c r="F81" s="84">
        <f t="shared" si="3"/>
        <v>4029.8949316800004</v>
      </c>
      <c r="G81" s="5" t="s">
        <v>29</v>
      </c>
      <c r="H81" s="4"/>
      <c r="I81" s="55">
        <v>0.02</v>
      </c>
    </row>
    <row r="82" spans="1:12" s="3" customFormat="1" x14ac:dyDescent="0.25">
      <c r="A82" s="92"/>
      <c r="B82" s="93" t="s">
        <v>12</v>
      </c>
      <c r="C82" s="93" t="s">
        <v>13</v>
      </c>
      <c r="D82" s="80" t="s">
        <v>202</v>
      </c>
      <c r="E82" s="97">
        <v>2027</v>
      </c>
      <c r="F82" s="84">
        <f t="shared" si="3"/>
        <v>4110.4928303136003</v>
      </c>
      <c r="G82" s="5" t="s">
        <v>29</v>
      </c>
      <c r="H82" s="4"/>
      <c r="I82" s="55">
        <v>0.02</v>
      </c>
    </row>
    <row r="83" spans="1:12" s="3" customFormat="1" x14ac:dyDescent="0.25">
      <c r="A83" s="92"/>
      <c r="B83" s="93" t="s">
        <v>12</v>
      </c>
      <c r="C83" s="93" t="s">
        <v>13</v>
      </c>
      <c r="D83" s="80" t="s">
        <v>202</v>
      </c>
      <c r="E83" s="97">
        <v>2028</v>
      </c>
      <c r="F83" s="84">
        <f t="shared" si="3"/>
        <v>4192.7026869198726</v>
      </c>
      <c r="G83" s="5" t="s">
        <v>29</v>
      </c>
      <c r="H83" s="4"/>
      <c r="I83" s="55">
        <v>0.02</v>
      </c>
    </row>
    <row r="84" spans="1:12" s="3" customFormat="1" x14ac:dyDescent="0.25">
      <c r="A84" s="92"/>
      <c r="B84" s="93" t="s">
        <v>12</v>
      </c>
      <c r="C84" s="93" t="s">
        <v>13</v>
      </c>
      <c r="D84" s="80" t="s">
        <v>202</v>
      </c>
      <c r="E84" s="97">
        <v>2029</v>
      </c>
      <c r="F84" s="84">
        <f t="shared" si="3"/>
        <v>4276.5567406582704</v>
      </c>
      <c r="G84" s="5" t="s">
        <v>29</v>
      </c>
      <c r="H84" s="4"/>
      <c r="I84" s="55">
        <v>0.02</v>
      </c>
    </row>
    <row r="85" spans="1:12" s="3" customFormat="1" x14ac:dyDescent="0.25">
      <c r="A85" s="92"/>
      <c r="B85" s="93" t="s">
        <v>12</v>
      </c>
      <c r="C85" s="93" t="s">
        <v>13</v>
      </c>
      <c r="D85" s="80" t="s">
        <v>202</v>
      </c>
      <c r="E85" s="97">
        <v>2030</v>
      </c>
      <c r="F85" s="84">
        <f t="shared" si="3"/>
        <v>4362.0878754714358</v>
      </c>
      <c r="G85" s="5" t="s">
        <v>29</v>
      </c>
      <c r="H85" s="4"/>
      <c r="I85" s="55">
        <v>0.02</v>
      </c>
    </row>
    <row r="86" spans="1:12" s="3" customFormat="1" x14ac:dyDescent="0.25">
      <c r="A86" s="92"/>
      <c r="B86" s="93" t="s">
        <v>12</v>
      </c>
      <c r="C86" s="93" t="s">
        <v>13</v>
      </c>
      <c r="D86" s="80" t="s">
        <v>202</v>
      </c>
      <c r="E86" s="97">
        <v>2031</v>
      </c>
      <c r="F86" s="84">
        <f t="shared" si="3"/>
        <v>4449.3296329808645</v>
      </c>
      <c r="G86" s="5" t="s">
        <v>29</v>
      </c>
      <c r="H86" s="4"/>
      <c r="I86" s="55">
        <v>0.02</v>
      </c>
    </row>
    <row r="87" spans="1:12" s="3" customFormat="1" ht="15.75" thickBot="1" x14ac:dyDescent="0.3">
      <c r="A87" s="92"/>
      <c r="B87" s="93" t="s">
        <v>12</v>
      </c>
      <c r="C87" s="93" t="s">
        <v>13</v>
      </c>
      <c r="D87" s="93" t="s">
        <v>36</v>
      </c>
      <c r="E87" s="99" t="s">
        <v>26</v>
      </c>
      <c r="F87" s="5">
        <v>50000</v>
      </c>
      <c r="G87" s="3" t="s">
        <v>208</v>
      </c>
    </row>
    <row r="88" spans="1:12" s="3" customFormat="1" ht="15.75" thickBot="1" x14ac:dyDescent="0.3">
      <c r="A88" s="92"/>
      <c r="L88" s="95"/>
    </row>
    <row r="89" spans="1:12" s="3" customFormat="1" x14ac:dyDescent="0.25">
      <c r="B89" s="150" t="s">
        <v>209</v>
      </c>
      <c r="C89" s="93"/>
      <c r="D89" s="5"/>
      <c r="E89" s="97"/>
      <c r="F89" s="5"/>
      <c r="G89" s="5"/>
      <c r="H89" s="4"/>
    </row>
    <row r="90" spans="1:12" s="3" customFormat="1" x14ac:dyDescent="0.25">
      <c r="B90" s="93" t="s">
        <v>77</v>
      </c>
      <c r="C90" s="93" t="s">
        <v>78</v>
      </c>
      <c r="D90" s="5" t="s">
        <v>36</v>
      </c>
      <c r="E90" s="97" t="s">
        <v>75</v>
      </c>
      <c r="F90" s="103">
        <v>5</v>
      </c>
      <c r="G90" s="5" t="s">
        <v>210</v>
      </c>
      <c r="H90" s="4"/>
    </row>
    <row r="91" spans="1:12" s="3" customFormat="1" x14ac:dyDescent="0.25">
      <c r="B91" s="93" t="s">
        <v>211</v>
      </c>
      <c r="C91" s="93" t="s">
        <v>23</v>
      </c>
      <c r="D91" s="93" t="s">
        <v>36</v>
      </c>
      <c r="E91" s="99" t="s">
        <v>26</v>
      </c>
      <c r="F91" s="5">
        <v>20</v>
      </c>
      <c r="G91" s="5" t="s">
        <v>28</v>
      </c>
      <c r="H91" s="4" t="s">
        <v>185</v>
      </c>
      <c r="I91" s="55"/>
    </row>
    <row r="92" spans="1:12" s="3" customFormat="1" x14ac:dyDescent="0.25">
      <c r="B92" s="93" t="s">
        <v>188</v>
      </c>
      <c r="C92" s="93" t="s">
        <v>74</v>
      </c>
      <c r="D92" s="93" t="s">
        <v>144</v>
      </c>
      <c r="E92" s="99" t="s">
        <v>145</v>
      </c>
      <c r="F92" s="101">
        <v>2.5000000000000001E-2</v>
      </c>
      <c r="G92" s="5"/>
      <c r="H92" s="4"/>
      <c r="I92" s="55"/>
    </row>
    <row r="93" spans="1:12" x14ac:dyDescent="0.25">
      <c r="A93" s="3"/>
    </row>
    <row r="94" spans="1:12" x14ac:dyDescent="0.25">
      <c r="A94" s="3"/>
      <c r="B94" s="10" t="s">
        <v>155</v>
      </c>
      <c r="C94" s="56"/>
      <c r="D94" s="61"/>
      <c r="E94" s="61"/>
      <c r="F94" s="61"/>
      <c r="G94" s="61"/>
      <c r="H94" s="61"/>
    </row>
    <row r="95" spans="1:12" x14ac:dyDescent="0.25">
      <c r="A95" s="3"/>
      <c r="B95" s="10"/>
      <c r="C95" s="62" t="s">
        <v>130</v>
      </c>
      <c r="D95" s="10"/>
      <c r="E95" s="10"/>
      <c r="F95" s="10"/>
      <c r="G95" s="10"/>
      <c r="H95" s="10"/>
    </row>
    <row r="96" spans="1:12" x14ac:dyDescent="0.25">
      <c r="A96" s="3"/>
      <c r="B96" s="10"/>
      <c r="C96" s="60"/>
      <c r="D96" s="60"/>
      <c r="E96" s="59" t="s">
        <v>121</v>
      </c>
      <c r="F96" s="59" t="s">
        <v>122</v>
      </c>
      <c r="G96" s="60" t="s">
        <v>115</v>
      </c>
      <c r="H96" s="60" t="s">
        <v>116</v>
      </c>
    </row>
    <row r="97" spans="1:8" x14ac:dyDescent="0.25">
      <c r="A97" s="3"/>
      <c r="B97" s="10"/>
      <c r="C97" s="63" t="s">
        <v>117</v>
      </c>
      <c r="D97" s="63" t="s">
        <v>19</v>
      </c>
      <c r="E97" s="64">
        <f>4*100</f>
        <v>400</v>
      </c>
      <c r="F97" s="64">
        <f>6*150</f>
        <v>900</v>
      </c>
      <c r="G97" s="63">
        <f>4*225</f>
        <v>900</v>
      </c>
      <c r="H97" s="63">
        <f>2*125</f>
        <v>250</v>
      </c>
    </row>
    <row r="98" spans="1:8" x14ac:dyDescent="0.25">
      <c r="A98" s="3"/>
      <c r="B98" s="10"/>
      <c r="C98" s="63" t="s">
        <v>118</v>
      </c>
      <c r="D98" s="63" t="s">
        <v>73</v>
      </c>
      <c r="E98" s="64">
        <v>797</v>
      </c>
      <c r="F98" s="64">
        <v>1400</v>
      </c>
      <c r="G98" s="63">
        <v>1700</v>
      </c>
      <c r="H98" s="63">
        <v>470</v>
      </c>
    </row>
    <row r="99" spans="1:8" x14ac:dyDescent="0.25">
      <c r="A99" s="3"/>
      <c r="B99" s="9"/>
      <c r="C99" s="65"/>
      <c r="D99" s="66" t="s">
        <v>119</v>
      </c>
      <c r="E99" s="67">
        <f>E98/(1*365)</f>
        <v>2.1835616438356165</v>
      </c>
      <c r="F99" s="67">
        <f>F98/(1*365)</f>
        <v>3.8356164383561642</v>
      </c>
      <c r="G99" s="67">
        <f>G98/(1*365)</f>
        <v>4.6575342465753424</v>
      </c>
      <c r="H99" s="67">
        <f>H98/(1*365)</f>
        <v>1.2876712328767124</v>
      </c>
    </row>
    <row r="100" spans="1:8" x14ac:dyDescent="0.25">
      <c r="A100" s="3"/>
      <c r="B100" s="9"/>
      <c r="C100" s="65"/>
      <c r="D100" s="66" t="s">
        <v>131</v>
      </c>
      <c r="E100" s="65">
        <f>E99*1000/E97</f>
        <v>5.4589041095890414</v>
      </c>
      <c r="F100" s="65">
        <f>F99*1000/F97</f>
        <v>4.2617960426179602</v>
      </c>
      <c r="G100" s="65">
        <f>G99*1000/G97</f>
        <v>5.1750380517503807</v>
      </c>
      <c r="H100" s="65">
        <f>H99*1000/H97</f>
        <v>5.1506849315068495</v>
      </c>
    </row>
    <row r="101" spans="1:8" x14ac:dyDescent="0.25">
      <c r="B101" s="10"/>
      <c r="C101" s="64" t="s">
        <v>120</v>
      </c>
      <c r="D101" s="64" t="s">
        <v>123</v>
      </c>
      <c r="E101" s="64">
        <v>276.19</v>
      </c>
      <c r="F101" s="64">
        <v>1032.05</v>
      </c>
      <c r="G101" s="64">
        <v>734.68</v>
      </c>
      <c r="H101" s="64">
        <v>475.02</v>
      </c>
    </row>
    <row r="102" spans="1:8" x14ac:dyDescent="0.25">
      <c r="B102" s="10" t="s">
        <v>127</v>
      </c>
      <c r="C102" s="68"/>
      <c r="D102" s="68" t="s">
        <v>124</v>
      </c>
      <c r="E102" s="69">
        <f>E101/E97</f>
        <v>0.69047499999999995</v>
      </c>
      <c r="F102" s="69">
        <f>F101/F97</f>
        <v>1.1467222222222222</v>
      </c>
      <c r="G102" s="69">
        <f>G101/G97</f>
        <v>0.8163111111111111</v>
      </c>
      <c r="H102" s="69">
        <f>H101/H97</f>
        <v>1.90008</v>
      </c>
    </row>
    <row r="103" spans="1:8" x14ac:dyDescent="0.25">
      <c r="B103" s="9" t="s">
        <v>128</v>
      </c>
      <c r="C103" s="68"/>
      <c r="D103" s="68" t="s">
        <v>124</v>
      </c>
      <c r="E103" s="69">
        <f>E102/('Storage costs'!$P$28/'Storage costs'!$V$28)</f>
        <v>0.90641955944371211</v>
      </c>
      <c r="F103" s="69">
        <f>F102/('Storage costs'!$P$28/'Storage costs'!$V$28)</f>
        <v>1.5053571113667854</v>
      </c>
      <c r="G103" s="69">
        <f>G102/('Storage costs'!$P$28/'Storage costs'!$V$28)</f>
        <v>1.0716106415182889</v>
      </c>
      <c r="H103" s="69">
        <f>H102/('Storage costs'!$P$28/'Storage costs'!$V$28)</f>
        <v>2.4943259010214831</v>
      </c>
    </row>
    <row r="104" spans="1:8" x14ac:dyDescent="0.25">
      <c r="B104" s="61"/>
      <c r="C104" s="70"/>
      <c r="D104" s="68" t="s">
        <v>129</v>
      </c>
      <c r="E104" s="70">
        <f>E103*10*1000/E100</f>
        <v>1660.4423548153322</v>
      </c>
      <c r="F104" s="70">
        <f>F103*10*1000/F100</f>
        <v>3532.2129363142071</v>
      </c>
      <c r="G104" s="70">
        <f>G103*10*1000/G100</f>
        <v>2070.7299749338699</v>
      </c>
      <c r="H104" s="70">
        <f>H103*10*1000/H100</f>
        <v>4842.7072014512833</v>
      </c>
    </row>
    <row r="105" spans="1:8" x14ac:dyDescent="0.25">
      <c r="B105" s="61"/>
      <c r="C105" s="70"/>
      <c r="D105" s="68"/>
      <c r="E105" s="70"/>
      <c r="F105" s="70"/>
      <c r="G105" s="70"/>
      <c r="H105" s="70"/>
    </row>
    <row r="106" spans="1:8" x14ac:dyDescent="0.25">
      <c r="C106" s="86" t="s">
        <v>134</v>
      </c>
      <c r="D106" s="86" t="s">
        <v>135</v>
      </c>
    </row>
    <row r="107" spans="1:8" x14ac:dyDescent="0.25">
      <c r="B107" s="87" t="s">
        <v>133</v>
      </c>
      <c r="C107" s="88">
        <v>-0.1</v>
      </c>
      <c r="D107" s="88">
        <v>0.1</v>
      </c>
    </row>
    <row r="109" spans="1:8" x14ac:dyDescent="0.25">
      <c r="B109" s="61"/>
      <c r="C109" s="61"/>
      <c r="D109" s="61"/>
      <c r="E109" s="70"/>
      <c r="F109" s="70"/>
      <c r="G109" s="70"/>
      <c r="H109" s="70"/>
    </row>
  </sheetData>
  <autoFilter ref="A1:J1"/>
  <conditionalFormatting sqref="D61:D63 D1:D59 D75 D89:D91 D93:D1048576">
    <cfRule type="containsText" dxfId="30" priority="21" operator="containsText" text="4">
      <formula>NOT(ISERROR(SEARCH("4",D1)))</formula>
    </cfRule>
    <cfRule type="containsText" dxfId="29" priority="22" operator="containsText" text="6">
      <formula>NOT(ISERROR(SEARCH("6",D1)))</formula>
    </cfRule>
  </conditionalFormatting>
  <conditionalFormatting sqref="D92">
    <cfRule type="containsText" dxfId="28" priority="19" operator="containsText" text="4">
      <formula>NOT(ISERROR(SEARCH("4",D92)))</formula>
    </cfRule>
    <cfRule type="containsText" dxfId="27" priority="20" operator="containsText" text="6">
      <formula>NOT(ISERROR(SEARCH("6",D92)))</formula>
    </cfRule>
  </conditionalFormatting>
  <conditionalFormatting sqref="D60">
    <cfRule type="containsText" dxfId="26" priority="17" operator="containsText" text="4">
      <formula>NOT(ISERROR(SEARCH("4",D60)))</formula>
    </cfRule>
    <cfRule type="containsText" dxfId="25" priority="18" operator="containsText" text="6">
      <formula>NOT(ISERROR(SEARCH("6",D60)))</formula>
    </cfRule>
  </conditionalFormatting>
  <conditionalFormatting sqref="D64">
    <cfRule type="containsText" dxfId="24" priority="15" operator="containsText" text="4">
      <formula>NOT(ISERROR(SEARCH("4",D64)))</formula>
    </cfRule>
    <cfRule type="containsText" dxfId="23" priority="16" operator="containsText" text="6">
      <formula>NOT(ISERROR(SEARCH("6",D64)))</formula>
    </cfRule>
  </conditionalFormatting>
  <conditionalFormatting sqref="D65:D67">
    <cfRule type="containsText" dxfId="22" priority="13" operator="containsText" text="4">
      <formula>NOT(ISERROR(SEARCH("4",D65)))</formula>
    </cfRule>
    <cfRule type="containsText" dxfId="21" priority="14" operator="containsText" text="6">
      <formula>NOT(ISERROR(SEARCH("6",D65)))</formula>
    </cfRule>
  </conditionalFormatting>
  <conditionalFormatting sqref="D68:D70 D73:D74">
    <cfRule type="containsText" dxfId="20" priority="11" operator="containsText" text="4">
      <formula>NOT(ISERROR(SEARCH("4",D68)))</formula>
    </cfRule>
    <cfRule type="containsText" dxfId="19" priority="12" operator="containsText" text="6">
      <formula>NOT(ISERROR(SEARCH("6",D68)))</formula>
    </cfRule>
  </conditionalFormatting>
  <conditionalFormatting sqref="D71:D72">
    <cfRule type="containsText" dxfId="18" priority="5" operator="containsText" text="4">
      <formula>NOT(ISERROR(SEARCH("4",D71)))</formula>
    </cfRule>
    <cfRule type="containsText" dxfId="17" priority="6" operator="containsText" text="6">
      <formula>NOT(ISERROR(SEARCH("6",D71)))</formula>
    </cfRule>
  </conditionalFormatting>
  <conditionalFormatting sqref="D76:D86">
    <cfRule type="containsText" dxfId="16" priority="3" operator="containsText" text="4">
      <formula>NOT(ISERROR(SEARCH("4",D76)))</formula>
    </cfRule>
    <cfRule type="containsText" dxfId="15" priority="4" operator="containsText" text="6">
      <formula>NOT(ISERROR(SEARCH("6",D76)))</formula>
    </cfRule>
  </conditionalFormatting>
  <conditionalFormatting sqref="D87">
    <cfRule type="containsText" dxfId="14" priority="1" operator="containsText" text="4">
      <formula>NOT(ISERROR(SEARCH("4",D87)))</formula>
    </cfRule>
    <cfRule type="containsText" dxfId="13" priority="2" operator="containsText" text="6">
      <formula>NOT(ISERROR(SEARCH("6",D87)))</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I52"/>
  <sheetViews>
    <sheetView zoomScaleNormal="100" workbookViewId="0"/>
  </sheetViews>
  <sheetFormatPr defaultRowHeight="15" x14ac:dyDescent="0.25"/>
  <cols>
    <col min="1" max="1" width="18.28515625" customWidth="1"/>
    <col min="2" max="2" width="18.7109375" customWidth="1"/>
    <col min="3" max="3" width="10.5703125" customWidth="1"/>
    <col min="4" max="4" width="27" bestFit="1" customWidth="1"/>
    <col min="5" max="5" width="11.42578125" style="20" customWidth="1"/>
    <col min="9" max="10" width="12.140625" bestFit="1" customWidth="1"/>
    <col min="11" max="11" width="41" customWidth="1"/>
    <col min="12" max="12" width="12.28515625" bestFit="1" customWidth="1"/>
    <col min="13" max="13" width="9.28515625" bestFit="1" customWidth="1"/>
    <col min="14" max="14" width="8.140625" bestFit="1" customWidth="1"/>
    <col min="15" max="15" width="8.28515625" bestFit="1" customWidth="1"/>
  </cols>
  <sheetData>
    <row r="1" spans="1:7" x14ac:dyDescent="0.25">
      <c r="D1" t="s">
        <v>81</v>
      </c>
      <c r="E1" s="20" t="s">
        <v>9</v>
      </c>
    </row>
    <row r="2" spans="1:7" x14ac:dyDescent="0.25">
      <c r="A2" s="8" t="s">
        <v>31</v>
      </c>
      <c r="B2" s="6" t="s">
        <v>37</v>
      </c>
      <c r="C2" s="6" t="s">
        <v>39</v>
      </c>
      <c r="D2" s="6" t="s">
        <v>132</v>
      </c>
      <c r="E2" s="19" t="s">
        <v>40</v>
      </c>
      <c r="G2" t="s">
        <v>32</v>
      </c>
    </row>
    <row r="3" spans="1:7" x14ac:dyDescent="0.25">
      <c r="A3" t="s">
        <v>34</v>
      </c>
      <c r="B3" t="s">
        <v>38</v>
      </c>
      <c r="C3">
        <v>2020</v>
      </c>
      <c r="D3" s="23">
        <f>Info!F17</f>
        <v>2718.8319785281356</v>
      </c>
      <c r="E3" s="23">
        <f>Info!F64/100</f>
        <v>0.8</v>
      </c>
      <c r="G3">
        <v>2021</v>
      </c>
    </row>
    <row r="4" spans="1:7" x14ac:dyDescent="0.25">
      <c r="A4" t="s">
        <v>34</v>
      </c>
      <c r="B4" t="s">
        <v>38</v>
      </c>
      <c r="C4">
        <f>C3+1</f>
        <v>2021</v>
      </c>
      <c r="D4" s="7">
        <f>Info!F18</f>
        <v>2595.1866911234092</v>
      </c>
      <c r="E4" s="22">
        <f>E3</f>
        <v>0.8</v>
      </c>
      <c r="G4">
        <v>2022</v>
      </c>
    </row>
    <row r="5" spans="1:7" x14ac:dyDescent="0.25">
      <c r="A5" t="s">
        <v>34</v>
      </c>
      <c r="B5" t="s">
        <v>38</v>
      </c>
      <c r="C5">
        <f t="shared" ref="C5:C13" si="0">C4+1</f>
        <v>2022</v>
      </c>
      <c r="D5" s="7">
        <f>Info!F19</f>
        <v>2423.503742499021</v>
      </c>
      <c r="E5" s="22">
        <f t="shared" ref="E5:E26" si="1">E4</f>
        <v>0.8</v>
      </c>
      <c r="G5">
        <v>2023</v>
      </c>
    </row>
    <row r="6" spans="1:7" x14ac:dyDescent="0.25">
      <c r="A6" t="s">
        <v>34</v>
      </c>
      <c r="B6" t="s">
        <v>38</v>
      </c>
      <c r="C6">
        <f t="shared" si="0"/>
        <v>2023</v>
      </c>
      <c r="D6" s="7">
        <f>Info!F20</f>
        <v>2255.3087905832654</v>
      </c>
      <c r="E6" s="22">
        <f t="shared" si="1"/>
        <v>0.8</v>
      </c>
      <c r="G6">
        <v>2024</v>
      </c>
    </row>
    <row r="7" spans="1:7" x14ac:dyDescent="0.25">
      <c r="A7" t="s">
        <v>34</v>
      </c>
      <c r="B7" t="s">
        <v>38</v>
      </c>
      <c r="C7">
        <f t="shared" si="0"/>
        <v>2024</v>
      </c>
      <c r="D7" s="7">
        <f>Info!F21</f>
        <v>2093.202485684255</v>
      </c>
      <c r="E7" s="22">
        <f t="shared" si="1"/>
        <v>0.8</v>
      </c>
      <c r="G7">
        <v>2025</v>
      </c>
    </row>
    <row r="8" spans="1:7" x14ac:dyDescent="0.25">
      <c r="A8" t="s">
        <v>34</v>
      </c>
      <c r="B8" t="s">
        <v>38</v>
      </c>
      <c r="C8">
        <f t="shared" si="0"/>
        <v>2025</v>
      </c>
      <c r="D8" s="7">
        <f>Info!F22</f>
        <v>1936.5076084865568</v>
      </c>
      <c r="E8" s="22">
        <f t="shared" si="1"/>
        <v>0.8</v>
      </c>
      <c r="G8">
        <v>2026</v>
      </c>
    </row>
    <row r="9" spans="1:7" x14ac:dyDescent="0.25">
      <c r="A9" t="s">
        <v>34</v>
      </c>
      <c r="B9" t="s">
        <v>38</v>
      </c>
      <c r="C9">
        <f t="shared" si="0"/>
        <v>2026</v>
      </c>
      <c r="D9" s="7">
        <f>Info!F23</f>
        <v>1815.1959073765374</v>
      </c>
      <c r="E9" s="22">
        <f t="shared" si="1"/>
        <v>0.8</v>
      </c>
      <c r="G9">
        <v>2027</v>
      </c>
    </row>
    <row r="10" spans="1:7" x14ac:dyDescent="0.25">
      <c r="A10" t="s">
        <v>34</v>
      </c>
      <c r="B10" t="s">
        <v>38</v>
      </c>
      <c r="C10">
        <f t="shared" si="0"/>
        <v>2027</v>
      </c>
      <c r="D10" s="7">
        <f>Info!F24</f>
        <v>1730.2606110057282</v>
      </c>
      <c r="E10" s="22">
        <f t="shared" si="1"/>
        <v>0.8</v>
      </c>
      <c r="G10">
        <v>2028</v>
      </c>
    </row>
    <row r="11" spans="1:7" x14ac:dyDescent="0.25">
      <c r="A11" t="s">
        <v>34</v>
      </c>
      <c r="B11" t="s">
        <v>38</v>
      </c>
      <c r="C11">
        <f t="shared" si="0"/>
        <v>2028</v>
      </c>
      <c r="D11" s="7">
        <f>Info!F25</f>
        <v>1643.3776458002235</v>
      </c>
      <c r="E11" s="22">
        <f t="shared" si="1"/>
        <v>0.8</v>
      </c>
      <c r="G11">
        <v>2029</v>
      </c>
    </row>
    <row r="12" spans="1:7" x14ac:dyDescent="0.25">
      <c r="A12" t="s">
        <v>34</v>
      </c>
      <c r="B12" t="s">
        <v>38</v>
      </c>
      <c r="C12">
        <f t="shared" si="0"/>
        <v>2029</v>
      </c>
      <c r="D12" s="7">
        <f>Info!F26</f>
        <v>1561.612086966848</v>
      </c>
      <c r="E12" s="22">
        <f t="shared" si="1"/>
        <v>0.8</v>
      </c>
      <c r="G12">
        <v>2030</v>
      </c>
    </row>
    <row r="13" spans="1:7" x14ac:dyDescent="0.25">
      <c r="A13" t="s">
        <v>34</v>
      </c>
      <c r="B13" t="s">
        <v>38</v>
      </c>
      <c r="C13">
        <f t="shared" si="0"/>
        <v>2030</v>
      </c>
      <c r="D13" s="7">
        <f>Info!F27</f>
        <v>1481.2027663480051</v>
      </c>
      <c r="E13" s="22">
        <f t="shared" si="1"/>
        <v>0.8</v>
      </c>
      <c r="G13">
        <v>2031</v>
      </c>
    </row>
    <row r="14" spans="1:7" x14ac:dyDescent="0.25">
      <c r="A14" t="s">
        <v>34</v>
      </c>
      <c r="B14" t="s">
        <v>38</v>
      </c>
      <c r="C14">
        <f t="shared" ref="C14" si="2">C13+1</f>
        <v>2031</v>
      </c>
      <c r="D14" s="7">
        <f>Info!F28</f>
        <v>1398.0982236708196</v>
      </c>
      <c r="E14" s="22">
        <f t="shared" si="1"/>
        <v>0.8</v>
      </c>
    </row>
    <row r="15" spans="1:7" x14ac:dyDescent="0.25">
      <c r="A15" t="s">
        <v>35</v>
      </c>
      <c r="B15" t="s">
        <v>38</v>
      </c>
      <c r="C15">
        <v>2020</v>
      </c>
      <c r="D15" s="7">
        <f>Info!F4</f>
        <v>2431.5256683704197</v>
      </c>
      <c r="E15" s="22">
        <f>Info!F64/100</f>
        <v>0.8</v>
      </c>
    </row>
    <row r="16" spans="1:7" x14ac:dyDescent="0.25">
      <c r="A16" t="s">
        <v>35</v>
      </c>
      <c r="B16" t="s">
        <v>38</v>
      </c>
      <c r="C16">
        <f>C15+1</f>
        <v>2021</v>
      </c>
      <c r="D16" s="7">
        <f>Info!F5</f>
        <v>2319.1685344104972</v>
      </c>
      <c r="E16" s="22">
        <f t="shared" si="1"/>
        <v>0.8</v>
      </c>
    </row>
    <row r="17" spans="1:9" x14ac:dyDescent="0.25">
      <c r="A17" t="s">
        <v>35</v>
      </c>
      <c r="B17" t="s">
        <v>38</v>
      </c>
      <c r="C17">
        <f t="shared" ref="C17:C26" si="3">C16+1</f>
        <v>2022</v>
      </c>
      <c r="D17" s="7">
        <f>Info!F6</f>
        <v>2162.4959529836974</v>
      </c>
      <c r="E17" s="22">
        <f t="shared" si="1"/>
        <v>0.8</v>
      </c>
    </row>
    <row r="18" spans="1:9" x14ac:dyDescent="0.25">
      <c r="A18" t="s">
        <v>35</v>
      </c>
      <c r="B18" t="s">
        <v>38</v>
      </c>
      <c r="C18">
        <f t="shared" si="3"/>
        <v>2023</v>
      </c>
      <c r="D18" s="7">
        <f>Info!F7</f>
        <v>2011.1744506971913</v>
      </c>
      <c r="E18" s="22">
        <f t="shared" si="1"/>
        <v>0.8</v>
      </c>
    </row>
    <row r="19" spans="1:9" x14ac:dyDescent="0.25">
      <c r="A19" t="s">
        <v>35</v>
      </c>
      <c r="B19" t="s">
        <v>38</v>
      </c>
      <c r="C19">
        <f t="shared" si="3"/>
        <v>2024</v>
      </c>
      <c r="D19" s="7">
        <f>Info!F8</f>
        <v>1866.7209365284034</v>
      </c>
      <c r="E19" s="22">
        <f t="shared" si="1"/>
        <v>0.8</v>
      </c>
    </row>
    <row r="20" spans="1:9" x14ac:dyDescent="0.25">
      <c r="A20" t="s">
        <v>35</v>
      </c>
      <c r="B20" t="s">
        <v>38</v>
      </c>
      <c r="C20">
        <f t="shared" si="3"/>
        <v>2025</v>
      </c>
      <c r="D20" s="7">
        <f>Info!F9</f>
        <v>1728.4826154260927</v>
      </c>
      <c r="E20" s="22">
        <f t="shared" si="1"/>
        <v>0.8</v>
      </c>
    </row>
    <row r="21" spans="1:9" x14ac:dyDescent="0.25">
      <c r="A21" t="s">
        <v>35</v>
      </c>
      <c r="B21" t="s">
        <v>38</v>
      </c>
      <c r="C21">
        <f t="shared" si="3"/>
        <v>2026</v>
      </c>
      <c r="D21" s="7">
        <f>Info!F10</f>
        <v>1626.4563252749385</v>
      </c>
      <c r="E21" s="22">
        <f t="shared" si="1"/>
        <v>0.8</v>
      </c>
    </row>
    <row r="22" spans="1:9" x14ac:dyDescent="0.25">
      <c r="A22" t="s">
        <v>35</v>
      </c>
      <c r="B22" t="s">
        <v>38</v>
      </c>
      <c r="C22">
        <f t="shared" si="3"/>
        <v>2027</v>
      </c>
      <c r="D22" s="7">
        <f>Info!F11</f>
        <v>1549.7036517803353</v>
      </c>
      <c r="E22" s="22">
        <f t="shared" si="1"/>
        <v>0.8</v>
      </c>
      <c r="G22" s="104"/>
      <c r="H22" s="104"/>
      <c r="I22" s="105"/>
    </row>
    <row r="23" spans="1:9" x14ac:dyDescent="0.25">
      <c r="A23" t="s">
        <v>35</v>
      </c>
      <c r="B23" t="s">
        <v>38</v>
      </c>
      <c r="C23">
        <f t="shared" si="3"/>
        <v>2028</v>
      </c>
      <c r="D23" s="7">
        <f>Info!F12</f>
        <v>1472.6257664797854</v>
      </c>
      <c r="E23" s="22">
        <f t="shared" si="1"/>
        <v>0.8</v>
      </c>
      <c r="G23" s="106"/>
      <c r="H23" s="106"/>
      <c r="I23" s="106"/>
    </row>
    <row r="24" spans="1:9" x14ac:dyDescent="0.25">
      <c r="A24" t="s">
        <v>35</v>
      </c>
      <c r="B24" t="s">
        <v>38</v>
      </c>
      <c r="C24">
        <f t="shared" si="3"/>
        <v>2029</v>
      </c>
      <c r="D24" s="7">
        <f>Info!F13</f>
        <v>1399.8856641247764</v>
      </c>
      <c r="E24" s="22">
        <f t="shared" si="1"/>
        <v>0.8</v>
      </c>
      <c r="G24" s="107"/>
      <c r="H24" s="108"/>
      <c r="I24" s="108"/>
    </row>
    <row r="25" spans="1:9" x14ac:dyDescent="0.25">
      <c r="A25" t="s">
        <v>35</v>
      </c>
      <c r="B25" t="s">
        <v>38</v>
      </c>
      <c r="C25">
        <f t="shared" si="3"/>
        <v>2030</v>
      </c>
      <c r="D25" s="7">
        <f>Info!F14</f>
        <v>1328.931118995162</v>
      </c>
      <c r="E25" s="22">
        <f t="shared" si="1"/>
        <v>0.8</v>
      </c>
      <c r="G25" s="108"/>
      <c r="H25" s="108"/>
      <c r="I25" s="108"/>
    </row>
    <row r="26" spans="1:9" x14ac:dyDescent="0.25">
      <c r="A26" t="s">
        <v>35</v>
      </c>
      <c r="B26" t="s">
        <v>38</v>
      </c>
      <c r="C26">
        <f t="shared" si="3"/>
        <v>2031</v>
      </c>
      <c r="D26" s="7">
        <f>Info!F15</f>
        <v>1257.0185423984108</v>
      </c>
      <c r="E26" s="22">
        <f t="shared" si="1"/>
        <v>0.8</v>
      </c>
      <c r="G26" s="106"/>
      <c r="H26" s="106"/>
      <c r="I26" s="106"/>
    </row>
    <row r="27" spans="1:9" x14ac:dyDescent="0.25">
      <c r="A27" s="21" t="s">
        <v>36</v>
      </c>
      <c r="B27" t="s">
        <v>38</v>
      </c>
      <c r="C27">
        <v>2020</v>
      </c>
      <c r="D27" s="23">
        <f>'Storage costs'!E37</f>
        <v>2202.970611097368</v>
      </c>
      <c r="E27" s="23">
        <f>Info!F65/100</f>
        <v>0.75</v>
      </c>
      <c r="G27" s="109"/>
      <c r="H27" s="109"/>
      <c r="I27" s="109"/>
    </row>
    <row r="28" spans="1:9" x14ac:dyDescent="0.25">
      <c r="A28" s="21" t="s">
        <v>36</v>
      </c>
      <c r="B28" t="s">
        <v>38</v>
      </c>
      <c r="C28">
        <f>C27+1</f>
        <v>2021</v>
      </c>
      <c r="D28" s="22">
        <f>D27</f>
        <v>2202.970611097368</v>
      </c>
      <c r="E28" s="22">
        <f>E27</f>
        <v>0.75</v>
      </c>
      <c r="G28" s="7"/>
      <c r="H28" s="7"/>
      <c r="I28" s="71"/>
    </row>
    <row r="29" spans="1:9" x14ac:dyDescent="0.25">
      <c r="A29" s="21" t="s">
        <v>36</v>
      </c>
      <c r="B29" t="s">
        <v>38</v>
      </c>
      <c r="C29">
        <f t="shared" ref="C29:C38" si="4">C28+1</f>
        <v>2022</v>
      </c>
      <c r="D29" s="22">
        <f t="shared" ref="D29:D38" si="5">D28</f>
        <v>2202.970611097368</v>
      </c>
      <c r="E29" s="22">
        <f t="shared" ref="E29:E38" si="6">E28</f>
        <v>0.75</v>
      </c>
      <c r="G29" s="71"/>
      <c r="H29" s="71"/>
      <c r="I29" s="71"/>
    </row>
    <row r="30" spans="1:9" x14ac:dyDescent="0.25">
      <c r="A30" s="21" t="s">
        <v>36</v>
      </c>
      <c r="B30" t="s">
        <v>38</v>
      </c>
      <c r="C30">
        <f t="shared" si="4"/>
        <v>2023</v>
      </c>
      <c r="D30" s="22">
        <f t="shared" si="5"/>
        <v>2202.970611097368</v>
      </c>
      <c r="E30" s="22">
        <f t="shared" si="6"/>
        <v>0.75</v>
      </c>
      <c r="G30" s="71"/>
      <c r="H30" s="71"/>
      <c r="I30" s="71"/>
    </row>
    <row r="31" spans="1:9" x14ac:dyDescent="0.25">
      <c r="A31" s="21" t="s">
        <v>36</v>
      </c>
      <c r="B31" t="s">
        <v>38</v>
      </c>
      <c r="C31">
        <f t="shared" si="4"/>
        <v>2024</v>
      </c>
      <c r="D31" s="22">
        <f t="shared" si="5"/>
        <v>2202.970611097368</v>
      </c>
      <c r="E31" s="22">
        <f t="shared" si="6"/>
        <v>0.75</v>
      </c>
      <c r="G31" s="71"/>
      <c r="H31" s="71"/>
      <c r="I31" s="71"/>
    </row>
    <row r="32" spans="1:9" x14ac:dyDescent="0.25">
      <c r="A32" s="21" t="s">
        <v>36</v>
      </c>
      <c r="B32" t="s">
        <v>38</v>
      </c>
      <c r="C32">
        <f t="shared" si="4"/>
        <v>2025</v>
      </c>
      <c r="D32" s="22">
        <f t="shared" si="5"/>
        <v>2202.970611097368</v>
      </c>
      <c r="E32" s="22">
        <f t="shared" si="6"/>
        <v>0.75</v>
      </c>
      <c r="G32" s="71"/>
      <c r="H32" s="71"/>
      <c r="I32" s="71"/>
    </row>
    <row r="33" spans="1:9" x14ac:dyDescent="0.25">
      <c r="A33" s="21" t="s">
        <v>36</v>
      </c>
      <c r="B33" t="s">
        <v>38</v>
      </c>
      <c r="C33">
        <f t="shared" si="4"/>
        <v>2026</v>
      </c>
      <c r="D33" s="22">
        <f t="shared" si="5"/>
        <v>2202.970611097368</v>
      </c>
      <c r="E33" s="22">
        <f t="shared" si="6"/>
        <v>0.75</v>
      </c>
      <c r="G33" s="71"/>
      <c r="H33" s="71"/>
      <c r="I33" s="71"/>
    </row>
    <row r="34" spans="1:9" x14ac:dyDescent="0.25">
      <c r="A34" s="21" t="s">
        <v>36</v>
      </c>
      <c r="B34" t="s">
        <v>38</v>
      </c>
      <c r="C34">
        <f t="shared" si="4"/>
        <v>2027</v>
      </c>
      <c r="D34" s="22">
        <f t="shared" si="5"/>
        <v>2202.970611097368</v>
      </c>
      <c r="E34" s="22">
        <f t="shared" si="6"/>
        <v>0.75</v>
      </c>
      <c r="G34" s="71"/>
      <c r="H34" s="71"/>
      <c r="I34" s="71"/>
    </row>
    <row r="35" spans="1:9" x14ac:dyDescent="0.25">
      <c r="A35" s="21" t="s">
        <v>36</v>
      </c>
      <c r="B35" t="s">
        <v>38</v>
      </c>
      <c r="C35">
        <f t="shared" si="4"/>
        <v>2028</v>
      </c>
      <c r="D35" s="22">
        <f t="shared" si="5"/>
        <v>2202.970611097368</v>
      </c>
      <c r="E35" s="22">
        <f t="shared" si="6"/>
        <v>0.75</v>
      </c>
      <c r="G35" s="71"/>
      <c r="H35" s="71"/>
      <c r="I35" s="71"/>
    </row>
    <row r="36" spans="1:9" x14ac:dyDescent="0.25">
      <c r="A36" s="21" t="s">
        <v>36</v>
      </c>
      <c r="B36" t="s">
        <v>38</v>
      </c>
      <c r="C36">
        <f t="shared" si="4"/>
        <v>2029</v>
      </c>
      <c r="D36" s="22">
        <f t="shared" si="5"/>
        <v>2202.970611097368</v>
      </c>
      <c r="E36" s="22">
        <f t="shared" si="6"/>
        <v>0.75</v>
      </c>
      <c r="G36" s="71"/>
      <c r="H36" s="71"/>
      <c r="I36" s="71"/>
    </row>
    <row r="37" spans="1:9" x14ac:dyDescent="0.25">
      <c r="A37" s="21" t="s">
        <v>36</v>
      </c>
      <c r="B37" t="s">
        <v>38</v>
      </c>
      <c r="C37">
        <f t="shared" si="4"/>
        <v>2030</v>
      </c>
      <c r="D37" s="22">
        <f t="shared" si="5"/>
        <v>2202.970611097368</v>
      </c>
      <c r="E37" s="22">
        <f t="shared" si="6"/>
        <v>0.75</v>
      </c>
      <c r="G37" s="71"/>
      <c r="H37" s="71"/>
      <c r="I37" s="71"/>
    </row>
    <row r="38" spans="1:9" x14ac:dyDescent="0.25">
      <c r="A38" s="21" t="s">
        <v>36</v>
      </c>
      <c r="B38" t="s">
        <v>38</v>
      </c>
      <c r="C38">
        <f t="shared" si="4"/>
        <v>2031</v>
      </c>
      <c r="D38" s="22">
        <f t="shared" si="5"/>
        <v>2202.970611097368</v>
      </c>
      <c r="E38" s="22">
        <f t="shared" si="6"/>
        <v>0.75</v>
      </c>
      <c r="G38" s="71"/>
      <c r="H38" s="71"/>
      <c r="I38" s="71"/>
    </row>
    <row r="39" spans="1:9" x14ac:dyDescent="0.25">
      <c r="G39" s="71"/>
      <c r="H39" s="71"/>
      <c r="I39" s="71"/>
    </row>
    <row r="52" spans="7:9" x14ac:dyDescent="0.25">
      <c r="G52" s="61"/>
      <c r="H52" s="61"/>
      <c r="I52" s="61"/>
    </row>
  </sheetData>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232"/>
  <sheetViews>
    <sheetView zoomScaleNormal="100" workbookViewId="0"/>
  </sheetViews>
  <sheetFormatPr defaultRowHeight="15" x14ac:dyDescent="0.25"/>
  <cols>
    <col min="1" max="1" width="16.5703125" bestFit="1" customWidth="1"/>
    <col min="2" max="2" width="18" bestFit="1" customWidth="1"/>
    <col min="3" max="3" width="10" bestFit="1" customWidth="1"/>
    <col min="4" max="4" width="6.85546875" bestFit="1" customWidth="1"/>
    <col min="5" max="5" width="12" style="24" bestFit="1" customWidth="1"/>
    <col min="6" max="6" width="11.28515625" style="24" bestFit="1" customWidth="1"/>
  </cols>
  <sheetData>
    <row r="1" spans="1:6" x14ac:dyDescent="0.25">
      <c r="A1" s="1" t="s">
        <v>31</v>
      </c>
      <c r="B1" s="1" t="s">
        <v>37</v>
      </c>
      <c r="C1" s="1" t="s">
        <v>39</v>
      </c>
      <c r="D1" s="1" t="s">
        <v>32</v>
      </c>
      <c r="E1" s="24" t="s">
        <v>132</v>
      </c>
      <c r="F1" s="24" t="s">
        <v>40</v>
      </c>
    </row>
    <row r="2" spans="1:6" x14ac:dyDescent="0.25">
      <c r="A2" s="1" t="s">
        <v>34</v>
      </c>
      <c r="B2" s="1" t="s">
        <v>38</v>
      </c>
      <c r="C2" s="1">
        <v>2020</v>
      </c>
      <c r="D2" s="1">
        <v>2021</v>
      </c>
      <c r="E2" s="1">
        <v>2718.8319785281356</v>
      </c>
      <c r="F2" s="1">
        <v>0.8</v>
      </c>
    </row>
    <row r="3" spans="1:6" x14ac:dyDescent="0.25">
      <c r="A3" s="1" t="s">
        <v>34</v>
      </c>
      <c r="B3" s="1" t="s">
        <v>38</v>
      </c>
      <c r="C3" s="1">
        <v>2020</v>
      </c>
      <c r="D3" s="1">
        <v>2022</v>
      </c>
      <c r="E3" s="1">
        <v>2718.8319785281356</v>
      </c>
      <c r="F3" s="1">
        <v>0.8</v>
      </c>
    </row>
    <row r="4" spans="1:6" x14ac:dyDescent="0.25">
      <c r="A4" s="1" t="s">
        <v>34</v>
      </c>
      <c r="B4" s="1" t="s">
        <v>38</v>
      </c>
      <c r="C4" s="1">
        <v>2020</v>
      </c>
      <c r="D4" s="1">
        <v>2023</v>
      </c>
      <c r="E4" s="1">
        <v>2718.8319785281356</v>
      </c>
      <c r="F4" s="1">
        <v>0.8</v>
      </c>
    </row>
    <row r="5" spans="1:6" x14ac:dyDescent="0.25">
      <c r="A5" s="1" t="s">
        <v>34</v>
      </c>
      <c r="B5" s="1" t="s">
        <v>38</v>
      </c>
      <c r="C5" s="1">
        <v>2020</v>
      </c>
      <c r="D5" s="1">
        <v>2024</v>
      </c>
      <c r="E5" s="1">
        <v>2718.8319785281356</v>
      </c>
      <c r="F5" s="1">
        <v>0.8</v>
      </c>
    </row>
    <row r="6" spans="1:6" x14ac:dyDescent="0.25">
      <c r="A6" s="1" t="s">
        <v>34</v>
      </c>
      <c r="B6" s="1" t="s">
        <v>38</v>
      </c>
      <c r="C6" s="1">
        <v>2020</v>
      </c>
      <c r="D6" s="1">
        <v>2025</v>
      </c>
      <c r="E6" s="1">
        <v>2718.8319785281356</v>
      </c>
      <c r="F6" s="1">
        <v>0.8</v>
      </c>
    </row>
    <row r="7" spans="1:6" x14ac:dyDescent="0.25">
      <c r="A7" s="1" t="s">
        <v>34</v>
      </c>
      <c r="B7" s="1" t="s">
        <v>38</v>
      </c>
      <c r="C7" s="1">
        <v>2020</v>
      </c>
      <c r="D7" s="1">
        <v>2026</v>
      </c>
      <c r="E7" s="1">
        <v>2718.8319785281356</v>
      </c>
      <c r="F7" s="1">
        <v>0.8</v>
      </c>
    </row>
    <row r="8" spans="1:6" x14ac:dyDescent="0.25">
      <c r="A8" s="1" t="s">
        <v>34</v>
      </c>
      <c r="B8" s="1" t="s">
        <v>38</v>
      </c>
      <c r="C8" s="1">
        <v>2020</v>
      </c>
      <c r="D8" s="1">
        <v>2027</v>
      </c>
      <c r="E8" s="1">
        <v>2718.8319785281356</v>
      </c>
      <c r="F8" s="1">
        <v>0.8</v>
      </c>
    </row>
    <row r="9" spans="1:6" x14ac:dyDescent="0.25">
      <c r="A9" s="1" t="s">
        <v>34</v>
      </c>
      <c r="B9" s="1" t="s">
        <v>38</v>
      </c>
      <c r="C9" s="1">
        <v>2020</v>
      </c>
      <c r="D9" s="1">
        <v>2028</v>
      </c>
      <c r="E9" s="1">
        <v>2718.8319785281356</v>
      </c>
      <c r="F9" s="1">
        <v>0.8</v>
      </c>
    </row>
    <row r="10" spans="1:6" x14ac:dyDescent="0.25">
      <c r="A10" s="1" t="s">
        <v>34</v>
      </c>
      <c r="B10" s="1" t="s">
        <v>38</v>
      </c>
      <c r="C10" s="1">
        <v>2020</v>
      </c>
      <c r="D10" s="1">
        <v>2029</v>
      </c>
      <c r="E10" s="1">
        <v>2718.8319785281356</v>
      </c>
      <c r="F10" s="1">
        <v>0.8</v>
      </c>
    </row>
    <row r="11" spans="1:6" x14ac:dyDescent="0.25">
      <c r="A11" s="1" t="s">
        <v>34</v>
      </c>
      <c r="B11" s="1" t="s">
        <v>38</v>
      </c>
      <c r="C11" s="1">
        <v>2020</v>
      </c>
      <c r="D11" s="1">
        <v>2030</v>
      </c>
      <c r="E11" s="1">
        <v>2718.8319785281356</v>
      </c>
      <c r="F11" s="1">
        <v>0.8</v>
      </c>
    </row>
    <row r="12" spans="1:6" x14ac:dyDescent="0.25">
      <c r="A12" s="1" t="s">
        <v>34</v>
      </c>
      <c r="B12" s="1" t="s">
        <v>38</v>
      </c>
      <c r="C12" s="1">
        <v>2020</v>
      </c>
      <c r="D12" s="1">
        <v>2031</v>
      </c>
      <c r="E12" s="1">
        <v>2718.8319785281356</v>
      </c>
      <c r="F12" s="1">
        <v>0.8</v>
      </c>
    </row>
    <row r="13" spans="1:6" x14ac:dyDescent="0.25">
      <c r="A13" s="1" t="s">
        <v>34</v>
      </c>
      <c r="B13" s="1" t="s">
        <v>38</v>
      </c>
      <c r="C13" s="1">
        <v>2021</v>
      </c>
      <c r="D13" s="1">
        <v>2021</v>
      </c>
      <c r="E13" s="1">
        <v>2595.1866911234092</v>
      </c>
      <c r="F13" s="1">
        <v>0.8</v>
      </c>
    </row>
    <row r="14" spans="1:6" x14ac:dyDescent="0.25">
      <c r="A14" s="1" t="s">
        <v>34</v>
      </c>
      <c r="B14" s="1" t="s">
        <v>38</v>
      </c>
      <c r="C14" s="1">
        <v>2021</v>
      </c>
      <c r="D14" s="1">
        <v>2022</v>
      </c>
      <c r="E14" s="1">
        <v>2595.1866911234092</v>
      </c>
      <c r="F14" s="1">
        <v>0.8</v>
      </c>
    </row>
    <row r="15" spans="1:6" x14ac:dyDescent="0.25">
      <c r="A15" s="1" t="s">
        <v>34</v>
      </c>
      <c r="B15" s="1" t="s">
        <v>38</v>
      </c>
      <c r="C15" s="1">
        <v>2021</v>
      </c>
      <c r="D15" s="1">
        <v>2023</v>
      </c>
      <c r="E15" s="1">
        <v>2595.1866911234092</v>
      </c>
      <c r="F15" s="1">
        <v>0.8</v>
      </c>
    </row>
    <row r="16" spans="1:6" x14ac:dyDescent="0.25">
      <c r="A16" s="1" t="s">
        <v>34</v>
      </c>
      <c r="B16" s="1" t="s">
        <v>38</v>
      </c>
      <c r="C16" s="1">
        <v>2021</v>
      </c>
      <c r="D16" s="1">
        <v>2024</v>
      </c>
      <c r="E16" s="1">
        <v>2595.1866911234092</v>
      </c>
      <c r="F16" s="1">
        <v>0.8</v>
      </c>
    </row>
    <row r="17" spans="1:6" x14ac:dyDescent="0.25">
      <c r="A17" s="1" t="s">
        <v>34</v>
      </c>
      <c r="B17" s="1" t="s">
        <v>38</v>
      </c>
      <c r="C17" s="1">
        <v>2021</v>
      </c>
      <c r="D17" s="1">
        <v>2025</v>
      </c>
      <c r="E17" s="1">
        <v>2595.1866911234092</v>
      </c>
      <c r="F17" s="1">
        <v>0.8</v>
      </c>
    </row>
    <row r="18" spans="1:6" x14ac:dyDescent="0.25">
      <c r="A18" s="1" t="s">
        <v>34</v>
      </c>
      <c r="B18" s="1" t="s">
        <v>38</v>
      </c>
      <c r="C18" s="1">
        <v>2021</v>
      </c>
      <c r="D18" s="1">
        <v>2026</v>
      </c>
      <c r="E18" s="1">
        <v>2595.1866911234092</v>
      </c>
      <c r="F18" s="1">
        <v>0.8</v>
      </c>
    </row>
    <row r="19" spans="1:6" x14ac:dyDescent="0.25">
      <c r="A19" s="1" t="s">
        <v>34</v>
      </c>
      <c r="B19" s="1" t="s">
        <v>38</v>
      </c>
      <c r="C19" s="1">
        <v>2021</v>
      </c>
      <c r="D19" s="1">
        <v>2027</v>
      </c>
      <c r="E19" s="1">
        <v>2595.1866911234092</v>
      </c>
      <c r="F19" s="1">
        <v>0.8</v>
      </c>
    </row>
    <row r="20" spans="1:6" x14ac:dyDescent="0.25">
      <c r="A20" s="1" t="s">
        <v>34</v>
      </c>
      <c r="B20" s="1" t="s">
        <v>38</v>
      </c>
      <c r="C20" s="1">
        <v>2021</v>
      </c>
      <c r="D20" s="1">
        <v>2028</v>
      </c>
      <c r="E20" s="1">
        <v>2595.1866911234092</v>
      </c>
      <c r="F20" s="1">
        <v>0.8</v>
      </c>
    </row>
    <row r="21" spans="1:6" x14ac:dyDescent="0.25">
      <c r="A21" s="1" t="s">
        <v>34</v>
      </c>
      <c r="B21" s="1" t="s">
        <v>38</v>
      </c>
      <c r="C21" s="1">
        <v>2021</v>
      </c>
      <c r="D21" s="1">
        <v>2029</v>
      </c>
      <c r="E21" s="1">
        <v>2595.1866911234092</v>
      </c>
      <c r="F21" s="1">
        <v>0.8</v>
      </c>
    </row>
    <row r="22" spans="1:6" x14ac:dyDescent="0.25">
      <c r="A22" s="1" t="s">
        <v>34</v>
      </c>
      <c r="B22" s="1" t="s">
        <v>38</v>
      </c>
      <c r="C22" s="1">
        <v>2021</v>
      </c>
      <c r="D22" s="1">
        <v>2030</v>
      </c>
      <c r="E22" s="1">
        <v>2595.1866911234092</v>
      </c>
      <c r="F22" s="1">
        <v>0.8</v>
      </c>
    </row>
    <row r="23" spans="1:6" x14ac:dyDescent="0.25">
      <c r="A23" s="1" t="s">
        <v>34</v>
      </c>
      <c r="B23" s="1" t="s">
        <v>38</v>
      </c>
      <c r="C23" s="1">
        <v>2021</v>
      </c>
      <c r="D23" s="1">
        <v>2031</v>
      </c>
      <c r="E23" s="1">
        <v>2595.1866911234092</v>
      </c>
      <c r="F23" s="1">
        <v>0.8</v>
      </c>
    </row>
    <row r="24" spans="1:6" x14ac:dyDescent="0.25">
      <c r="A24" s="1" t="s">
        <v>34</v>
      </c>
      <c r="B24" s="1" t="s">
        <v>38</v>
      </c>
      <c r="C24" s="1">
        <v>2022</v>
      </c>
      <c r="D24" s="1">
        <v>2022</v>
      </c>
      <c r="E24" s="1">
        <v>2423.503742499021</v>
      </c>
      <c r="F24" s="1">
        <v>0.8</v>
      </c>
    </row>
    <row r="25" spans="1:6" x14ac:dyDescent="0.25">
      <c r="A25" s="1" t="s">
        <v>34</v>
      </c>
      <c r="B25" s="1" t="s">
        <v>38</v>
      </c>
      <c r="C25" s="1">
        <v>2022</v>
      </c>
      <c r="D25" s="1">
        <v>2023</v>
      </c>
      <c r="E25" s="1">
        <v>2423.503742499021</v>
      </c>
      <c r="F25" s="1">
        <v>0.8</v>
      </c>
    </row>
    <row r="26" spans="1:6" x14ac:dyDescent="0.25">
      <c r="A26" s="1" t="s">
        <v>34</v>
      </c>
      <c r="B26" s="1" t="s">
        <v>38</v>
      </c>
      <c r="C26" s="1">
        <v>2022</v>
      </c>
      <c r="D26" s="1">
        <v>2024</v>
      </c>
      <c r="E26" s="1">
        <v>2423.503742499021</v>
      </c>
      <c r="F26" s="1">
        <v>0.8</v>
      </c>
    </row>
    <row r="27" spans="1:6" x14ac:dyDescent="0.25">
      <c r="A27" s="1" t="s">
        <v>34</v>
      </c>
      <c r="B27" s="1" t="s">
        <v>38</v>
      </c>
      <c r="C27" s="1">
        <v>2022</v>
      </c>
      <c r="D27" s="1">
        <v>2025</v>
      </c>
      <c r="E27" s="1">
        <v>2423.503742499021</v>
      </c>
      <c r="F27" s="1">
        <v>0.8</v>
      </c>
    </row>
    <row r="28" spans="1:6" x14ac:dyDescent="0.25">
      <c r="A28" s="1" t="s">
        <v>34</v>
      </c>
      <c r="B28" s="1" t="s">
        <v>38</v>
      </c>
      <c r="C28" s="1">
        <v>2022</v>
      </c>
      <c r="D28" s="1">
        <v>2026</v>
      </c>
      <c r="E28" s="1">
        <v>2423.503742499021</v>
      </c>
      <c r="F28" s="1">
        <v>0.8</v>
      </c>
    </row>
    <row r="29" spans="1:6" x14ac:dyDescent="0.25">
      <c r="A29" s="1" t="s">
        <v>34</v>
      </c>
      <c r="B29" s="1" t="s">
        <v>38</v>
      </c>
      <c r="C29" s="1">
        <v>2022</v>
      </c>
      <c r="D29" s="1">
        <v>2027</v>
      </c>
      <c r="E29" s="1">
        <v>2423.503742499021</v>
      </c>
      <c r="F29" s="1">
        <v>0.8</v>
      </c>
    </row>
    <row r="30" spans="1:6" x14ac:dyDescent="0.25">
      <c r="A30" s="1" t="s">
        <v>34</v>
      </c>
      <c r="B30" s="1" t="s">
        <v>38</v>
      </c>
      <c r="C30" s="1">
        <v>2022</v>
      </c>
      <c r="D30" s="1">
        <v>2028</v>
      </c>
      <c r="E30" s="1">
        <v>2423.503742499021</v>
      </c>
      <c r="F30" s="1">
        <v>0.8</v>
      </c>
    </row>
    <row r="31" spans="1:6" x14ac:dyDescent="0.25">
      <c r="A31" s="1" t="s">
        <v>34</v>
      </c>
      <c r="B31" s="1" t="s">
        <v>38</v>
      </c>
      <c r="C31" s="1">
        <v>2022</v>
      </c>
      <c r="D31" s="1">
        <v>2029</v>
      </c>
      <c r="E31" s="1">
        <v>2423.503742499021</v>
      </c>
      <c r="F31" s="1">
        <v>0.8</v>
      </c>
    </row>
    <row r="32" spans="1:6" x14ac:dyDescent="0.25">
      <c r="A32" s="1" t="s">
        <v>34</v>
      </c>
      <c r="B32" s="1" t="s">
        <v>38</v>
      </c>
      <c r="C32" s="1">
        <v>2022</v>
      </c>
      <c r="D32" s="1">
        <v>2030</v>
      </c>
      <c r="E32" s="1">
        <v>2423.503742499021</v>
      </c>
      <c r="F32" s="1">
        <v>0.8</v>
      </c>
    </row>
    <row r="33" spans="1:6" x14ac:dyDescent="0.25">
      <c r="A33" s="1" t="s">
        <v>34</v>
      </c>
      <c r="B33" s="1" t="s">
        <v>38</v>
      </c>
      <c r="C33" s="1">
        <v>2022</v>
      </c>
      <c r="D33" s="1">
        <v>2031</v>
      </c>
      <c r="E33" s="1">
        <v>2423.503742499021</v>
      </c>
      <c r="F33" s="1">
        <v>0.8</v>
      </c>
    </row>
    <row r="34" spans="1:6" x14ac:dyDescent="0.25">
      <c r="A34" s="1" t="s">
        <v>34</v>
      </c>
      <c r="B34" s="1" t="s">
        <v>38</v>
      </c>
      <c r="C34" s="1">
        <v>2023</v>
      </c>
      <c r="D34" s="1">
        <v>2023</v>
      </c>
      <c r="E34" s="1">
        <v>2255.3087905832654</v>
      </c>
      <c r="F34" s="1">
        <v>0.8</v>
      </c>
    </row>
    <row r="35" spans="1:6" x14ac:dyDescent="0.25">
      <c r="A35" s="1" t="s">
        <v>34</v>
      </c>
      <c r="B35" s="1" t="s">
        <v>38</v>
      </c>
      <c r="C35" s="1">
        <v>2023</v>
      </c>
      <c r="D35" s="1">
        <v>2024</v>
      </c>
      <c r="E35" s="1">
        <v>2255.3087905832654</v>
      </c>
      <c r="F35" s="1">
        <v>0.8</v>
      </c>
    </row>
    <row r="36" spans="1:6" x14ac:dyDescent="0.25">
      <c r="A36" s="1" t="s">
        <v>34</v>
      </c>
      <c r="B36" s="1" t="s">
        <v>38</v>
      </c>
      <c r="C36" s="1">
        <v>2023</v>
      </c>
      <c r="D36" s="1">
        <v>2025</v>
      </c>
      <c r="E36" s="1">
        <v>2255.3087905832654</v>
      </c>
      <c r="F36" s="1">
        <v>0.8</v>
      </c>
    </row>
    <row r="37" spans="1:6" x14ac:dyDescent="0.25">
      <c r="A37" s="1" t="s">
        <v>34</v>
      </c>
      <c r="B37" s="1" t="s">
        <v>38</v>
      </c>
      <c r="C37" s="1">
        <v>2023</v>
      </c>
      <c r="D37" s="1">
        <v>2026</v>
      </c>
      <c r="E37" s="1">
        <v>2255.3087905832654</v>
      </c>
      <c r="F37" s="1">
        <v>0.8</v>
      </c>
    </row>
    <row r="38" spans="1:6" x14ac:dyDescent="0.25">
      <c r="A38" s="1" t="s">
        <v>34</v>
      </c>
      <c r="B38" s="1" t="s">
        <v>38</v>
      </c>
      <c r="C38" s="1">
        <v>2023</v>
      </c>
      <c r="D38" s="1">
        <v>2027</v>
      </c>
      <c r="E38" s="1">
        <v>2255.3087905832654</v>
      </c>
      <c r="F38" s="1">
        <v>0.8</v>
      </c>
    </row>
    <row r="39" spans="1:6" x14ac:dyDescent="0.25">
      <c r="A39" s="1" t="s">
        <v>34</v>
      </c>
      <c r="B39" s="1" t="s">
        <v>38</v>
      </c>
      <c r="C39" s="1">
        <v>2023</v>
      </c>
      <c r="D39" s="1">
        <v>2028</v>
      </c>
      <c r="E39" s="1">
        <v>2255.3087905832654</v>
      </c>
      <c r="F39" s="1">
        <v>0.8</v>
      </c>
    </row>
    <row r="40" spans="1:6" x14ac:dyDescent="0.25">
      <c r="A40" s="1" t="s">
        <v>34</v>
      </c>
      <c r="B40" s="1" t="s">
        <v>38</v>
      </c>
      <c r="C40" s="1">
        <v>2023</v>
      </c>
      <c r="D40" s="1">
        <v>2029</v>
      </c>
      <c r="E40" s="1">
        <v>2255.3087905832654</v>
      </c>
      <c r="F40" s="1">
        <v>0.8</v>
      </c>
    </row>
    <row r="41" spans="1:6" x14ac:dyDescent="0.25">
      <c r="A41" s="1" t="s">
        <v>34</v>
      </c>
      <c r="B41" s="1" t="s">
        <v>38</v>
      </c>
      <c r="C41" s="1">
        <v>2023</v>
      </c>
      <c r="D41" s="1">
        <v>2030</v>
      </c>
      <c r="E41" s="1">
        <v>2255.3087905832654</v>
      </c>
      <c r="F41" s="1">
        <v>0.8</v>
      </c>
    </row>
    <row r="42" spans="1:6" x14ac:dyDescent="0.25">
      <c r="A42" s="1" t="s">
        <v>34</v>
      </c>
      <c r="B42" s="1" t="s">
        <v>38</v>
      </c>
      <c r="C42" s="1">
        <v>2023</v>
      </c>
      <c r="D42" s="1">
        <v>2031</v>
      </c>
      <c r="E42" s="1">
        <v>2255.3087905832654</v>
      </c>
      <c r="F42" s="1">
        <v>0.8</v>
      </c>
    </row>
    <row r="43" spans="1:6" x14ac:dyDescent="0.25">
      <c r="A43" s="1" t="s">
        <v>34</v>
      </c>
      <c r="B43" s="1" t="s">
        <v>38</v>
      </c>
      <c r="C43" s="1">
        <v>2024</v>
      </c>
      <c r="D43" s="1">
        <v>2024</v>
      </c>
      <c r="E43" s="1">
        <v>2093.202485684255</v>
      </c>
      <c r="F43" s="1">
        <v>0.8</v>
      </c>
    </row>
    <row r="44" spans="1:6" x14ac:dyDescent="0.25">
      <c r="A44" s="1" t="s">
        <v>34</v>
      </c>
      <c r="B44" s="1" t="s">
        <v>38</v>
      </c>
      <c r="C44" s="1">
        <v>2024</v>
      </c>
      <c r="D44" s="1">
        <v>2025</v>
      </c>
      <c r="E44" s="1">
        <v>2093.202485684255</v>
      </c>
      <c r="F44" s="1">
        <v>0.8</v>
      </c>
    </row>
    <row r="45" spans="1:6" x14ac:dyDescent="0.25">
      <c r="A45" s="1" t="s">
        <v>34</v>
      </c>
      <c r="B45" s="1" t="s">
        <v>38</v>
      </c>
      <c r="C45" s="1">
        <v>2024</v>
      </c>
      <c r="D45" s="1">
        <v>2026</v>
      </c>
      <c r="E45" s="1">
        <v>2093.202485684255</v>
      </c>
      <c r="F45" s="1">
        <v>0.8</v>
      </c>
    </row>
    <row r="46" spans="1:6" x14ac:dyDescent="0.25">
      <c r="A46" s="1" t="s">
        <v>34</v>
      </c>
      <c r="B46" s="1" t="s">
        <v>38</v>
      </c>
      <c r="C46" s="1">
        <v>2024</v>
      </c>
      <c r="D46" s="1">
        <v>2027</v>
      </c>
      <c r="E46" s="1">
        <v>2093.202485684255</v>
      </c>
      <c r="F46" s="1">
        <v>0.8</v>
      </c>
    </row>
    <row r="47" spans="1:6" x14ac:dyDescent="0.25">
      <c r="A47" s="1" t="s">
        <v>34</v>
      </c>
      <c r="B47" s="1" t="s">
        <v>38</v>
      </c>
      <c r="C47" s="1">
        <v>2024</v>
      </c>
      <c r="D47" s="1">
        <v>2028</v>
      </c>
      <c r="E47" s="1">
        <v>2093.202485684255</v>
      </c>
      <c r="F47" s="1">
        <v>0.8</v>
      </c>
    </row>
    <row r="48" spans="1:6" x14ac:dyDescent="0.25">
      <c r="A48" s="1" t="s">
        <v>34</v>
      </c>
      <c r="B48" s="1" t="s">
        <v>38</v>
      </c>
      <c r="C48" s="1">
        <v>2024</v>
      </c>
      <c r="D48" s="1">
        <v>2029</v>
      </c>
      <c r="E48" s="1">
        <v>2093.202485684255</v>
      </c>
      <c r="F48" s="1">
        <v>0.8</v>
      </c>
    </row>
    <row r="49" spans="1:6" x14ac:dyDescent="0.25">
      <c r="A49" s="1" t="s">
        <v>34</v>
      </c>
      <c r="B49" s="1" t="s">
        <v>38</v>
      </c>
      <c r="C49" s="1">
        <v>2024</v>
      </c>
      <c r="D49" s="1">
        <v>2030</v>
      </c>
      <c r="E49" s="1">
        <v>2093.202485684255</v>
      </c>
      <c r="F49" s="1">
        <v>0.8</v>
      </c>
    </row>
    <row r="50" spans="1:6" x14ac:dyDescent="0.25">
      <c r="A50" s="1" t="s">
        <v>34</v>
      </c>
      <c r="B50" s="1" t="s">
        <v>38</v>
      </c>
      <c r="C50" s="1">
        <v>2024</v>
      </c>
      <c r="D50" s="1">
        <v>2031</v>
      </c>
      <c r="E50" s="1">
        <v>2093.202485684255</v>
      </c>
      <c r="F50" s="1">
        <v>0.8</v>
      </c>
    </row>
    <row r="51" spans="1:6" x14ac:dyDescent="0.25">
      <c r="A51" s="1" t="s">
        <v>34</v>
      </c>
      <c r="B51" s="1" t="s">
        <v>38</v>
      </c>
      <c r="C51" s="1">
        <v>2025</v>
      </c>
      <c r="D51" s="1">
        <v>2025</v>
      </c>
      <c r="E51" s="1">
        <v>1936.5076084865568</v>
      </c>
      <c r="F51" s="1">
        <v>0.8</v>
      </c>
    </row>
    <row r="52" spans="1:6" x14ac:dyDescent="0.25">
      <c r="A52" s="1" t="s">
        <v>34</v>
      </c>
      <c r="B52" s="1" t="s">
        <v>38</v>
      </c>
      <c r="C52" s="1">
        <v>2025</v>
      </c>
      <c r="D52" s="1">
        <v>2026</v>
      </c>
      <c r="E52" s="1">
        <v>1936.5076084865568</v>
      </c>
      <c r="F52" s="1">
        <v>0.8</v>
      </c>
    </row>
    <row r="53" spans="1:6" x14ac:dyDescent="0.25">
      <c r="A53" s="1" t="s">
        <v>34</v>
      </c>
      <c r="B53" s="1" t="s">
        <v>38</v>
      </c>
      <c r="C53" s="1">
        <v>2025</v>
      </c>
      <c r="D53" s="1">
        <v>2027</v>
      </c>
      <c r="E53" s="1">
        <v>1936.5076084865568</v>
      </c>
      <c r="F53" s="1">
        <v>0.8</v>
      </c>
    </row>
    <row r="54" spans="1:6" x14ac:dyDescent="0.25">
      <c r="A54" s="1" t="s">
        <v>34</v>
      </c>
      <c r="B54" s="1" t="s">
        <v>38</v>
      </c>
      <c r="C54" s="1">
        <v>2025</v>
      </c>
      <c r="D54" s="1">
        <v>2028</v>
      </c>
      <c r="E54" s="1">
        <v>1936.5076084865568</v>
      </c>
      <c r="F54" s="1">
        <v>0.8</v>
      </c>
    </row>
    <row r="55" spans="1:6" x14ac:dyDescent="0.25">
      <c r="A55" s="1" t="s">
        <v>34</v>
      </c>
      <c r="B55" s="1" t="s">
        <v>38</v>
      </c>
      <c r="C55" s="1">
        <v>2025</v>
      </c>
      <c r="D55" s="1">
        <v>2029</v>
      </c>
      <c r="E55" s="1">
        <v>1936.5076084865568</v>
      </c>
      <c r="F55" s="1">
        <v>0.8</v>
      </c>
    </row>
    <row r="56" spans="1:6" x14ac:dyDescent="0.25">
      <c r="A56" s="1" t="s">
        <v>34</v>
      </c>
      <c r="B56" s="1" t="s">
        <v>38</v>
      </c>
      <c r="C56" s="1">
        <v>2025</v>
      </c>
      <c r="D56" s="1">
        <v>2030</v>
      </c>
      <c r="E56" s="1">
        <v>1936.5076084865568</v>
      </c>
      <c r="F56" s="1">
        <v>0.8</v>
      </c>
    </row>
    <row r="57" spans="1:6" x14ac:dyDescent="0.25">
      <c r="A57" s="1" t="s">
        <v>34</v>
      </c>
      <c r="B57" s="1" t="s">
        <v>38</v>
      </c>
      <c r="C57" s="1">
        <v>2025</v>
      </c>
      <c r="D57" s="1">
        <v>2031</v>
      </c>
      <c r="E57" s="1">
        <v>1936.5076084865568</v>
      </c>
      <c r="F57" s="1">
        <v>0.8</v>
      </c>
    </row>
    <row r="58" spans="1:6" x14ac:dyDescent="0.25">
      <c r="A58" s="1" t="s">
        <v>34</v>
      </c>
      <c r="B58" s="1" t="s">
        <v>38</v>
      </c>
      <c r="C58" s="1">
        <v>2026</v>
      </c>
      <c r="D58" s="1">
        <v>2026</v>
      </c>
      <c r="E58" s="1">
        <v>1815.1959073765374</v>
      </c>
      <c r="F58" s="1">
        <v>0.8</v>
      </c>
    </row>
    <row r="59" spans="1:6" x14ac:dyDescent="0.25">
      <c r="A59" s="1" t="s">
        <v>34</v>
      </c>
      <c r="B59" s="1" t="s">
        <v>38</v>
      </c>
      <c r="C59" s="1">
        <v>2026</v>
      </c>
      <c r="D59" s="1">
        <v>2027</v>
      </c>
      <c r="E59" s="1">
        <v>1815.1959073765374</v>
      </c>
      <c r="F59" s="1">
        <v>0.8</v>
      </c>
    </row>
    <row r="60" spans="1:6" x14ac:dyDescent="0.25">
      <c r="A60" s="1" t="s">
        <v>34</v>
      </c>
      <c r="B60" s="1" t="s">
        <v>38</v>
      </c>
      <c r="C60" s="1">
        <v>2026</v>
      </c>
      <c r="D60" s="1">
        <v>2028</v>
      </c>
      <c r="E60" s="1">
        <v>1815.1959073765374</v>
      </c>
      <c r="F60" s="1">
        <v>0.8</v>
      </c>
    </row>
    <row r="61" spans="1:6" x14ac:dyDescent="0.25">
      <c r="A61" s="1" t="s">
        <v>34</v>
      </c>
      <c r="B61" s="1" t="s">
        <v>38</v>
      </c>
      <c r="C61" s="1">
        <v>2026</v>
      </c>
      <c r="D61" s="1">
        <v>2029</v>
      </c>
      <c r="E61" s="1">
        <v>1815.1959073765374</v>
      </c>
      <c r="F61" s="1">
        <v>0.8</v>
      </c>
    </row>
    <row r="62" spans="1:6" x14ac:dyDescent="0.25">
      <c r="A62" s="1" t="s">
        <v>34</v>
      </c>
      <c r="B62" s="1" t="s">
        <v>38</v>
      </c>
      <c r="C62" s="1">
        <v>2026</v>
      </c>
      <c r="D62" s="1">
        <v>2030</v>
      </c>
      <c r="E62" s="1">
        <v>1815.1959073765374</v>
      </c>
      <c r="F62" s="1">
        <v>0.8</v>
      </c>
    </row>
    <row r="63" spans="1:6" x14ac:dyDescent="0.25">
      <c r="A63" s="1" t="s">
        <v>34</v>
      </c>
      <c r="B63" s="1" t="s">
        <v>38</v>
      </c>
      <c r="C63" s="1">
        <v>2026</v>
      </c>
      <c r="D63" s="1">
        <v>2031</v>
      </c>
      <c r="E63" s="1">
        <v>1815.1959073765374</v>
      </c>
      <c r="F63" s="1">
        <v>0.8</v>
      </c>
    </row>
    <row r="64" spans="1:6" x14ac:dyDescent="0.25">
      <c r="A64" s="1" t="s">
        <v>34</v>
      </c>
      <c r="B64" s="1" t="s">
        <v>38</v>
      </c>
      <c r="C64" s="1">
        <v>2027</v>
      </c>
      <c r="D64" s="1">
        <v>2027</v>
      </c>
      <c r="E64" s="1">
        <v>1730.2606110057282</v>
      </c>
      <c r="F64" s="1">
        <v>0.8</v>
      </c>
    </row>
    <row r="65" spans="1:6" x14ac:dyDescent="0.25">
      <c r="A65" s="1" t="s">
        <v>34</v>
      </c>
      <c r="B65" s="1" t="s">
        <v>38</v>
      </c>
      <c r="C65" s="1">
        <v>2027</v>
      </c>
      <c r="D65" s="1">
        <v>2028</v>
      </c>
      <c r="E65" s="1">
        <v>1730.2606110057282</v>
      </c>
      <c r="F65" s="1">
        <v>0.8</v>
      </c>
    </row>
    <row r="66" spans="1:6" x14ac:dyDescent="0.25">
      <c r="A66" s="1" t="s">
        <v>34</v>
      </c>
      <c r="B66" s="1" t="s">
        <v>38</v>
      </c>
      <c r="C66" s="1">
        <v>2027</v>
      </c>
      <c r="D66" s="1">
        <v>2029</v>
      </c>
      <c r="E66" s="1">
        <v>1730.2606110057282</v>
      </c>
      <c r="F66" s="1">
        <v>0.8</v>
      </c>
    </row>
    <row r="67" spans="1:6" x14ac:dyDescent="0.25">
      <c r="A67" s="1" t="s">
        <v>34</v>
      </c>
      <c r="B67" s="1" t="s">
        <v>38</v>
      </c>
      <c r="C67" s="1">
        <v>2027</v>
      </c>
      <c r="D67" s="1">
        <v>2030</v>
      </c>
      <c r="E67" s="1">
        <v>1730.2606110057282</v>
      </c>
      <c r="F67" s="1">
        <v>0.8</v>
      </c>
    </row>
    <row r="68" spans="1:6" x14ac:dyDescent="0.25">
      <c r="A68" s="1" t="s">
        <v>34</v>
      </c>
      <c r="B68" s="1" t="s">
        <v>38</v>
      </c>
      <c r="C68" s="1">
        <v>2027</v>
      </c>
      <c r="D68" s="1">
        <v>2031</v>
      </c>
      <c r="E68" s="1">
        <v>1730.2606110057282</v>
      </c>
      <c r="F68" s="1">
        <v>0.8</v>
      </c>
    </row>
    <row r="69" spans="1:6" x14ac:dyDescent="0.25">
      <c r="A69" s="1" t="s">
        <v>34</v>
      </c>
      <c r="B69" s="1" t="s">
        <v>38</v>
      </c>
      <c r="C69" s="1">
        <v>2028</v>
      </c>
      <c r="D69" s="1">
        <v>2028</v>
      </c>
      <c r="E69" s="1">
        <v>1643.3776458002235</v>
      </c>
      <c r="F69" s="1">
        <v>0.8</v>
      </c>
    </row>
    <row r="70" spans="1:6" x14ac:dyDescent="0.25">
      <c r="A70" s="1" t="s">
        <v>34</v>
      </c>
      <c r="B70" s="1" t="s">
        <v>38</v>
      </c>
      <c r="C70" s="1">
        <v>2028</v>
      </c>
      <c r="D70" s="1">
        <v>2029</v>
      </c>
      <c r="E70" s="1">
        <v>1643.3776458002235</v>
      </c>
      <c r="F70" s="1">
        <v>0.8</v>
      </c>
    </row>
    <row r="71" spans="1:6" x14ac:dyDescent="0.25">
      <c r="A71" s="1" t="s">
        <v>34</v>
      </c>
      <c r="B71" s="1" t="s">
        <v>38</v>
      </c>
      <c r="C71" s="1">
        <v>2028</v>
      </c>
      <c r="D71" s="1">
        <v>2030</v>
      </c>
      <c r="E71" s="1">
        <v>1643.3776458002235</v>
      </c>
      <c r="F71" s="1">
        <v>0.8</v>
      </c>
    </row>
    <row r="72" spans="1:6" x14ac:dyDescent="0.25">
      <c r="A72" s="1" t="s">
        <v>34</v>
      </c>
      <c r="B72" s="1" t="s">
        <v>38</v>
      </c>
      <c r="C72" s="1">
        <v>2028</v>
      </c>
      <c r="D72" s="1">
        <v>2031</v>
      </c>
      <c r="E72" s="1">
        <v>1643.3776458002235</v>
      </c>
      <c r="F72" s="1">
        <v>0.8</v>
      </c>
    </row>
    <row r="73" spans="1:6" x14ac:dyDescent="0.25">
      <c r="A73" s="1" t="s">
        <v>34</v>
      </c>
      <c r="B73" s="1" t="s">
        <v>38</v>
      </c>
      <c r="C73" s="1">
        <v>2029</v>
      </c>
      <c r="D73" s="1">
        <v>2029</v>
      </c>
      <c r="E73" s="1">
        <v>1561.612086966848</v>
      </c>
      <c r="F73" s="1">
        <v>0.8</v>
      </c>
    </row>
    <row r="74" spans="1:6" x14ac:dyDescent="0.25">
      <c r="A74" s="1" t="s">
        <v>34</v>
      </c>
      <c r="B74" s="1" t="s">
        <v>38</v>
      </c>
      <c r="C74" s="1">
        <v>2029</v>
      </c>
      <c r="D74" s="1">
        <v>2030</v>
      </c>
      <c r="E74" s="1">
        <v>1561.612086966848</v>
      </c>
      <c r="F74" s="1">
        <v>0.8</v>
      </c>
    </row>
    <row r="75" spans="1:6" x14ac:dyDescent="0.25">
      <c r="A75" s="1" t="s">
        <v>34</v>
      </c>
      <c r="B75" s="1" t="s">
        <v>38</v>
      </c>
      <c r="C75" s="1">
        <v>2029</v>
      </c>
      <c r="D75" s="1">
        <v>2031</v>
      </c>
      <c r="E75" s="1">
        <v>1561.612086966848</v>
      </c>
      <c r="F75" s="1">
        <v>0.8</v>
      </c>
    </row>
    <row r="76" spans="1:6" x14ac:dyDescent="0.25">
      <c r="A76" s="1" t="s">
        <v>34</v>
      </c>
      <c r="B76" s="1" t="s">
        <v>38</v>
      </c>
      <c r="C76" s="1">
        <v>2030</v>
      </c>
      <c r="D76" s="1">
        <v>2030</v>
      </c>
      <c r="E76" s="1">
        <v>1481.2027663480051</v>
      </c>
      <c r="F76" s="1">
        <v>0.8</v>
      </c>
    </row>
    <row r="77" spans="1:6" x14ac:dyDescent="0.25">
      <c r="A77" s="1" t="s">
        <v>34</v>
      </c>
      <c r="B77" s="1" t="s">
        <v>38</v>
      </c>
      <c r="C77" s="1">
        <v>2030</v>
      </c>
      <c r="D77" s="1">
        <v>2031</v>
      </c>
      <c r="E77" s="1">
        <v>1481.2027663480051</v>
      </c>
      <c r="F77" s="1">
        <v>0.8</v>
      </c>
    </row>
    <row r="78" spans="1:6" x14ac:dyDescent="0.25">
      <c r="A78" s="1" t="s">
        <v>34</v>
      </c>
      <c r="B78" s="1" t="s">
        <v>38</v>
      </c>
      <c r="C78" s="1">
        <v>2031</v>
      </c>
      <c r="D78" s="1">
        <v>2031</v>
      </c>
      <c r="E78" s="1">
        <v>1398.0982236708196</v>
      </c>
      <c r="F78" s="1">
        <v>0.8</v>
      </c>
    </row>
    <row r="79" spans="1:6" x14ac:dyDescent="0.25">
      <c r="A79" s="1" t="s">
        <v>35</v>
      </c>
      <c r="B79" s="1" t="s">
        <v>38</v>
      </c>
      <c r="C79" s="1">
        <v>2020</v>
      </c>
      <c r="D79" s="1">
        <v>2021</v>
      </c>
      <c r="E79" s="1">
        <v>2431.5256683704197</v>
      </c>
      <c r="F79" s="1">
        <v>0.8</v>
      </c>
    </row>
    <row r="80" spans="1:6" x14ac:dyDescent="0.25">
      <c r="A80" s="1" t="s">
        <v>35</v>
      </c>
      <c r="B80" s="1" t="s">
        <v>38</v>
      </c>
      <c r="C80" s="1">
        <v>2020</v>
      </c>
      <c r="D80" s="1">
        <v>2022</v>
      </c>
      <c r="E80" s="1">
        <v>2431.5256683704197</v>
      </c>
      <c r="F80" s="1">
        <v>0.8</v>
      </c>
    </row>
    <row r="81" spans="1:6" x14ac:dyDescent="0.25">
      <c r="A81" s="1" t="s">
        <v>35</v>
      </c>
      <c r="B81" s="1" t="s">
        <v>38</v>
      </c>
      <c r="C81" s="1">
        <v>2020</v>
      </c>
      <c r="D81" s="1">
        <v>2023</v>
      </c>
      <c r="E81" s="1">
        <v>2431.5256683704197</v>
      </c>
      <c r="F81" s="1">
        <v>0.8</v>
      </c>
    </row>
    <row r="82" spans="1:6" x14ac:dyDescent="0.25">
      <c r="A82" s="1" t="s">
        <v>35</v>
      </c>
      <c r="B82" s="1" t="s">
        <v>38</v>
      </c>
      <c r="C82" s="1">
        <v>2020</v>
      </c>
      <c r="D82" s="1">
        <v>2024</v>
      </c>
      <c r="E82" s="1">
        <v>2431.5256683704197</v>
      </c>
      <c r="F82" s="1">
        <v>0.8</v>
      </c>
    </row>
    <row r="83" spans="1:6" x14ac:dyDescent="0.25">
      <c r="A83" s="1" t="s">
        <v>35</v>
      </c>
      <c r="B83" s="1" t="s">
        <v>38</v>
      </c>
      <c r="C83" s="1">
        <v>2020</v>
      </c>
      <c r="D83" s="1">
        <v>2025</v>
      </c>
      <c r="E83" s="1">
        <v>2431.5256683704197</v>
      </c>
      <c r="F83" s="1">
        <v>0.8</v>
      </c>
    </row>
    <row r="84" spans="1:6" x14ac:dyDescent="0.25">
      <c r="A84" s="1" t="s">
        <v>35</v>
      </c>
      <c r="B84" s="1" t="s">
        <v>38</v>
      </c>
      <c r="C84" s="1">
        <v>2020</v>
      </c>
      <c r="D84" s="1">
        <v>2026</v>
      </c>
      <c r="E84" s="1">
        <v>2431.5256683704197</v>
      </c>
      <c r="F84" s="1">
        <v>0.8</v>
      </c>
    </row>
    <row r="85" spans="1:6" x14ac:dyDescent="0.25">
      <c r="A85" s="1" t="s">
        <v>35</v>
      </c>
      <c r="B85" s="1" t="s">
        <v>38</v>
      </c>
      <c r="C85" s="1">
        <v>2020</v>
      </c>
      <c r="D85" s="1">
        <v>2027</v>
      </c>
      <c r="E85" s="1">
        <v>2431.5256683704197</v>
      </c>
      <c r="F85" s="1">
        <v>0.8</v>
      </c>
    </row>
    <row r="86" spans="1:6" x14ac:dyDescent="0.25">
      <c r="A86" s="1" t="s">
        <v>35</v>
      </c>
      <c r="B86" s="1" t="s">
        <v>38</v>
      </c>
      <c r="C86" s="1">
        <v>2020</v>
      </c>
      <c r="D86" s="1">
        <v>2028</v>
      </c>
      <c r="E86" s="1">
        <v>2431.5256683704197</v>
      </c>
      <c r="F86" s="1">
        <v>0.8</v>
      </c>
    </row>
    <row r="87" spans="1:6" x14ac:dyDescent="0.25">
      <c r="A87" s="1" t="s">
        <v>35</v>
      </c>
      <c r="B87" s="1" t="s">
        <v>38</v>
      </c>
      <c r="C87" s="1">
        <v>2020</v>
      </c>
      <c r="D87" s="1">
        <v>2029</v>
      </c>
      <c r="E87" s="1">
        <v>2431.5256683704197</v>
      </c>
      <c r="F87" s="1">
        <v>0.8</v>
      </c>
    </row>
    <row r="88" spans="1:6" x14ac:dyDescent="0.25">
      <c r="A88" s="1" t="s">
        <v>35</v>
      </c>
      <c r="B88" s="1" t="s">
        <v>38</v>
      </c>
      <c r="C88" s="1">
        <v>2020</v>
      </c>
      <c r="D88" s="1">
        <v>2030</v>
      </c>
      <c r="E88" s="1">
        <v>2431.5256683704197</v>
      </c>
      <c r="F88" s="1">
        <v>0.8</v>
      </c>
    </row>
    <row r="89" spans="1:6" x14ac:dyDescent="0.25">
      <c r="A89" s="1" t="s">
        <v>35</v>
      </c>
      <c r="B89" s="1" t="s">
        <v>38</v>
      </c>
      <c r="C89" s="1">
        <v>2020</v>
      </c>
      <c r="D89" s="1">
        <v>2031</v>
      </c>
      <c r="E89" s="1">
        <v>2431.5256683704197</v>
      </c>
      <c r="F89" s="1">
        <v>0.8</v>
      </c>
    </row>
    <row r="90" spans="1:6" x14ac:dyDescent="0.25">
      <c r="A90" s="1" t="s">
        <v>35</v>
      </c>
      <c r="B90" s="1" t="s">
        <v>38</v>
      </c>
      <c r="C90" s="1">
        <v>2021</v>
      </c>
      <c r="D90" s="1">
        <v>2021</v>
      </c>
      <c r="E90" s="1">
        <v>2319.1685344104972</v>
      </c>
      <c r="F90" s="1">
        <v>0.8</v>
      </c>
    </row>
    <row r="91" spans="1:6" x14ac:dyDescent="0.25">
      <c r="A91" s="1" t="s">
        <v>35</v>
      </c>
      <c r="B91" s="1" t="s">
        <v>38</v>
      </c>
      <c r="C91" s="1">
        <v>2021</v>
      </c>
      <c r="D91" s="1">
        <v>2022</v>
      </c>
      <c r="E91" s="1">
        <v>2319.1685344104972</v>
      </c>
      <c r="F91" s="1">
        <v>0.8</v>
      </c>
    </row>
    <row r="92" spans="1:6" x14ac:dyDescent="0.25">
      <c r="A92" s="1" t="s">
        <v>35</v>
      </c>
      <c r="B92" s="1" t="s">
        <v>38</v>
      </c>
      <c r="C92" s="1">
        <v>2021</v>
      </c>
      <c r="D92" s="1">
        <v>2023</v>
      </c>
      <c r="E92" s="1">
        <v>2319.1685344104972</v>
      </c>
      <c r="F92" s="1">
        <v>0.8</v>
      </c>
    </row>
    <row r="93" spans="1:6" x14ac:dyDescent="0.25">
      <c r="A93" s="1" t="s">
        <v>35</v>
      </c>
      <c r="B93" s="1" t="s">
        <v>38</v>
      </c>
      <c r="C93" s="1">
        <v>2021</v>
      </c>
      <c r="D93" s="1">
        <v>2024</v>
      </c>
      <c r="E93" s="1">
        <v>2319.1685344104972</v>
      </c>
      <c r="F93" s="1">
        <v>0.8</v>
      </c>
    </row>
    <row r="94" spans="1:6" x14ac:dyDescent="0.25">
      <c r="A94" s="1" t="s">
        <v>35</v>
      </c>
      <c r="B94" s="1" t="s">
        <v>38</v>
      </c>
      <c r="C94" s="1">
        <v>2021</v>
      </c>
      <c r="D94" s="1">
        <v>2025</v>
      </c>
      <c r="E94" s="1">
        <v>2319.1685344104972</v>
      </c>
      <c r="F94" s="1">
        <v>0.8</v>
      </c>
    </row>
    <row r="95" spans="1:6" x14ac:dyDescent="0.25">
      <c r="A95" s="1" t="s">
        <v>35</v>
      </c>
      <c r="B95" s="1" t="s">
        <v>38</v>
      </c>
      <c r="C95" s="1">
        <v>2021</v>
      </c>
      <c r="D95" s="1">
        <v>2026</v>
      </c>
      <c r="E95" s="1">
        <v>2319.1685344104972</v>
      </c>
      <c r="F95" s="1">
        <v>0.8</v>
      </c>
    </row>
    <row r="96" spans="1:6" x14ac:dyDescent="0.25">
      <c r="A96" s="1" t="s">
        <v>35</v>
      </c>
      <c r="B96" s="1" t="s">
        <v>38</v>
      </c>
      <c r="C96" s="1">
        <v>2021</v>
      </c>
      <c r="D96" s="1">
        <v>2027</v>
      </c>
      <c r="E96" s="1">
        <v>2319.1685344104972</v>
      </c>
      <c r="F96" s="1">
        <v>0.8</v>
      </c>
    </row>
    <row r="97" spans="1:6" x14ac:dyDescent="0.25">
      <c r="A97" s="1" t="s">
        <v>35</v>
      </c>
      <c r="B97" s="1" t="s">
        <v>38</v>
      </c>
      <c r="C97" s="1">
        <v>2021</v>
      </c>
      <c r="D97" s="1">
        <v>2028</v>
      </c>
      <c r="E97" s="1">
        <v>2319.1685344104972</v>
      </c>
      <c r="F97" s="1">
        <v>0.8</v>
      </c>
    </row>
    <row r="98" spans="1:6" x14ac:dyDescent="0.25">
      <c r="A98" s="1" t="s">
        <v>35</v>
      </c>
      <c r="B98" s="1" t="s">
        <v>38</v>
      </c>
      <c r="C98" s="1">
        <v>2021</v>
      </c>
      <c r="D98" s="1">
        <v>2029</v>
      </c>
      <c r="E98" s="1">
        <v>2319.1685344104972</v>
      </c>
      <c r="F98" s="1">
        <v>0.8</v>
      </c>
    </row>
    <row r="99" spans="1:6" x14ac:dyDescent="0.25">
      <c r="A99" s="1" t="s">
        <v>35</v>
      </c>
      <c r="B99" s="1" t="s">
        <v>38</v>
      </c>
      <c r="C99" s="1">
        <v>2021</v>
      </c>
      <c r="D99" s="1">
        <v>2030</v>
      </c>
      <c r="E99" s="1">
        <v>2319.1685344104972</v>
      </c>
      <c r="F99" s="1">
        <v>0.8</v>
      </c>
    </row>
    <row r="100" spans="1:6" x14ac:dyDescent="0.25">
      <c r="A100" s="1" t="s">
        <v>35</v>
      </c>
      <c r="B100" s="1" t="s">
        <v>38</v>
      </c>
      <c r="C100" s="1">
        <v>2021</v>
      </c>
      <c r="D100" s="1">
        <v>2031</v>
      </c>
      <c r="E100" s="1">
        <v>2319.1685344104972</v>
      </c>
      <c r="F100" s="1">
        <v>0.8</v>
      </c>
    </row>
    <row r="101" spans="1:6" x14ac:dyDescent="0.25">
      <c r="A101" s="1" t="s">
        <v>35</v>
      </c>
      <c r="B101" s="1" t="s">
        <v>38</v>
      </c>
      <c r="C101" s="1">
        <v>2022</v>
      </c>
      <c r="D101" s="1">
        <v>2022</v>
      </c>
      <c r="E101" s="1">
        <v>2162.4959529836974</v>
      </c>
      <c r="F101" s="1">
        <v>0.8</v>
      </c>
    </row>
    <row r="102" spans="1:6" x14ac:dyDescent="0.25">
      <c r="A102" s="1" t="s">
        <v>35</v>
      </c>
      <c r="B102" s="1" t="s">
        <v>38</v>
      </c>
      <c r="C102" s="1">
        <v>2022</v>
      </c>
      <c r="D102" s="1">
        <v>2023</v>
      </c>
      <c r="E102" s="1">
        <v>2162.4959529836974</v>
      </c>
      <c r="F102" s="1">
        <v>0.8</v>
      </c>
    </row>
    <row r="103" spans="1:6" x14ac:dyDescent="0.25">
      <c r="A103" s="1" t="s">
        <v>35</v>
      </c>
      <c r="B103" s="1" t="s">
        <v>38</v>
      </c>
      <c r="C103" s="1">
        <v>2022</v>
      </c>
      <c r="D103" s="1">
        <v>2024</v>
      </c>
      <c r="E103" s="1">
        <v>2162.4959529836974</v>
      </c>
      <c r="F103" s="1">
        <v>0.8</v>
      </c>
    </row>
    <row r="104" spans="1:6" x14ac:dyDescent="0.25">
      <c r="A104" s="1" t="s">
        <v>35</v>
      </c>
      <c r="B104" s="1" t="s">
        <v>38</v>
      </c>
      <c r="C104" s="1">
        <v>2022</v>
      </c>
      <c r="D104" s="1">
        <v>2025</v>
      </c>
      <c r="E104" s="1">
        <v>2162.4959529836974</v>
      </c>
      <c r="F104" s="1">
        <v>0.8</v>
      </c>
    </row>
    <row r="105" spans="1:6" x14ac:dyDescent="0.25">
      <c r="A105" s="1" t="s">
        <v>35</v>
      </c>
      <c r="B105" s="1" t="s">
        <v>38</v>
      </c>
      <c r="C105" s="1">
        <v>2022</v>
      </c>
      <c r="D105" s="1">
        <v>2026</v>
      </c>
      <c r="E105" s="1">
        <v>2162.4959529836974</v>
      </c>
      <c r="F105" s="1">
        <v>0.8</v>
      </c>
    </row>
    <row r="106" spans="1:6" x14ac:dyDescent="0.25">
      <c r="A106" s="1" t="s">
        <v>35</v>
      </c>
      <c r="B106" s="1" t="s">
        <v>38</v>
      </c>
      <c r="C106" s="1">
        <v>2022</v>
      </c>
      <c r="D106" s="1">
        <v>2027</v>
      </c>
      <c r="E106" s="1">
        <v>2162.4959529836974</v>
      </c>
      <c r="F106" s="1">
        <v>0.8</v>
      </c>
    </row>
    <row r="107" spans="1:6" x14ac:dyDescent="0.25">
      <c r="A107" s="1" t="s">
        <v>35</v>
      </c>
      <c r="B107" s="1" t="s">
        <v>38</v>
      </c>
      <c r="C107" s="1">
        <v>2022</v>
      </c>
      <c r="D107" s="1">
        <v>2028</v>
      </c>
      <c r="E107" s="1">
        <v>2162.4959529836974</v>
      </c>
      <c r="F107" s="1">
        <v>0.8</v>
      </c>
    </row>
    <row r="108" spans="1:6" x14ac:dyDescent="0.25">
      <c r="A108" s="1" t="s">
        <v>35</v>
      </c>
      <c r="B108" s="1" t="s">
        <v>38</v>
      </c>
      <c r="C108" s="1">
        <v>2022</v>
      </c>
      <c r="D108" s="1">
        <v>2029</v>
      </c>
      <c r="E108" s="1">
        <v>2162.4959529836974</v>
      </c>
      <c r="F108" s="1">
        <v>0.8</v>
      </c>
    </row>
    <row r="109" spans="1:6" x14ac:dyDescent="0.25">
      <c r="A109" s="1" t="s">
        <v>35</v>
      </c>
      <c r="B109" s="1" t="s">
        <v>38</v>
      </c>
      <c r="C109" s="1">
        <v>2022</v>
      </c>
      <c r="D109" s="1">
        <v>2030</v>
      </c>
      <c r="E109" s="1">
        <v>2162.4959529836974</v>
      </c>
      <c r="F109" s="1">
        <v>0.8</v>
      </c>
    </row>
    <row r="110" spans="1:6" x14ac:dyDescent="0.25">
      <c r="A110" s="1" t="s">
        <v>35</v>
      </c>
      <c r="B110" s="1" t="s">
        <v>38</v>
      </c>
      <c r="C110" s="1">
        <v>2022</v>
      </c>
      <c r="D110" s="1">
        <v>2031</v>
      </c>
      <c r="E110" s="1">
        <v>2162.4959529836974</v>
      </c>
      <c r="F110" s="1">
        <v>0.8</v>
      </c>
    </row>
    <row r="111" spans="1:6" x14ac:dyDescent="0.25">
      <c r="A111" s="1" t="s">
        <v>35</v>
      </c>
      <c r="B111" s="1" t="s">
        <v>38</v>
      </c>
      <c r="C111" s="1">
        <v>2023</v>
      </c>
      <c r="D111" s="1">
        <v>2023</v>
      </c>
      <c r="E111" s="1">
        <v>2011.1744506971913</v>
      </c>
      <c r="F111" s="1">
        <v>0.8</v>
      </c>
    </row>
    <row r="112" spans="1:6" x14ac:dyDescent="0.25">
      <c r="A112" s="1" t="s">
        <v>35</v>
      </c>
      <c r="B112" s="1" t="s">
        <v>38</v>
      </c>
      <c r="C112" s="1">
        <v>2023</v>
      </c>
      <c r="D112" s="1">
        <v>2024</v>
      </c>
      <c r="E112" s="1">
        <v>2011.1744506971913</v>
      </c>
      <c r="F112" s="1">
        <v>0.8</v>
      </c>
    </row>
    <row r="113" spans="1:6" x14ac:dyDescent="0.25">
      <c r="A113" s="1" t="s">
        <v>35</v>
      </c>
      <c r="B113" s="1" t="s">
        <v>38</v>
      </c>
      <c r="C113" s="1">
        <v>2023</v>
      </c>
      <c r="D113" s="1">
        <v>2025</v>
      </c>
      <c r="E113" s="1">
        <v>2011.1744506971913</v>
      </c>
      <c r="F113" s="1">
        <v>0.8</v>
      </c>
    </row>
    <row r="114" spans="1:6" x14ac:dyDescent="0.25">
      <c r="A114" s="1" t="s">
        <v>35</v>
      </c>
      <c r="B114" s="1" t="s">
        <v>38</v>
      </c>
      <c r="C114" s="1">
        <v>2023</v>
      </c>
      <c r="D114" s="1">
        <v>2026</v>
      </c>
      <c r="E114" s="1">
        <v>2011.1744506971913</v>
      </c>
      <c r="F114" s="1">
        <v>0.8</v>
      </c>
    </row>
    <row r="115" spans="1:6" x14ac:dyDescent="0.25">
      <c r="A115" s="1" t="s">
        <v>35</v>
      </c>
      <c r="B115" s="1" t="s">
        <v>38</v>
      </c>
      <c r="C115" s="1">
        <v>2023</v>
      </c>
      <c r="D115" s="1">
        <v>2027</v>
      </c>
      <c r="E115" s="1">
        <v>2011.1744506971913</v>
      </c>
      <c r="F115" s="1">
        <v>0.8</v>
      </c>
    </row>
    <row r="116" spans="1:6" x14ac:dyDescent="0.25">
      <c r="A116" s="1" t="s">
        <v>35</v>
      </c>
      <c r="B116" s="1" t="s">
        <v>38</v>
      </c>
      <c r="C116" s="1">
        <v>2023</v>
      </c>
      <c r="D116" s="1">
        <v>2028</v>
      </c>
      <c r="E116" s="1">
        <v>2011.1744506971913</v>
      </c>
      <c r="F116" s="1">
        <v>0.8</v>
      </c>
    </row>
    <row r="117" spans="1:6" x14ac:dyDescent="0.25">
      <c r="A117" s="1" t="s">
        <v>35</v>
      </c>
      <c r="B117" s="1" t="s">
        <v>38</v>
      </c>
      <c r="C117" s="1">
        <v>2023</v>
      </c>
      <c r="D117" s="1">
        <v>2029</v>
      </c>
      <c r="E117" s="1">
        <v>2011.1744506971913</v>
      </c>
      <c r="F117" s="1">
        <v>0.8</v>
      </c>
    </row>
    <row r="118" spans="1:6" x14ac:dyDescent="0.25">
      <c r="A118" s="1" t="s">
        <v>35</v>
      </c>
      <c r="B118" s="1" t="s">
        <v>38</v>
      </c>
      <c r="C118" s="1">
        <v>2023</v>
      </c>
      <c r="D118" s="1">
        <v>2030</v>
      </c>
      <c r="E118" s="1">
        <v>2011.1744506971913</v>
      </c>
      <c r="F118" s="1">
        <v>0.8</v>
      </c>
    </row>
    <row r="119" spans="1:6" x14ac:dyDescent="0.25">
      <c r="A119" s="1" t="s">
        <v>35</v>
      </c>
      <c r="B119" s="1" t="s">
        <v>38</v>
      </c>
      <c r="C119" s="1">
        <v>2023</v>
      </c>
      <c r="D119" s="1">
        <v>2031</v>
      </c>
      <c r="E119" s="1">
        <v>2011.1744506971913</v>
      </c>
      <c r="F119" s="1">
        <v>0.8</v>
      </c>
    </row>
    <row r="120" spans="1:6" x14ac:dyDescent="0.25">
      <c r="A120" s="1" t="s">
        <v>35</v>
      </c>
      <c r="B120" s="1" t="s">
        <v>38</v>
      </c>
      <c r="C120" s="1">
        <v>2024</v>
      </c>
      <c r="D120" s="1">
        <v>2024</v>
      </c>
      <c r="E120" s="1">
        <v>1866.7209365284034</v>
      </c>
      <c r="F120" s="1">
        <v>0.8</v>
      </c>
    </row>
    <row r="121" spans="1:6" x14ac:dyDescent="0.25">
      <c r="A121" s="1" t="s">
        <v>35</v>
      </c>
      <c r="B121" s="1" t="s">
        <v>38</v>
      </c>
      <c r="C121" s="1">
        <v>2024</v>
      </c>
      <c r="D121" s="1">
        <v>2025</v>
      </c>
      <c r="E121" s="1">
        <v>1866.7209365284034</v>
      </c>
      <c r="F121" s="1">
        <v>0.8</v>
      </c>
    </row>
    <row r="122" spans="1:6" x14ac:dyDescent="0.25">
      <c r="A122" s="1" t="s">
        <v>35</v>
      </c>
      <c r="B122" s="1" t="s">
        <v>38</v>
      </c>
      <c r="C122" s="1">
        <v>2024</v>
      </c>
      <c r="D122" s="1">
        <v>2026</v>
      </c>
      <c r="E122" s="1">
        <v>1866.7209365284034</v>
      </c>
      <c r="F122" s="1">
        <v>0.8</v>
      </c>
    </row>
    <row r="123" spans="1:6" x14ac:dyDescent="0.25">
      <c r="A123" s="1" t="s">
        <v>35</v>
      </c>
      <c r="B123" s="1" t="s">
        <v>38</v>
      </c>
      <c r="C123" s="1">
        <v>2024</v>
      </c>
      <c r="D123" s="1">
        <v>2027</v>
      </c>
      <c r="E123" s="1">
        <v>1866.7209365284034</v>
      </c>
      <c r="F123" s="1">
        <v>0.8</v>
      </c>
    </row>
    <row r="124" spans="1:6" x14ac:dyDescent="0.25">
      <c r="A124" s="1" t="s">
        <v>35</v>
      </c>
      <c r="B124" s="1" t="s">
        <v>38</v>
      </c>
      <c r="C124" s="1">
        <v>2024</v>
      </c>
      <c r="D124" s="1">
        <v>2028</v>
      </c>
      <c r="E124" s="1">
        <v>1866.7209365284034</v>
      </c>
      <c r="F124" s="1">
        <v>0.8</v>
      </c>
    </row>
    <row r="125" spans="1:6" x14ac:dyDescent="0.25">
      <c r="A125" s="1" t="s">
        <v>35</v>
      </c>
      <c r="B125" s="1" t="s">
        <v>38</v>
      </c>
      <c r="C125" s="1">
        <v>2024</v>
      </c>
      <c r="D125" s="1">
        <v>2029</v>
      </c>
      <c r="E125" s="1">
        <v>1866.7209365284034</v>
      </c>
      <c r="F125" s="1">
        <v>0.8</v>
      </c>
    </row>
    <row r="126" spans="1:6" x14ac:dyDescent="0.25">
      <c r="A126" s="1" t="s">
        <v>35</v>
      </c>
      <c r="B126" s="1" t="s">
        <v>38</v>
      </c>
      <c r="C126" s="1">
        <v>2024</v>
      </c>
      <c r="D126" s="1">
        <v>2030</v>
      </c>
      <c r="E126" s="1">
        <v>1866.7209365284034</v>
      </c>
      <c r="F126" s="1">
        <v>0.8</v>
      </c>
    </row>
    <row r="127" spans="1:6" x14ac:dyDescent="0.25">
      <c r="A127" s="1" t="s">
        <v>35</v>
      </c>
      <c r="B127" s="1" t="s">
        <v>38</v>
      </c>
      <c r="C127" s="1">
        <v>2024</v>
      </c>
      <c r="D127" s="1">
        <v>2031</v>
      </c>
      <c r="E127" s="1">
        <v>1866.7209365284034</v>
      </c>
      <c r="F127" s="1">
        <v>0.8</v>
      </c>
    </row>
    <row r="128" spans="1:6" x14ac:dyDescent="0.25">
      <c r="A128" s="1" t="s">
        <v>35</v>
      </c>
      <c r="B128" s="1" t="s">
        <v>38</v>
      </c>
      <c r="C128" s="1">
        <v>2025</v>
      </c>
      <c r="D128" s="1">
        <v>2025</v>
      </c>
      <c r="E128" s="1">
        <v>1728.4826154260927</v>
      </c>
      <c r="F128" s="1">
        <v>0.8</v>
      </c>
    </row>
    <row r="129" spans="1:6" x14ac:dyDescent="0.25">
      <c r="A129" s="1" t="s">
        <v>35</v>
      </c>
      <c r="B129" s="1" t="s">
        <v>38</v>
      </c>
      <c r="C129" s="1">
        <v>2025</v>
      </c>
      <c r="D129" s="1">
        <v>2026</v>
      </c>
      <c r="E129" s="1">
        <v>1728.4826154260927</v>
      </c>
      <c r="F129" s="1">
        <v>0.8</v>
      </c>
    </row>
    <row r="130" spans="1:6" x14ac:dyDescent="0.25">
      <c r="A130" s="1" t="s">
        <v>35</v>
      </c>
      <c r="B130" s="1" t="s">
        <v>38</v>
      </c>
      <c r="C130" s="1">
        <v>2025</v>
      </c>
      <c r="D130" s="1">
        <v>2027</v>
      </c>
      <c r="E130" s="1">
        <v>1728.4826154260927</v>
      </c>
      <c r="F130" s="1">
        <v>0.8</v>
      </c>
    </row>
    <row r="131" spans="1:6" x14ac:dyDescent="0.25">
      <c r="A131" s="1" t="s">
        <v>35</v>
      </c>
      <c r="B131" s="1" t="s">
        <v>38</v>
      </c>
      <c r="C131" s="1">
        <v>2025</v>
      </c>
      <c r="D131" s="1">
        <v>2028</v>
      </c>
      <c r="E131" s="1">
        <v>1728.4826154260927</v>
      </c>
      <c r="F131" s="1">
        <v>0.8</v>
      </c>
    </row>
    <row r="132" spans="1:6" x14ac:dyDescent="0.25">
      <c r="A132" s="1" t="s">
        <v>35</v>
      </c>
      <c r="B132" s="1" t="s">
        <v>38</v>
      </c>
      <c r="C132" s="1">
        <v>2025</v>
      </c>
      <c r="D132" s="1">
        <v>2029</v>
      </c>
      <c r="E132" s="1">
        <v>1728.4826154260927</v>
      </c>
      <c r="F132" s="1">
        <v>0.8</v>
      </c>
    </row>
    <row r="133" spans="1:6" x14ac:dyDescent="0.25">
      <c r="A133" s="1" t="s">
        <v>35</v>
      </c>
      <c r="B133" s="1" t="s">
        <v>38</v>
      </c>
      <c r="C133" s="1">
        <v>2025</v>
      </c>
      <c r="D133" s="1">
        <v>2030</v>
      </c>
      <c r="E133" s="1">
        <v>1728.4826154260927</v>
      </c>
      <c r="F133" s="1">
        <v>0.8</v>
      </c>
    </row>
    <row r="134" spans="1:6" x14ac:dyDescent="0.25">
      <c r="A134" s="1" t="s">
        <v>35</v>
      </c>
      <c r="B134" s="1" t="s">
        <v>38</v>
      </c>
      <c r="C134" s="1">
        <v>2025</v>
      </c>
      <c r="D134" s="1">
        <v>2031</v>
      </c>
      <c r="E134" s="1">
        <v>1728.4826154260927</v>
      </c>
      <c r="F134" s="1">
        <v>0.8</v>
      </c>
    </row>
    <row r="135" spans="1:6" x14ac:dyDescent="0.25">
      <c r="A135" s="1" t="s">
        <v>35</v>
      </c>
      <c r="B135" s="1" t="s">
        <v>38</v>
      </c>
      <c r="C135" s="1">
        <v>2026</v>
      </c>
      <c r="D135" s="1">
        <v>2026</v>
      </c>
      <c r="E135" s="1">
        <v>1626.4563252749385</v>
      </c>
      <c r="F135" s="1">
        <v>0.8</v>
      </c>
    </row>
    <row r="136" spans="1:6" x14ac:dyDescent="0.25">
      <c r="A136" s="1" t="s">
        <v>35</v>
      </c>
      <c r="B136" s="1" t="s">
        <v>38</v>
      </c>
      <c r="C136" s="1">
        <v>2026</v>
      </c>
      <c r="D136" s="1">
        <v>2027</v>
      </c>
      <c r="E136" s="1">
        <v>1626.4563252749385</v>
      </c>
      <c r="F136" s="1">
        <v>0.8</v>
      </c>
    </row>
    <row r="137" spans="1:6" x14ac:dyDescent="0.25">
      <c r="A137" s="1" t="s">
        <v>35</v>
      </c>
      <c r="B137" s="1" t="s">
        <v>38</v>
      </c>
      <c r="C137" s="1">
        <v>2026</v>
      </c>
      <c r="D137" s="1">
        <v>2028</v>
      </c>
      <c r="E137" s="1">
        <v>1626.4563252749385</v>
      </c>
      <c r="F137" s="1">
        <v>0.8</v>
      </c>
    </row>
    <row r="138" spans="1:6" x14ac:dyDescent="0.25">
      <c r="A138" s="1" t="s">
        <v>35</v>
      </c>
      <c r="B138" s="1" t="s">
        <v>38</v>
      </c>
      <c r="C138" s="1">
        <v>2026</v>
      </c>
      <c r="D138" s="1">
        <v>2029</v>
      </c>
      <c r="E138" s="1">
        <v>1626.4563252749385</v>
      </c>
      <c r="F138" s="1">
        <v>0.8</v>
      </c>
    </row>
    <row r="139" spans="1:6" x14ac:dyDescent="0.25">
      <c r="A139" s="1" t="s">
        <v>35</v>
      </c>
      <c r="B139" s="1" t="s">
        <v>38</v>
      </c>
      <c r="C139" s="1">
        <v>2026</v>
      </c>
      <c r="D139" s="1">
        <v>2030</v>
      </c>
      <c r="E139" s="1">
        <v>1626.4563252749385</v>
      </c>
      <c r="F139" s="1">
        <v>0.8</v>
      </c>
    </row>
    <row r="140" spans="1:6" x14ac:dyDescent="0.25">
      <c r="A140" s="1" t="s">
        <v>35</v>
      </c>
      <c r="B140" s="1" t="s">
        <v>38</v>
      </c>
      <c r="C140" s="1">
        <v>2026</v>
      </c>
      <c r="D140" s="1">
        <v>2031</v>
      </c>
      <c r="E140" s="1">
        <v>1626.4563252749385</v>
      </c>
      <c r="F140" s="1">
        <v>0.8</v>
      </c>
    </row>
    <row r="141" spans="1:6" x14ac:dyDescent="0.25">
      <c r="A141" s="1" t="s">
        <v>35</v>
      </c>
      <c r="B141" s="1" t="s">
        <v>38</v>
      </c>
      <c r="C141" s="1">
        <v>2027</v>
      </c>
      <c r="D141" s="1">
        <v>2027</v>
      </c>
      <c r="E141" s="1">
        <v>1549.7036517803353</v>
      </c>
      <c r="F141" s="1">
        <v>0.8</v>
      </c>
    </row>
    <row r="142" spans="1:6" x14ac:dyDescent="0.25">
      <c r="A142" s="1" t="s">
        <v>35</v>
      </c>
      <c r="B142" s="1" t="s">
        <v>38</v>
      </c>
      <c r="C142" s="1">
        <v>2027</v>
      </c>
      <c r="D142" s="1">
        <v>2028</v>
      </c>
      <c r="E142" s="1">
        <v>1549.7036517803353</v>
      </c>
      <c r="F142" s="1">
        <v>0.8</v>
      </c>
    </row>
    <row r="143" spans="1:6" x14ac:dyDescent="0.25">
      <c r="A143" s="1" t="s">
        <v>35</v>
      </c>
      <c r="B143" s="1" t="s">
        <v>38</v>
      </c>
      <c r="C143" s="1">
        <v>2027</v>
      </c>
      <c r="D143" s="1">
        <v>2029</v>
      </c>
      <c r="E143" s="1">
        <v>1549.7036517803353</v>
      </c>
      <c r="F143" s="1">
        <v>0.8</v>
      </c>
    </row>
    <row r="144" spans="1:6" x14ac:dyDescent="0.25">
      <c r="A144" s="1" t="s">
        <v>35</v>
      </c>
      <c r="B144" s="1" t="s">
        <v>38</v>
      </c>
      <c r="C144" s="1">
        <v>2027</v>
      </c>
      <c r="D144" s="1">
        <v>2030</v>
      </c>
      <c r="E144" s="1">
        <v>1549.7036517803353</v>
      </c>
      <c r="F144" s="1">
        <v>0.8</v>
      </c>
    </row>
    <row r="145" spans="1:6" x14ac:dyDescent="0.25">
      <c r="A145" s="1" t="s">
        <v>35</v>
      </c>
      <c r="B145" s="1" t="s">
        <v>38</v>
      </c>
      <c r="C145" s="1">
        <v>2027</v>
      </c>
      <c r="D145" s="1">
        <v>2031</v>
      </c>
      <c r="E145" s="1">
        <v>1549.7036517803353</v>
      </c>
      <c r="F145" s="1">
        <v>0.8</v>
      </c>
    </row>
    <row r="146" spans="1:6" x14ac:dyDescent="0.25">
      <c r="A146" s="1" t="s">
        <v>35</v>
      </c>
      <c r="B146" s="1" t="s">
        <v>38</v>
      </c>
      <c r="C146" s="1">
        <v>2028</v>
      </c>
      <c r="D146" s="1">
        <v>2028</v>
      </c>
      <c r="E146" s="1">
        <v>1472.6257664797854</v>
      </c>
      <c r="F146" s="1">
        <v>0.8</v>
      </c>
    </row>
    <row r="147" spans="1:6" x14ac:dyDescent="0.25">
      <c r="A147" s="1" t="s">
        <v>35</v>
      </c>
      <c r="B147" s="1" t="s">
        <v>38</v>
      </c>
      <c r="C147" s="1">
        <v>2028</v>
      </c>
      <c r="D147" s="1">
        <v>2029</v>
      </c>
      <c r="E147" s="1">
        <v>1472.6257664797854</v>
      </c>
      <c r="F147" s="1">
        <v>0.8</v>
      </c>
    </row>
    <row r="148" spans="1:6" x14ac:dyDescent="0.25">
      <c r="A148" s="1" t="s">
        <v>35</v>
      </c>
      <c r="B148" s="1" t="s">
        <v>38</v>
      </c>
      <c r="C148" s="1">
        <v>2028</v>
      </c>
      <c r="D148" s="1">
        <v>2030</v>
      </c>
      <c r="E148" s="1">
        <v>1472.6257664797854</v>
      </c>
      <c r="F148" s="1">
        <v>0.8</v>
      </c>
    </row>
    <row r="149" spans="1:6" x14ac:dyDescent="0.25">
      <c r="A149" s="1" t="s">
        <v>35</v>
      </c>
      <c r="B149" s="1" t="s">
        <v>38</v>
      </c>
      <c r="C149" s="1">
        <v>2028</v>
      </c>
      <c r="D149" s="1">
        <v>2031</v>
      </c>
      <c r="E149" s="1">
        <v>1472.6257664797854</v>
      </c>
      <c r="F149" s="1">
        <v>0.8</v>
      </c>
    </row>
    <row r="150" spans="1:6" x14ac:dyDescent="0.25">
      <c r="A150" s="1" t="s">
        <v>35</v>
      </c>
      <c r="B150" s="1" t="s">
        <v>38</v>
      </c>
      <c r="C150" s="1">
        <v>2029</v>
      </c>
      <c r="D150" s="1">
        <v>2029</v>
      </c>
      <c r="E150" s="1">
        <v>1399.8856641247764</v>
      </c>
      <c r="F150" s="1">
        <v>0.8</v>
      </c>
    </row>
    <row r="151" spans="1:6" x14ac:dyDescent="0.25">
      <c r="A151" s="1" t="s">
        <v>35</v>
      </c>
      <c r="B151" s="1" t="s">
        <v>38</v>
      </c>
      <c r="C151" s="1">
        <v>2029</v>
      </c>
      <c r="D151" s="1">
        <v>2030</v>
      </c>
      <c r="E151" s="1">
        <v>1399.8856641247764</v>
      </c>
      <c r="F151" s="1">
        <v>0.8</v>
      </c>
    </row>
    <row r="152" spans="1:6" x14ac:dyDescent="0.25">
      <c r="A152" s="1" t="s">
        <v>35</v>
      </c>
      <c r="B152" s="1" t="s">
        <v>38</v>
      </c>
      <c r="C152" s="1">
        <v>2029</v>
      </c>
      <c r="D152" s="1">
        <v>2031</v>
      </c>
      <c r="E152" s="1">
        <v>1399.8856641247764</v>
      </c>
      <c r="F152" s="1">
        <v>0.8</v>
      </c>
    </row>
    <row r="153" spans="1:6" x14ac:dyDescent="0.25">
      <c r="A153" s="1" t="s">
        <v>35</v>
      </c>
      <c r="B153" s="1" t="s">
        <v>38</v>
      </c>
      <c r="C153" s="1">
        <v>2030</v>
      </c>
      <c r="D153" s="1">
        <v>2030</v>
      </c>
      <c r="E153" s="1">
        <v>1328.931118995162</v>
      </c>
      <c r="F153" s="1">
        <v>0.8</v>
      </c>
    </row>
    <row r="154" spans="1:6" x14ac:dyDescent="0.25">
      <c r="A154" s="1" t="s">
        <v>35</v>
      </c>
      <c r="B154" s="1" t="s">
        <v>38</v>
      </c>
      <c r="C154" s="1">
        <v>2030</v>
      </c>
      <c r="D154" s="1">
        <v>2031</v>
      </c>
      <c r="E154" s="1">
        <v>1328.931118995162</v>
      </c>
      <c r="F154" s="1">
        <v>0.8</v>
      </c>
    </row>
    <row r="155" spans="1:6" x14ac:dyDescent="0.25">
      <c r="A155" s="1" t="s">
        <v>35</v>
      </c>
      <c r="B155" s="1" t="s">
        <v>38</v>
      </c>
      <c r="C155" s="1">
        <v>2031</v>
      </c>
      <c r="D155" s="1">
        <v>2031</v>
      </c>
      <c r="E155" s="1">
        <v>1257.0185423984108</v>
      </c>
      <c r="F155" s="1">
        <v>0.8</v>
      </c>
    </row>
    <row r="156" spans="1:6" x14ac:dyDescent="0.25">
      <c r="A156" s="1" t="s">
        <v>36</v>
      </c>
      <c r="B156" s="1" t="s">
        <v>38</v>
      </c>
      <c r="C156" s="1">
        <v>2020</v>
      </c>
      <c r="D156" s="1">
        <v>2021</v>
      </c>
      <c r="E156" s="1">
        <v>2202.970611097368</v>
      </c>
      <c r="F156" s="1">
        <v>0.75</v>
      </c>
    </row>
    <row r="157" spans="1:6" x14ac:dyDescent="0.25">
      <c r="A157" s="1" t="s">
        <v>36</v>
      </c>
      <c r="B157" s="1" t="s">
        <v>38</v>
      </c>
      <c r="C157" s="1">
        <v>2020</v>
      </c>
      <c r="D157" s="1">
        <v>2022</v>
      </c>
      <c r="E157" s="1">
        <v>2202.970611097368</v>
      </c>
      <c r="F157" s="1">
        <v>0.75</v>
      </c>
    </row>
    <row r="158" spans="1:6" x14ac:dyDescent="0.25">
      <c r="A158" s="1" t="s">
        <v>36</v>
      </c>
      <c r="B158" s="1" t="s">
        <v>38</v>
      </c>
      <c r="C158" s="1">
        <v>2020</v>
      </c>
      <c r="D158" s="1">
        <v>2023</v>
      </c>
      <c r="E158" s="1">
        <v>2202.970611097368</v>
      </c>
      <c r="F158" s="1">
        <v>0.75</v>
      </c>
    </row>
    <row r="159" spans="1:6" x14ac:dyDescent="0.25">
      <c r="A159" s="1" t="s">
        <v>36</v>
      </c>
      <c r="B159" s="1" t="s">
        <v>38</v>
      </c>
      <c r="C159" s="1">
        <v>2020</v>
      </c>
      <c r="D159" s="1">
        <v>2024</v>
      </c>
      <c r="E159" s="1">
        <v>2202.970611097368</v>
      </c>
      <c r="F159" s="1">
        <v>0.75</v>
      </c>
    </row>
    <row r="160" spans="1:6" x14ac:dyDescent="0.25">
      <c r="A160" s="1" t="s">
        <v>36</v>
      </c>
      <c r="B160" s="1" t="s">
        <v>38</v>
      </c>
      <c r="C160" s="1">
        <v>2020</v>
      </c>
      <c r="D160" s="1">
        <v>2025</v>
      </c>
      <c r="E160" s="1">
        <v>2202.970611097368</v>
      </c>
      <c r="F160" s="1">
        <v>0.75</v>
      </c>
    </row>
    <row r="161" spans="1:6" x14ac:dyDescent="0.25">
      <c r="A161" s="1" t="s">
        <v>36</v>
      </c>
      <c r="B161" s="1" t="s">
        <v>38</v>
      </c>
      <c r="C161" s="1">
        <v>2020</v>
      </c>
      <c r="D161" s="1">
        <v>2026</v>
      </c>
      <c r="E161" s="1">
        <v>2202.970611097368</v>
      </c>
      <c r="F161" s="1">
        <v>0.75</v>
      </c>
    </row>
    <row r="162" spans="1:6" x14ac:dyDescent="0.25">
      <c r="A162" s="1" t="s">
        <v>36</v>
      </c>
      <c r="B162" s="1" t="s">
        <v>38</v>
      </c>
      <c r="C162" s="1">
        <v>2020</v>
      </c>
      <c r="D162" s="1">
        <v>2027</v>
      </c>
      <c r="E162" s="1">
        <v>2202.970611097368</v>
      </c>
      <c r="F162" s="1">
        <v>0.75</v>
      </c>
    </row>
    <row r="163" spans="1:6" x14ac:dyDescent="0.25">
      <c r="A163" s="1" t="s">
        <v>36</v>
      </c>
      <c r="B163" s="1" t="s">
        <v>38</v>
      </c>
      <c r="C163" s="1">
        <v>2020</v>
      </c>
      <c r="D163" s="1">
        <v>2028</v>
      </c>
      <c r="E163" s="1">
        <v>2202.970611097368</v>
      </c>
      <c r="F163" s="1">
        <v>0.75</v>
      </c>
    </row>
    <row r="164" spans="1:6" x14ac:dyDescent="0.25">
      <c r="A164" s="1" t="s">
        <v>36</v>
      </c>
      <c r="B164" s="1" t="s">
        <v>38</v>
      </c>
      <c r="C164" s="1">
        <v>2020</v>
      </c>
      <c r="D164" s="1">
        <v>2029</v>
      </c>
      <c r="E164" s="1">
        <v>2202.970611097368</v>
      </c>
      <c r="F164" s="1">
        <v>0.75</v>
      </c>
    </row>
    <row r="165" spans="1:6" x14ac:dyDescent="0.25">
      <c r="A165" s="1" t="s">
        <v>36</v>
      </c>
      <c r="B165" s="1" t="s">
        <v>38</v>
      </c>
      <c r="C165" s="1">
        <v>2020</v>
      </c>
      <c r="D165" s="1">
        <v>2030</v>
      </c>
      <c r="E165" s="1">
        <v>2202.970611097368</v>
      </c>
      <c r="F165" s="1">
        <v>0.75</v>
      </c>
    </row>
    <row r="166" spans="1:6" x14ac:dyDescent="0.25">
      <c r="A166" s="1" t="s">
        <v>36</v>
      </c>
      <c r="B166" s="1" t="s">
        <v>38</v>
      </c>
      <c r="C166" s="1">
        <v>2020</v>
      </c>
      <c r="D166" s="1">
        <v>2031</v>
      </c>
      <c r="E166" s="1">
        <v>2202.970611097368</v>
      </c>
      <c r="F166" s="1">
        <v>0.75</v>
      </c>
    </row>
    <row r="167" spans="1:6" x14ac:dyDescent="0.25">
      <c r="A167" s="1" t="s">
        <v>36</v>
      </c>
      <c r="B167" s="1" t="s">
        <v>38</v>
      </c>
      <c r="C167" s="1">
        <v>2021</v>
      </c>
      <c r="D167" s="1">
        <v>2021</v>
      </c>
      <c r="E167" s="1">
        <v>2202.970611097368</v>
      </c>
      <c r="F167" s="1">
        <v>0.75</v>
      </c>
    </row>
    <row r="168" spans="1:6" x14ac:dyDescent="0.25">
      <c r="A168" s="1" t="s">
        <v>36</v>
      </c>
      <c r="B168" s="1" t="s">
        <v>38</v>
      </c>
      <c r="C168" s="1">
        <v>2021</v>
      </c>
      <c r="D168" s="1">
        <v>2022</v>
      </c>
      <c r="E168" s="1">
        <v>2202.970611097368</v>
      </c>
      <c r="F168" s="1">
        <v>0.75</v>
      </c>
    </row>
    <row r="169" spans="1:6" x14ac:dyDescent="0.25">
      <c r="A169" s="1" t="s">
        <v>36</v>
      </c>
      <c r="B169" s="1" t="s">
        <v>38</v>
      </c>
      <c r="C169" s="1">
        <v>2021</v>
      </c>
      <c r="D169" s="1">
        <v>2023</v>
      </c>
      <c r="E169" s="1">
        <v>2202.970611097368</v>
      </c>
      <c r="F169" s="1">
        <v>0.75</v>
      </c>
    </row>
    <row r="170" spans="1:6" x14ac:dyDescent="0.25">
      <c r="A170" s="1" t="s">
        <v>36</v>
      </c>
      <c r="B170" s="1" t="s">
        <v>38</v>
      </c>
      <c r="C170" s="1">
        <v>2021</v>
      </c>
      <c r="D170" s="1">
        <v>2024</v>
      </c>
      <c r="E170" s="1">
        <v>2202.970611097368</v>
      </c>
      <c r="F170" s="1">
        <v>0.75</v>
      </c>
    </row>
    <row r="171" spans="1:6" x14ac:dyDescent="0.25">
      <c r="A171" s="1" t="s">
        <v>36</v>
      </c>
      <c r="B171" s="1" t="s">
        <v>38</v>
      </c>
      <c r="C171" s="1">
        <v>2021</v>
      </c>
      <c r="D171" s="1">
        <v>2025</v>
      </c>
      <c r="E171" s="1">
        <v>2202.970611097368</v>
      </c>
      <c r="F171" s="1">
        <v>0.75</v>
      </c>
    </row>
    <row r="172" spans="1:6" x14ac:dyDescent="0.25">
      <c r="A172" s="1" t="s">
        <v>36</v>
      </c>
      <c r="B172" s="1" t="s">
        <v>38</v>
      </c>
      <c r="C172" s="1">
        <v>2021</v>
      </c>
      <c r="D172" s="1">
        <v>2026</v>
      </c>
      <c r="E172" s="1">
        <v>2202.970611097368</v>
      </c>
      <c r="F172" s="1">
        <v>0.75</v>
      </c>
    </row>
    <row r="173" spans="1:6" x14ac:dyDescent="0.25">
      <c r="A173" s="1" t="s">
        <v>36</v>
      </c>
      <c r="B173" s="1" t="s">
        <v>38</v>
      </c>
      <c r="C173" s="1">
        <v>2021</v>
      </c>
      <c r="D173" s="1">
        <v>2027</v>
      </c>
      <c r="E173" s="1">
        <v>2202.970611097368</v>
      </c>
      <c r="F173" s="1">
        <v>0.75</v>
      </c>
    </row>
    <row r="174" spans="1:6" x14ac:dyDescent="0.25">
      <c r="A174" s="1" t="s">
        <v>36</v>
      </c>
      <c r="B174" s="1" t="s">
        <v>38</v>
      </c>
      <c r="C174" s="1">
        <v>2021</v>
      </c>
      <c r="D174" s="1">
        <v>2028</v>
      </c>
      <c r="E174" s="1">
        <v>2202.970611097368</v>
      </c>
      <c r="F174" s="1">
        <v>0.75</v>
      </c>
    </row>
    <row r="175" spans="1:6" x14ac:dyDescent="0.25">
      <c r="A175" s="1" t="s">
        <v>36</v>
      </c>
      <c r="B175" s="1" t="s">
        <v>38</v>
      </c>
      <c r="C175" s="1">
        <v>2021</v>
      </c>
      <c r="D175" s="1">
        <v>2029</v>
      </c>
      <c r="E175" s="1">
        <v>2202.970611097368</v>
      </c>
      <c r="F175" s="1">
        <v>0.75</v>
      </c>
    </row>
    <row r="176" spans="1:6" x14ac:dyDescent="0.25">
      <c r="A176" s="1" t="s">
        <v>36</v>
      </c>
      <c r="B176" s="1" t="s">
        <v>38</v>
      </c>
      <c r="C176" s="1">
        <v>2021</v>
      </c>
      <c r="D176" s="1">
        <v>2030</v>
      </c>
      <c r="E176" s="1">
        <v>2202.970611097368</v>
      </c>
      <c r="F176" s="1">
        <v>0.75</v>
      </c>
    </row>
    <row r="177" spans="1:6" x14ac:dyDescent="0.25">
      <c r="A177" s="1" t="s">
        <v>36</v>
      </c>
      <c r="B177" s="1" t="s">
        <v>38</v>
      </c>
      <c r="C177" s="1">
        <v>2021</v>
      </c>
      <c r="D177" s="1">
        <v>2031</v>
      </c>
      <c r="E177" s="1">
        <v>2202.970611097368</v>
      </c>
      <c r="F177" s="1">
        <v>0.75</v>
      </c>
    </row>
    <row r="178" spans="1:6" x14ac:dyDescent="0.25">
      <c r="A178" s="1" t="s">
        <v>36</v>
      </c>
      <c r="B178" s="1" t="s">
        <v>38</v>
      </c>
      <c r="C178" s="1">
        <v>2022</v>
      </c>
      <c r="D178" s="1">
        <v>2022</v>
      </c>
      <c r="E178" s="1">
        <v>2202.970611097368</v>
      </c>
      <c r="F178" s="1">
        <v>0.75</v>
      </c>
    </row>
    <row r="179" spans="1:6" x14ac:dyDescent="0.25">
      <c r="A179" s="1" t="s">
        <v>36</v>
      </c>
      <c r="B179" s="1" t="s">
        <v>38</v>
      </c>
      <c r="C179" s="1">
        <v>2022</v>
      </c>
      <c r="D179" s="1">
        <v>2023</v>
      </c>
      <c r="E179" s="1">
        <v>2202.970611097368</v>
      </c>
      <c r="F179" s="1">
        <v>0.75</v>
      </c>
    </row>
    <row r="180" spans="1:6" x14ac:dyDescent="0.25">
      <c r="A180" s="1" t="s">
        <v>36</v>
      </c>
      <c r="B180" s="1" t="s">
        <v>38</v>
      </c>
      <c r="C180" s="1">
        <v>2022</v>
      </c>
      <c r="D180" s="1">
        <v>2024</v>
      </c>
      <c r="E180" s="1">
        <v>2202.970611097368</v>
      </c>
      <c r="F180" s="1">
        <v>0.75</v>
      </c>
    </row>
    <row r="181" spans="1:6" x14ac:dyDescent="0.25">
      <c r="A181" s="1" t="s">
        <v>36</v>
      </c>
      <c r="B181" s="1" t="s">
        <v>38</v>
      </c>
      <c r="C181" s="1">
        <v>2022</v>
      </c>
      <c r="D181" s="1">
        <v>2025</v>
      </c>
      <c r="E181" s="1">
        <v>2202.970611097368</v>
      </c>
      <c r="F181" s="1">
        <v>0.75</v>
      </c>
    </row>
    <row r="182" spans="1:6" x14ac:dyDescent="0.25">
      <c r="A182" s="1" t="s">
        <v>36</v>
      </c>
      <c r="B182" s="1" t="s">
        <v>38</v>
      </c>
      <c r="C182" s="1">
        <v>2022</v>
      </c>
      <c r="D182" s="1">
        <v>2026</v>
      </c>
      <c r="E182" s="1">
        <v>2202.970611097368</v>
      </c>
      <c r="F182" s="1">
        <v>0.75</v>
      </c>
    </row>
    <row r="183" spans="1:6" x14ac:dyDescent="0.25">
      <c r="A183" s="1" t="s">
        <v>36</v>
      </c>
      <c r="B183" s="1" t="s">
        <v>38</v>
      </c>
      <c r="C183" s="1">
        <v>2022</v>
      </c>
      <c r="D183" s="1">
        <v>2027</v>
      </c>
      <c r="E183" s="1">
        <v>2202.970611097368</v>
      </c>
      <c r="F183" s="1">
        <v>0.75</v>
      </c>
    </row>
    <row r="184" spans="1:6" x14ac:dyDescent="0.25">
      <c r="A184" s="1" t="s">
        <v>36</v>
      </c>
      <c r="B184" s="1" t="s">
        <v>38</v>
      </c>
      <c r="C184" s="1">
        <v>2022</v>
      </c>
      <c r="D184" s="1">
        <v>2028</v>
      </c>
      <c r="E184" s="1">
        <v>2202.970611097368</v>
      </c>
      <c r="F184" s="1">
        <v>0.75</v>
      </c>
    </row>
    <row r="185" spans="1:6" x14ac:dyDescent="0.25">
      <c r="A185" s="1" t="s">
        <v>36</v>
      </c>
      <c r="B185" s="1" t="s">
        <v>38</v>
      </c>
      <c r="C185" s="1">
        <v>2022</v>
      </c>
      <c r="D185" s="1">
        <v>2029</v>
      </c>
      <c r="E185" s="1">
        <v>2202.970611097368</v>
      </c>
      <c r="F185" s="1">
        <v>0.75</v>
      </c>
    </row>
    <row r="186" spans="1:6" x14ac:dyDescent="0.25">
      <c r="A186" s="1" t="s">
        <v>36</v>
      </c>
      <c r="B186" s="1" t="s">
        <v>38</v>
      </c>
      <c r="C186" s="1">
        <v>2022</v>
      </c>
      <c r="D186" s="1">
        <v>2030</v>
      </c>
      <c r="E186" s="1">
        <v>2202.970611097368</v>
      </c>
      <c r="F186" s="1">
        <v>0.75</v>
      </c>
    </row>
    <row r="187" spans="1:6" x14ac:dyDescent="0.25">
      <c r="A187" s="1" t="s">
        <v>36</v>
      </c>
      <c r="B187" s="1" t="s">
        <v>38</v>
      </c>
      <c r="C187" s="1">
        <v>2022</v>
      </c>
      <c r="D187" s="1">
        <v>2031</v>
      </c>
      <c r="E187" s="1">
        <v>2202.970611097368</v>
      </c>
      <c r="F187" s="1">
        <v>0.75</v>
      </c>
    </row>
    <row r="188" spans="1:6" x14ac:dyDescent="0.25">
      <c r="A188" s="1" t="s">
        <v>36</v>
      </c>
      <c r="B188" s="1" t="s">
        <v>38</v>
      </c>
      <c r="C188" s="1">
        <v>2023</v>
      </c>
      <c r="D188" s="1">
        <v>2023</v>
      </c>
      <c r="E188" s="1">
        <v>2202.970611097368</v>
      </c>
      <c r="F188" s="1">
        <v>0.75</v>
      </c>
    </row>
    <row r="189" spans="1:6" x14ac:dyDescent="0.25">
      <c r="A189" s="1" t="s">
        <v>36</v>
      </c>
      <c r="B189" s="1" t="s">
        <v>38</v>
      </c>
      <c r="C189" s="1">
        <v>2023</v>
      </c>
      <c r="D189" s="1">
        <v>2024</v>
      </c>
      <c r="E189" s="1">
        <v>2202.970611097368</v>
      </c>
      <c r="F189" s="1">
        <v>0.75</v>
      </c>
    </row>
    <row r="190" spans="1:6" x14ac:dyDescent="0.25">
      <c r="A190" s="1" t="s">
        <v>36</v>
      </c>
      <c r="B190" s="1" t="s">
        <v>38</v>
      </c>
      <c r="C190" s="1">
        <v>2023</v>
      </c>
      <c r="D190" s="1">
        <v>2025</v>
      </c>
      <c r="E190" s="1">
        <v>2202.970611097368</v>
      </c>
      <c r="F190" s="1">
        <v>0.75</v>
      </c>
    </row>
    <row r="191" spans="1:6" x14ac:dyDescent="0.25">
      <c r="A191" s="1" t="s">
        <v>36</v>
      </c>
      <c r="B191" s="1" t="s">
        <v>38</v>
      </c>
      <c r="C191" s="1">
        <v>2023</v>
      </c>
      <c r="D191" s="1">
        <v>2026</v>
      </c>
      <c r="E191" s="1">
        <v>2202.970611097368</v>
      </c>
      <c r="F191" s="1">
        <v>0.75</v>
      </c>
    </row>
    <row r="192" spans="1:6" x14ac:dyDescent="0.25">
      <c r="A192" s="1" t="s">
        <v>36</v>
      </c>
      <c r="B192" s="1" t="s">
        <v>38</v>
      </c>
      <c r="C192" s="1">
        <v>2023</v>
      </c>
      <c r="D192" s="1">
        <v>2027</v>
      </c>
      <c r="E192" s="1">
        <v>2202.970611097368</v>
      </c>
      <c r="F192" s="1">
        <v>0.75</v>
      </c>
    </row>
    <row r="193" spans="1:6" x14ac:dyDescent="0.25">
      <c r="A193" s="1" t="s">
        <v>36</v>
      </c>
      <c r="B193" s="1" t="s">
        <v>38</v>
      </c>
      <c r="C193" s="1">
        <v>2023</v>
      </c>
      <c r="D193" s="1">
        <v>2028</v>
      </c>
      <c r="E193" s="1">
        <v>2202.970611097368</v>
      </c>
      <c r="F193" s="1">
        <v>0.75</v>
      </c>
    </row>
    <row r="194" spans="1:6" x14ac:dyDescent="0.25">
      <c r="A194" s="1" t="s">
        <v>36</v>
      </c>
      <c r="B194" s="1" t="s">
        <v>38</v>
      </c>
      <c r="C194" s="1">
        <v>2023</v>
      </c>
      <c r="D194" s="1">
        <v>2029</v>
      </c>
      <c r="E194" s="1">
        <v>2202.970611097368</v>
      </c>
      <c r="F194" s="1">
        <v>0.75</v>
      </c>
    </row>
    <row r="195" spans="1:6" x14ac:dyDescent="0.25">
      <c r="A195" s="1" t="s">
        <v>36</v>
      </c>
      <c r="B195" s="1" t="s">
        <v>38</v>
      </c>
      <c r="C195" s="1">
        <v>2023</v>
      </c>
      <c r="D195" s="1">
        <v>2030</v>
      </c>
      <c r="E195" s="1">
        <v>2202.970611097368</v>
      </c>
      <c r="F195" s="1">
        <v>0.75</v>
      </c>
    </row>
    <row r="196" spans="1:6" x14ac:dyDescent="0.25">
      <c r="A196" s="1" t="s">
        <v>36</v>
      </c>
      <c r="B196" s="1" t="s">
        <v>38</v>
      </c>
      <c r="C196" s="1">
        <v>2023</v>
      </c>
      <c r="D196" s="1">
        <v>2031</v>
      </c>
      <c r="E196" s="1">
        <v>2202.970611097368</v>
      </c>
      <c r="F196" s="1">
        <v>0.75</v>
      </c>
    </row>
    <row r="197" spans="1:6" x14ac:dyDescent="0.25">
      <c r="A197" s="1" t="s">
        <v>36</v>
      </c>
      <c r="B197" s="1" t="s">
        <v>38</v>
      </c>
      <c r="C197" s="1">
        <v>2024</v>
      </c>
      <c r="D197" s="1">
        <v>2024</v>
      </c>
      <c r="E197" s="1">
        <v>2202.970611097368</v>
      </c>
      <c r="F197" s="1">
        <v>0.75</v>
      </c>
    </row>
    <row r="198" spans="1:6" x14ac:dyDescent="0.25">
      <c r="A198" s="1" t="s">
        <v>36</v>
      </c>
      <c r="B198" s="1" t="s">
        <v>38</v>
      </c>
      <c r="C198" s="1">
        <v>2024</v>
      </c>
      <c r="D198" s="1">
        <v>2025</v>
      </c>
      <c r="E198" s="1">
        <v>2202.970611097368</v>
      </c>
      <c r="F198" s="1">
        <v>0.75</v>
      </c>
    </row>
    <row r="199" spans="1:6" x14ac:dyDescent="0.25">
      <c r="A199" s="1" t="s">
        <v>36</v>
      </c>
      <c r="B199" s="1" t="s">
        <v>38</v>
      </c>
      <c r="C199" s="1">
        <v>2024</v>
      </c>
      <c r="D199" s="1">
        <v>2026</v>
      </c>
      <c r="E199" s="1">
        <v>2202.970611097368</v>
      </c>
      <c r="F199" s="1">
        <v>0.75</v>
      </c>
    </row>
    <row r="200" spans="1:6" x14ac:dyDescent="0.25">
      <c r="A200" s="1" t="s">
        <v>36</v>
      </c>
      <c r="B200" s="1" t="s">
        <v>38</v>
      </c>
      <c r="C200" s="1">
        <v>2024</v>
      </c>
      <c r="D200" s="1">
        <v>2027</v>
      </c>
      <c r="E200" s="1">
        <v>2202.970611097368</v>
      </c>
      <c r="F200" s="1">
        <v>0.75</v>
      </c>
    </row>
    <row r="201" spans="1:6" x14ac:dyDescent="0.25">
      <c r="A201" s="1" t="s">
        <v>36</v>
      </c>
      <c r="B201" s="1" t="s">
        <v>38</v>
      </c>
      <c r="C201" s="1">
        <v>2024</v>
      </c>
      <c r="D201" s="1">
        <v>2028</v>
      </c>
      <c r="E201" s="1">
        <v>2202.970611097368</v>
      </c>
      <c r="F201" s="1">
        <v>0.75</v>
      </c>
    </row>
    <row r="202" spans="1:6" x14ac:dyDescent="0.25">
      <c r="A202" s="1" t="s">
        <v>36</v>
      </c>
      <c r="B202" s="1" t="s">
        <v>38</v>
      </c>
      <c r="C202" s="1">
        <v>2024</v>
      </c>
      <c r="D202" s="1">
        <v>2029</v>
      </c>
      <c r="E202" s="1">
        <v>2202.970611097368</v>
      </c>
      <c r="F202" s="1">
        <v>0.75</v>
      </c>
    </row>
    <row r="203" spans="1:6" x14ac:dyDescent="0.25">
      <c r="A203" s="1" t="s">
        <v>36</v>
      </c>
      <c r="B203" s="1" t="s">
        <v>38</v>
      </c>
      <c r="C203" s="1">
        <v>2024</v>
      </c>
      <c r="D203" s="1">
        <v>2030</v>
      </c>
      <c r="E203" s="1">
        <v>2202.970611097368</v>
      </c>
      <c r="F203" s="1">
        <v>0.75</v>
      </c>
    </row>
    <row r="204" spans="1:6" x14ac:dyDescent="0.25">
      <c r="A204" s="1" t="s">
        <v>36</v>
      </c>
      <c r="B204" s="1" t="s">
        <v>38</v>
      </c>
      <c r="C204" s="1">
        <v>2024</v>
      </c>
      <c r="D204" s="1">
        <v>2031</v>
      </c>
      <c r="E204" s="1">
        <v>2202.970611097368</v>
      </c>
      <c r="F204" s="1">
        <v>0.75</v>
      </c>
    </row>
    <row r="205" spans="1:6" x14ac:dyDescent="0.25">
      <c r="A205" s="1" t="s">
        <v>36</v>
      </c>
      <c r="B205" s="1" t="s">
        <v>38</v>
      </c>
      <c r="C205" s="1">
        <v>2025</v>
      </c>
      <c r="D205" s="1">
        <v>2025</v>
      </c>
      <c r="E205" s="1">
        <v>2202.970611097368</v>
      </c>
      <c r="F205" s="1">
        <v>0.75</v>
      </c>
    </row>
    <row r="206" spans="1:6" x14ac:dyDescent="0.25">
      <c r="A206" s="1" t="s">
        <v>36</v>
      </c>
      <c r="B206" s="1" t="s">
        <v>38</v>
      </c>
      <c r="C206" s="1">
        <v>2025</v>
      </c>
      <c r="D206" s="1">
        <v>2026</v>
      </c>
      <c r="E206" s="1">
        <v>2202.970611097368</v>
      </c>
      <c r="F206" s="1">
        <v>0.75</v>
      </c>
    </row>
    <row r="207" spans="1:6" x14ac:dyDescent="0.25">
      <c r="A207" s="1" t="s">
        <v>36</v>
      </c>
      <c r="B207" s="1" t="s">
        <v>38</v>
      </c>
      <c r="C207" s="1">
        <v>2025</v>
      </c>
      <c r="D207" s="1">
        <v>2027</v>
      </c>
      <c r="E207" s="1">
        <v>2202.970611097368</v>
      </c>
      <c r="F207" s="1">
        <v>0.75</v>
      </c>
    </row>
    <row r="208" spans="1:6" x14ac:dyDescent="0.25">
      <c r="A208" s="1" t="s">
        <v>36</v>
      </c>
      <c r="B208" s="1" t="s">
        <v>38</v>
      </c>
      <c r="C208" s="1">
        <v>2025</v>
      </c>
      <c r="D208" s="1">
        <v>2028</v>
      </c>
      <c r="E208" s="1">
        <v>2202.970611097368</v>
      </c>
      <c r="F208" s="1">
        <v>0.75</v>
      </c>
    </row>
    <row r="209" spans="1:6" x14ac:dyDescent="0.25">
      <c r="A209" s="1" t="s">
        <v>36</v>
      </c>
      <c r="B209" s="1" t="s">
        <v>38</v>
      </c>
      <c r="C209" s="1">
        <v>2025</v>
      </c>
      <c r="D209" s="1">
        <v>2029</v>
      </c>
      <c r="E209" s="1">
        <v>2202.970611097368</v>
      </c>
      <c r="F209" s="1">
        <v>0.75</v>
      </c>
    </row>
    <row r="210" spans="1:6" x14ac:dyDescent="0.25">
      <c r="A210" s="1" t="s">
        <v>36</v>
      </c>
      <c r="B210" s="1" t="s">
        <v>38</v>
      </c>
      <c r="C210" s="1">
        <v>2025</v>
      </c>
      <c r="D210" s="1">
        <v>2030</v>
      </c>
      <c r="E210" s="1">
        <v>2202.970611097368</v>
      </c>
      <c r="F210" s="1">
        <v>0.75</v>
      </c>
    </row>
    <row r="211" spans="1:6" x14ac:dyDescent="0.25">
      <c r="A211" s="1" t="s">
        <v>36</v>
      </c>
      <c r="B211" s="1" t="s">
        <v>38</v>
      </c>
      <c r="C211" s="1">
        <v>2025</v>
      </c>
      <c r="D211" s="1">
        <v>2031</v>
      </c>
      <c r="E211" s="1">
        <v>2202.970611097368</v>
      </c>
      <c r="F211" s="1">
        <v>0.75</v>
      </c>
    </row>
    <row r="212" spans="1:6" x14ac:dyDescent="0.25">
      <c r="A212" s="1" t="s">
        <v>36</v>
      </c>
      <c r="B212" s="1" t="s">
        <v>38</v>
      </c>
      <c r="C212" s="1">
        <v>2026</v>
      </c>
      <c r="D212" s="1">
        <v>2026</v>
      </c>
      <c r="E212" s="1">
        <v>2202.970611097368</v>
      </c>
      <c r="F212" s="1">
        <v>0.75</v>
      </c>
    </row>
    <row r="213" spans="1:6" x14ac:dyDescent="0.25">
      <c r="A213" s="1" t="s">
        <v>36</v>
      </c>
      <c r="B213" s="1" t="s">
        <v>38</v>
      </c>
      <c r="C213" s="1">
        <v>2026</v>
      </c>
      <c r="D213" s="1">
        <v>2027</v>
      </c>
      <c r="E213" s="1">
        <v>2202.970611097368</v>
      </c>
      <c r="F213" s="1">
        <v>0.75</v>
      </c>
    </row>
    <row r="214" spans="1:6" x14ac:dyDescent="0.25">
      <c r="A214" s="1" t="s">
        <v>36</v>
      </c>
      <c r="B214" s="1" t="s">
        <v>38</v>
      </c>
      <c r="C214" s="1">
        <v>2026</v>
      </c>
      <c r="D214" s="1">
        <v>2028</v>
      </c>
      <c r="E214" s="1">
        <v>2202.970611097368</v>
      </c>
      <c r="F214" s="1">
        <v>0.75</v>
      </c>
    </row>
    <row r="215" spans="1:6" x14ac:dyDescent="0.25">
      <c r="A215" s="1" t="s">
        <v>36</v>
      </c>
      <c r="B215" s="1" t="s">
        <v>38</v>
      </c>
      <c r="C215" s="1">
        <v>2026</v>
      </c>
      <c r="D215" s="1">
        <v>2029</v>
      </c>
      <c r="E215" s="1">
        <v>2202.970611097368</v>
      </c>
      <c r="F215" s="1">
        <v>0.75</v>
      </c>
    </row>
    <row r="216" spans="1:6" x14ac:dyDescent="0.25">
      <c r="A216" s="1" t="s">
        <v>36</v>
      </c>
      <c r="B216" s="1" t="s">
        <v>38</v>
      </c>
      <c r="C216" s="1">
        <v>2026</v>
      </c>
      <c r="D216" s="1">
        <v>2030</v>
      </c>
      <c r="E216" s="1">
        <v>2202.970611097368</v>
      </c>
      <c r="F216" s="1">
        <v>0.75</v>
      </c>
    </row>
    <row r="217" spans="1:6" x14ac:dyDescent="0.25">
      <c r="A217" s="1" t="s">
        <v>36</v>
      </c>
      <c r="B217" s="1" t="s">
        <v>38</v>
      </c>
      <c r="C217" s="1">
        <v>2026</v>
      </c>
      <c r="D217" s="1">
        <v>2031</v>
      </c>
      <c r="E217" s="1">
        <v>2202.970611097368</v>
      </c>
      <c r="F217" s="1">
        <v>0.75</v>
      </c>
    </row>
    <row r="218" spans="1:6" x14ac:dyDescent="0.25">
      <c r="A218" s="1" t="s">
        <v>36</v>
      </c>
      <c r="B218" s="1" t="s">
        <v>38</v>
      </c>
      <c r="C218" s="1">
        <v>2027</v>
      </c>
      <c r="D218" s="1">
        <v>2027</v>
      </c>
      <c r="E218" s="1">
        <v>2202.970611097368</v>
      </c>
      <c r="F218" s="1">
        <v>0.75</v>
      </c>
    </row>
    <row r="219" spans="1:6" x14ac:dyDescent="0.25">
      <c r="A219" s="1" t="s">
        <v>36</v>
      </c>
      <c r="B219" s="1" t="s">
        <v>38</v>
      </c>
      <c r="C219" s="1">
        <v>2027</v>
      </c>
      <c r="D219" s="1">
        <v>2028</v>
      </c>
      <c r="E219" s="1">
        <v>2202.970611097368</v>
      </c>
      <c r="F219" s="1">
        <v>0.75</v>
      </c>
    </row>
    <row r="220" spans="1:6" x14ac:dyDescent="0.25">
      <c r="A220" s="1" t="s">
        <v>36</v>
      </c>
      <c r="B220" s="1" t="s">
        <v>38</v>
      </c>
      <c r="C220" s="1">
        <v>2027</v>
      </c>
      <c r="D220" s="1">
        <v>2029</v>
      </c>
      <c r="E220" s="1">
        <v>2202.970611097368</v>
      </c>
      <c r="F220" s="1">
        <v>0.75</v>
      </c>
    </row>
    <row r="221" spans="1:6" x14ac:dyDescent="0.25">
      <c r="A221" s="1" t="s">
        <v>36</v>
      </c>
      <c r="B221" s="1" t="s">
        <v>38</v>
      </c>
      <c r="C221" s="1">
        <v>2027</v>
      </c>
      <c r="D221" s="1">
        <v>2030</v>
      </c>
      <c r="E221" s="1">
        <v>2202.970611097368</v>
      </c>
      <c r="F221" s="1">
        <v>0.75</v>
      </c>
    </row>
    <row r="222" spans="1:6" x14ac:dyDescent="0.25">
      <c r="A222" s="1" t="s">
        <v>36</v>
      </c>
      <c r="B222" s="1" t="s">
        <v>38</v>
      </c>
      <c r="C222" s="1">
        <v>2027</v>
      </c>
      <c r="D222" s="1">
        <v>2031</v>
      </c>
      <c r="E222" s="1">
        <v>2202.970611097368</v>
      </c>
      <c r="F222" s="1">
        <v>0.75</v>
      </c>
    </row>
    <row r="223" spans="1:6" x14ac:dyDescent="0.25">
      <c r="A223" s="1" t="s">
        <v>36</v>
      </c>
      <c r="B223" s="1" t="s">
        <v>38</v>
      </c>
      <c r="C223" s="1">
        <v>2028</v>
      </c>
      <c r="D223" s="1">
        <v>2028</v>
      </c>
      <c r="E223" s="1">
        <v>2202.970611097368</v>
      </c>
      <c r="F223" s="1">
        <v>0.75</v>
      </c>
    </row>
    <row r="224" spans="1:6" x14ac:dyDescent="0.25">
      <c r="A224" s="1" t="s">
        <v>36</v>
      </c>
      <c r="B224" s="1" t="s">
        <v>38</v>
      </c>
      <c r="C224" s="1">
        <v>2028</v>
      </c>
      <c r="D224" s="1">
        <v>2029</v>
      </c>
      <c r="E224" s="1">
        <v>2202.970611097368</v>
      </c>
      <c r="F224" s="1">
        <v>0.75</v>
      </c>
    </row>
    <row r="225" spans="1:6" x14ac:dyDescent="0.25">
      <c r="A225" s="1" t="s">
        <v>36</v>
      </c>
      <c r="B225" s="1" t="s">
        <v>38</v>
      </c>
      <c r="C225" s="1">
        <v>2028</v>
      </c>
      <c r="D225" s="1">
        <v>2030</v>
      </c>
      <c r="E225" s="1">
        <v>2202.970611097368</v>
      </c>
      <c r="F225" s="1">
        <v>0.75</v>
      </c>
    </row>
    <row r="226" spans="1:6" x14ac:dyDescent="0.25">
      <c r="A226" s="1" t="s">
        <v>36</v>
      </c>
      <c r="B226" s="1" t="s">
        <v>38</v>
      </c>
      <c r="C226" s="1">
        <v>2028</v>
      </c>
      <c r="D226" s="1">
        <v>2031</v>
      </c>
      <c r="E226" s="1">
        <v>2202.970611097368</v>
      </c>
      <c r="F226" s="1">
        <v>0.75</v>
      </c>
    </row>
    <row r="227" spans="1:6" x14ac:dyDescent="0.25">
      <c r="A227" s="1" t="s">
        <v>36</v>
      </c>
      <c r="B227" s="1" t="s">
        <v>38</v>
      </c>
      <c r="C227" s="1">
        <v>2029</v>
      </c>
      <c r="D227" s="1">
        <v>2029</v>
      </c>
      <c r="E227" s="1">
        <v>2202.970611097368</v>
      </c>
      <c r="F227" s="1">
        <v>0.75</v>
      </c>
    </row>
    <row r="228" spans="1:6" x14ac:dyDescent="0.25">
      <c r="A228" s="1" t="s">
        <v>36</v>
      </c>
      <c r="B228" s="1" t="s">
        <v>38</v>
      </c>
      <c r="C228" s="1">
        <v>2029</v>
      </c>
      <c r="D228" s="1">
        <v>2030</v>
      </c>
      <c r="E228" s="1">
        <v>2202.970611097368</v>
      </c>
      <c r="F228" s="1">
        <v>0.75</v>
      </c>
    </row>
    <row r="229" spans="1:6" x14ac:dyDescent="0.25">
      <c r="A229" s="1" t="s">
        <v>36</v>
      </c>
      <c r="B229" s="1" t="s">
        <v>38</v>
      </c>
      <c r="C229" s="1">
        <v>2029</v>
      </c>
      <c r="D229" s="1">
        <v>2031</v>
      </c>
      <c r="E229" s="1">
        <v>2202.970611097368</v>
      </c>
      <c r="F229" s="1">
        <v>0.75</v>
      </c>
    </row>
    <row r="230" spans="1:6" x14ac:dyDescent="0.25">
      <c r="A230" s="1" t="s">
        <v>36</v>
      </c>
      <c r="B230" s="1" t="s">
        <v>38</v>
      </c>
      <c r="C230" s="1">
        <v>2030</v>
      </c>
      <c r="D230" s="1">
        <v>2030</v>
      </c>
      <c r="E230" s="1">
        <v>2202.970611097368</v>
      </c>
      <c r="F230" s="1">
        <v>0.75</v>
      </c>
    </row>
    <row r="231" spans="1:6" x14ac:dyDescent="0.25">
      <c r="A231" s="1" t="s">
        <v>36</v>
      </c>
      <c r="B231" s="1" t="s">
        <v>38</v>
      </c>
      <c r="C231" s="1">
        <v>2030</v>
      </c>
      <c r="D231" s="1">
        <v>2031</v>
      </c>
      <c r="E231" s="1">
        <v>2202.970611097368</v>
      </c>
      <c r="F231" s="1">
        <v>0.75</v>
      </c>
    </row>
    <row r="232" spans="1:6" x14ac:dyDescent="0.25">
      <c r="A232" s="1" t="s">
        <v>36</v>
      </c>
      <c r="B232" s="1" t="s">
        <v>38</v>
      </c>
      <c r="C232" s="1">
        <v>2031</v>
      </c>
      <c r="D232" s="1">
        <v>2031</v>
      </c>
      <c r="E232" s="1">
        <v>2202.970611097368</v>
      </c>
      <c r="F232" s="1">
        <v>0.75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3" sqref="D3"/>
    </sheetView>
  </sheetViews>
  <sheetFormatPr defaultRowHeight="15" x14ac:dyDescent="0.25"/>
  <cols>
    <col min="2" max="2" width="16.5703125" customWidth="1"/>
    <col min="3" max="3" width="14.85546875" customWidth="1"/>
    <col min="4" max="4" width="17.42578125" bestFit="1" customWidth="1"/>
  </cols>
  <sheetData>
    <row r="1" spans="1:4" x14ac:dyDescent="0.25">
      <c r="A1" t="s">
        <v>22</v>
      </c>
      <c r="B1" t="s">
        <v>20</v>
      </c>
      <c r="C1" t="s">
        <v>21</v>
      </c>
      <c r="D1" t="s">
        <v>25</v>
      </c>
    </row>
    <row r="2" spans="1:4" x14ac:dyDescent="0.25">
      <c r="A2">
        <v>2019</v>
      </c>
      <c r="B2" s="2" t="e">
        <f xml:space="preserve"> B3 - (B4 - B3)</f>
        <v>#REF!</v>
      </c>
      <c r="C2" s="2">
        <f xml:space="preserve"> C3 - (C4 - C3)</f>
        <v>-3650</v>
      </c>
      <c r="D2" s="2">
        <f>Table3[[#This Row],[SIX_HR_STOR]]</f>
        <v>-3650</v>
      </c>
    </row>
    <row r="3" spans="1:4" x14ac:dyDescent="0.25">
      <c r="A3">
        <v>2020</v>
      </c>
      <c r="B3" s="2" t="e">
        <f>Info!#REF!</f>
        <v>#REF!</v>
      </c>
      <c r="C3" s="2">
        <f>Info!F75</f>
        <v>0</v>
      </c>
      <c r="D3" s="2">
        <f>Table3[[#This Row],[SIX_HR_STOR]]</f>
        <v>0</v>
      </c>
    </row>
    <row r="4" spans="1:4" x14ac:dyDescent="0.25">
      <c r="A4">
        <v>2021</v>
      </c>
      <c r="B4" s="2" t="e">
        <f>Info!#REF!</f>
        <v>#REF!</v>
      </c>
      <c r="C4" s="2">
        <f>Info!F76</f>
        <v>3650</v>
      </c>
      <c r="D4" s="2">
        <f>Table3[[#This Row],[SIX_HR_STOR]]</f>
        <v>3650</v>
      </c>
    </row>
    <row r="5" spans="1:4" x14ac:dyDescent="0.25">
      <c r="A5">
        <v>2022</v>
      </c>
      <c r="B5" s="2" t="e">
        <f>Info!#REF!</f>
        <v>#REF!</v>
      </c>
      <c r="C5" s="2">
        <f>Info!F77</f>
        <v>3723</v>
      </c>
      <c r="D5" s="2">
        <f>Table3[[#This Row],[SIX_HR_STOR]]</f>
        <v>3723</v>
      </c>
    </row>
    <row r="6" spans="1:4" x14ac:dyDescent="0.25">
      <c r="A6">
        <v>2023</v>
      </c>
      <c r="B6" s="2" t="e">
        <f>Info!#REF!</f>
        <v>#REF!</v>
      </c>
      <c r="C6" s="2">
        <f>Info!F78</f>
        <v>3797.46</v>
      </c>
      <c r="D6" s="2">
        <f>Table3[[#This Row],[SIX_HR_STOR]]</f>
        <v>3797.46</v>
      </c>
    </row>
    <row r="7" spans="1:4" x14ac:dyDescent="0.25">
      <c r="A7">
        <v>2024</v>
      </c>
      <c r="B7" s="2" t="e">
        <f>Info!#REF!</f>
        <v>#REF!</v>
      </c>
      <c r="C7" s="2">
        <f>Info!F79</f>
        <v>3873.4092000000001</v>
      </c>
      <c r="D7" s="2">
        <f>Table3[[#This Row],[SIX_HR_STOR]]</f>
        <v>3873.4092000000001</v>
      </c>
    </row>
    <row r="8" spans="1:4" x14ac:dyDescent="0.25">
      <c r="A8">
        <v>2025</v>
      </c>
      <c r="B8" s="2" t="e">
        <f>Info!#REF!</f>
        <v>#REF!</v>
      </c>
      <c r="C8" s="2">
        <f>Info!F80</f>
        <v>3950.8773840000003</v>
      </c>
      <c r="D8" s="2">
        <f>Table3[[#This Row],[SIX_HR_STOR]]</f>
        <v>3950.8773840000003</v>
      </c>
    </row>
    <row r="9" spans="1:4" x14ac:dyDescent="0.25">
      <c r="A9">
        <v>2026</v>
      </c>
      <c r="B9" s="2" t="e">
        <f>Info!#REF!</f>
        <v>#REF!</v>
      </c>
      <c r="C9" s="2">
        <f>Info!F81</f>
        <v>4029.8949316800004</v>
      </c>
      <c r="D9" s="2">
        <f>Table3[[#This Row],[SIX_HR_STOR]]</f>
        <v>4029.8949316800004</v>
      </c>
    </row>
    <row r="10" spans="1:4" x14ac:dyDescent="0.25">
      <c r="A10">
        <v>2027</v>
      </c>
      <c r="B10" s="2" t="e">
        <f>Info!#REF!</f>
        <v>#REF!</v>
      </c>
      <c r="C10" s="2">
        <f>Info!F82</f>
        <v>4110.4928303136003</v>
      </c>
      <c r="D10" s="2">
        <f>Table3[[#This Row],[SIX_HR_STOR]]</f>
        <v>4110.4928303136003</v>
      </c>
    </row>
    <row r="11" spans="1:4" x14ac:dyDescent="0.25">
      <c r="A11">
        <v>2028</v>
      </c>
      <c r="B11" s="2" t="e">
        <f>Info!#REF!</f>
        <v>#REF!</v>
      </c>
      <c r="C11" s="2">
        <f>Info!F83</f>
        <v>4192.7026869198726</v>
      </c>
      <c r="D11" s="2">
        <f>Table3[[#This Row],[SIX_HR_STOR]]</f>
        <v>4192.7026869198726</v>
      </c>
    </row>
    <row r="12" spans="1:4" x14ac:dyDescent="0.25">
      <c r="A12">
        <v>2029</v>
      </c>
      <c r="B12" s="2" t="e">
        <f>Info!#REF!</f>
        <v>#REF!</v>
      </c>
      <c r="C12" s="2">
        <f>Info!F84</f>
        <v>4276.5567406582704</v>
      </c>
      <c r="D12" s="2">
        <f>Table3[[#This Row],[SIX_HR_STOR]]</f>
        <v>4276.5567406582704</v>
      </c>
    </row>
    <row r="13" spans="1:4" x14ac:dyDescent="0.25">
      <c r="A13">
        <v>2030</v>
      </c>
      <c r="B13" s="2" t="e">
        <f>Info!#REF!</f>
        <v>#REF!</v>
      </c>
      <c r="C13" s="2">
        <f>Info!F85</f>
        <v>4362.0878754714358</v>
      </c>
      <c r="D13" s="2">
        <f>Table3[[#This Row],[SIX_HR_STOR]]</f>
        <v>4362.0878754714358</v>
      </c>
    </row>
    <row r="14" spans="1:4" x14ac:dyDescent="0.25">
      <c r="A14">
        <v>2031</v>
      </c>
      <c r="B14" s="2" t="e">
        <f>Info!#REF!</f>
        <v>#REF!</v>
      </c>
      <c r="C14" s="2">
        <f>Info!F86</f>
        <v>4449.3296329808645</v>
      </c>
      <c r="D14" s="2">
        <f>Table3[[#This Row],[SIX_HR_STOR]]</f>
        <v>4449.3296329808645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2" sqref="A2"/>
    </sheetView>
  </sheetViews>
  <sheetFormatPr defaultRowHeight="15" x14ac:dyDescent="0.25"/>
  <cols>
    <col min="2" max="2" width="16.5703125" customWidth="1"/>
    <col min="3" max="3" width="15" customWidth="1"/>
    <col min="4" max="4" width="17.42578125" bestFit="1" customWidth="1"/>
  </cols>
  <sheetData>
    <row r="1" spans="1:4" x14ac:dyDescent="0.25">
      <c r="A1" t="s">
        <v>22</v>
      </c>
      <c r="B1" t="s">
        <v>20</v>
      </c>
      <c r="C1" t="s">
        <v>21</v>
      </c>
      <c r="D1" t="s">
        <v>25</v>
      </c>
    </row>
    <row r="2" spans="1:4" x14ac:dyDescent="0.25">
      <c r="A2">
        <v>2019</v>
      </c>
      <c r="B2" t="e">
        <f>Info!#REF!</f>
        <v>#REF!</v>
      </c>
      <c r="C2" t="e">
        <f>Info!#REF!</f>
        <v>#REF!</v>
      </c>
      <c r="D2" t="e">
        <f>Table6[[#This Row],[SIX_HR_STOR]]</f>
        <v>#REF!</v>
      </c>
    </row>
    <row r="3" spans="1:4" x14ac:dyDescent="0.25">
      <c r="A3">
        <v>2020</v>
      </c>
      <c r="B3" t="e">
        <f>Info!#REF!</f>
        <v>#REF!</v>
      </c>
      <c r="C3" t="e">
        <f>Info!#REF!</f>
        <v>#REF!</v>
      </c>
      <c r="D3" t="e">
        <f>Table6[[#This Row],[SIX_HR_STOR]]</f>
        <v>#REF!</v>
      </c>
    </row>
    <row r="4" spans="1:4" x14ac:dyDescent="0.25">
      <c r="A4">
        <v>2021</v>
      </c>
      <c r="B4" t="e">
        <f>Info!#REF!</f>
        <v>#REF!</v>
      </c>
      <c r="C4" t="e">
        <f>Info!#REF!</f>
        <v>#REF!</v>
      </c>
      <c r="D4" t="e">
        <f>Table6[[#This Row],[SIX_HR_STOR]]</f>
        <v>#REF!</v>
      </c>
    </row>
    <row r="5" spans="1:4" x14ac:dyDescent="0.25">
      <c r="A5">
        <v>2022</v>
      </c>
      <c r="B5" t="e">
        <f>Info!#REF!</f>
        <v>#REF!</v>
      </c>
      <c r="C5" t="e">
        <f>Info!#REF!</f>
        <v>#REF!</v>
      </c>
      <c r="D5" t="e">
        <f>Table6[[#This Row],[SIX_HR_STOR]]</f>
        <v>#REF!</v>
      </c>
    </row>
    <row r="6" spans="1:4" x14ac:dyDescent="0.25">
      <c r="A6">
        <v>2023</v>
      </c>
      <c r="B6" t="e">
        <f>Info!#REF!</f>
        <v>#REF!</v>
      </c>
      <c r="C6" t="e">
        <f>Info!#REF!</f>
        <v>#REF!</v>
      </c>
      <c r="D6" t="e">
        <f>Table6[[#This Row],[SIX_HR_STOR]]</f>
        <v>#REF!</v>
      </c>
    </row>
    <row r="7" spans="1:4" x14ac:dyDescent="0.25">
      <c r="A7">
        <v>2024</v>
      </c>
      <c r="B7" t="e">
        <f>Info!#REF!</f>
        <v>#REF!</v>
      </c>
      <c r="C7" t="e">
        <f>Info!#REF!</f>
        <v>#REF!</v>
      </c>
      <c r="D7" t="e">
        <f>Table6[[#This Row],[SIX_HR_STOR]]</f>
        <v>#REF!</v>
      </c>
    </row>
    <row r="8" spans="1:4" x14ac:dyDescent="0.25">
      <c r="A8">
        <v>2025</v>
      </c>
      <c r="B8" t="e">
        <f>Info!#REF!</f>
        <v>#REF!</v>
      </c>
      <c r="C8" t="e">
        <f>Info!#REF!</f>
        <v>#REF!</v>
      </c>
      <c r="D8" t="e">
        <f>Table6[[#This Row],[SIX_HR_STOR]]</f>
        <v>#REF!</v>
      </c>
    </row>
    <row r="9" spans="1:4" x14ac:dyDescent="0.25">
      <c r="A9">
        <v>2026</v>
      </c>
      <c r="B9" t="e">
        <f>Info!#REF!</f>
        <v>#REF!</v>
      </c>
      <c r="C9" t="e">
        <f>Info!#REF!</f>
        <v>#REF!</v>
      </c>
      <c r="D9" t="e">
        <f>Table6[[#This Row],[SIX_HR_STOR]]</f>
        <v>#REF!</v>
      </c>
    </row>
    <row r="10" spans="1:4" x14ac:dyDescent="0.25">
      <c r="A10">
        <v>2027</v>
      </c>
      <c r="B10" t="e">
        <f>Info!#REF!</f>
        <v>#REF!</v>
      </c>
      <c r="C10" t="e">
        <f>Info!#REF!</f>
        <v>#REF!</v>
      </c>
      <c r="D10" t="e">
        <f>Table6[[#This Row],[SIX_HR_STOR]]</f>
        <v>#REF!</v>
      </c>
    </row>
    <row r="11" spans="1:4" x14ac:dyDescent="0.25">
      <c r="A11">
        <v>2028</v>
      </c>
      <c r="B11" t="e">
        <f>Info!#REF!</f>
        <v>#REF!</v>
      </c>
      <c r="C11" t="e">
        <f>Info!#REF!</f>
        <v>#REF!</v>
      </c>
      <c r="D11" t="e">
        <f>Table6[[#This Row],[SIX_HR_STOR]]</f>
        <v>#REF!</v>
      </c>
    </row>
    <row r="12" spans="1:4" x14ac:dyDescent="0.25">
      <c r="A12">
        <v>2029</v>
      </c>
      <c r="B12" t="e">
        <f>Info!#REF!</f>
        <v>#REF!</v>
      </c>
      <c r="C12" t="e">
        <f>Info!#REF!</f>
        <v>#REF!</v>
      </c>
      <c r="D12" t="e">
        <f>Table6[[#This Row],[SIX_HR_STOR]]</f>
        <v>#REF!</v>
      </c>
    </row>
    <row r="13" spans="1:4" x14ac:dyDescent="0.25">
      <c r="A13">
        <v>2030</v>
      </c>
      <c r="B13" t="e">
        <f>Info!#REF!</f>
        <v>#REF!</v>
      </c>
      <c r="C13" t="e">
        <f>Info!#REF!</f>
        <v>#REF!</v>
      </c>
      <c r="D13" t="e">
        <f>Table6[[#This Row],[SIX_HR_STOR]]</f>
        <v>#REF!</v>
      </c>
    </row>
    <row r="14" spans="1:4" x14ac:dyDescent="0.25">
      <c r="A14">
        <v>2031</v>
      </c>
      <c r="B14" t="e">
        <f>Info!#REF!</f>
        <v>#REF!</v>
      </c>
      <c r="C14" t="e">
        <f>Info!#REF!</f>
        <v>#REF!</v>
      </c>
      <c r="D14" t="e">
        <f>Table6[[#This Row],[SIX_HR_STOR]]</f>
        <v>#REF!</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f 3 f 1 9 3 e - 4 3 c 4 - 4 d a 7 - 8 c 0 c - d 2 4 7 e 5 a f 5 0 a 5 "   x m l n s = " h t t p : / / s c h e m a s . m i c r o s o f t . c o m / D a t a M a s h u p " > A A A A A H 4 H A A B Q S w M E F A A C A A g A k H t t U 7 i 7 H M a k A A A A 9 Q A A A B I A H A B D b 2 5 m a W c v U G F j a 2 F n Z S 5 4 b W w g o h g A K K A U A A A A A A A A A A A A A A A A A A A A A A A A A A A A h Y 9 B D o I w F E S v Q r q n R Y w G y a c s 3 E p i Q j R u m 1 K h E T 6 G F s v d X H g k r y B G U X c u Z 9 5 M M n O / 3 i A d m t q 7 q M 7 o F h M y o w H x F M q 2 0 F g m p L d H P y I p h 6 2 Q J 1 E q b w y j i Q e j E 1 J Z e 4 4 Z c 8 5 R N 6 d t V 7 I w C G b s k G 1 y W a l G + B q N F S g V + b S K / y 3 C Y f 8 a w 0 O 6 i u h i O U 4 C N n m Q a f z y c G R P + m P C u q 9 t 3 y m u 0 N / l w C Y J 7 H 2 B P w B Q S w M E F A A C A A g A k H t t 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B 7 b V O a U v G f e A Q A A C I p A A A T A B w A R m 9 y b X V s Y X M v U 2 V j d G l v b j E u b S C i G A A o o B Q A A A A A A A A A A A A A A A A A A A A A A A A A A A D t W N + P 2 k Y Q f j / p / o e V 7 w U i C 4 V T 1 Z c q J 1 0 o i d L e x R S T V B F C y O A B r J h d Z C 8 p C P G / d 2 2 v 1 7 v 2 4 j P m V N H W v N j e H z P f z O z M N 0 s I c + o R j O z k 2 f 3 l 9 u b 2 J l w 5 A b h o C E s 2 F K J 3 y A d 6 e 4 P Y z y b b Y A 5 s p L + b g 9 / p b Y M A M P 2 T B N 9 n h H x v t Q / j z 8 4 a 3 h l 8 q z E 5 j n s E U 7 Z m Y i Y S 7 o z e y s F L J n 6 0 3 4 D B R I 2 c m Q + d U e D g c E G C d Y / 4 2 z W O J s N W o s 4 8 H I x n 4 o L / E c g y c D a r v W E i y h Y g C j t 6 N N H B s L c z M d k t n b 1 X Z o / t 2 x s P a 5 H J n u g v F t 7 c A z z f 9 0 h I p z O H 1 n F K U Y r s n w x I I k / W / w 2 c o I 7 G a F 9 V H c 8 Q L K G r 1 Z J E 6 D O E F N z f i I d b R U v M g / E J h z R W e D S j B x v h X 8 n T j H b + 7 m G 3 8 w Q L a m 0 p B G 1 x J o a w J j 8 Y i C T 4 Y X Y s k g k + L M 4 D l 6 w E L y 9 C t u 1 O 4 3 v U u m 8 b r x 9 G Y d K j 6 0 Z o t i E l 6 8 w e N p o A T G 1 B 3 D s I n P k q D n T m l f 5 u 4 2 C X x z + T k Q z H 7 1 x W T l s m V M S A v 3 W 4 4 y T H k 8 C F Q O / 6 e C r 1 f R 4 O i 0 I f s z O z t y k J R j B f R W o L a Z q d C g 6 q k 3 5 8 8 H b g R h 6 M P j K f q u A w 8 7 g W W j S R I S t a E d U M R V 1 i u C S c e 4 x g 1 4 s q n + P z v b p Y F a F I l j 3 I A f Q W a J x O T N A D G i c v d A U Y d R H 4 I a C 3 G Y Y P n k 9 j 2 E P y l 2 S e D T 4 r x 9 F Y q w Q n 1 9 g a 3 + W g T J i g t + 2 z k y s P R 0 r p h z P z b W B P n z 3 c c z Z 1 8 k t s 1 q b V F 7 z x f h C q M 4 d P W c z Z Q a 5 i F E j g m O W I w b U p 1 h X V 5 O 1 z d h f Y F 2 / + x + x L t J 1 n H 9 v B T t 5 7 s s U u 7 w B e 4 A R h l l k k 3 L Q K i d C W r J H i r 6 W M f G 3 M l p c U S F F s J e H M Z / z 1 K L 8 L D T E h u u i P L Q Q e S G G Q b N b C K N h 2 N H k 7 p J k R n V I l W 9 P F p V S Q w 8 2 M F j q Q p p H K 9 U 7 H S o s E t F r 8 I f C 8 r C k 3 c G 8 U z 3 W W w R m s l 8 h X S x m o S G h x h T U G X 5 4 H / V + n 9 s g a G q c t 7 5 a Y r t J z N e a 8 y B E s 1 U / j V F p b e 6 T k + v T 9 4 2 j U H 3 6 r 1 R n l Z F V t P f s f p 7 b 1 9 D g c f J 0 + w d J h j Z W z c e Y e 3 d c C c U p Y Z T Q 5 K 1 7 b E 5 d d h A o n R 7 3 q 8 C P x C d O f f + p E e 5 N 8 T g 9 I v B h v 1 z M I 5 K K n b C j 2 S C V p p N j A D q D o Q O P M O R k L T Y + b 1 1 K l y x V v G j r J d M e 5 Q x 0 K K I 4 w Q o b 2 V l i + Q + + U r t 4 r e a N E Z k 5 T z 4 y T 7 8 k b 1 r 2 p m i Z 6 T f d 6 T S o Y U Q s k P f F 3 u Z 7 K D a I K K K p j J S 4 7 U a F r N P c q u v j v A O F N l c O F 8 a l q + T R X I v R C o / 9 6 b F 4 4 8 l d E 5 x f d B y U + r 0 V s K Y 8 V M l K U J x F O K T k 2 G 4 i 1 R 5 7 Z Z z B 7 Z D 3 z M L Q O e o 7 P t b b q n S Y n s 6 Q l n g 6 G 9 n l t c b R D W 3 b S G 3 r W H J e t U j r Y p j + + 2 o R q + u P / R n + s 5 O 9 F 1 / 1 I w F V f + T l M 6 1 I 7 r S u 3 U 6 n j 1 t l 1 3 G r q e F P H m z r + L 6 v j h f 8 5 a p Z z n Z z m d t / c 7 p v b f X O 7 v 1 o S + 7 / e 7 q P i X P m G X 6 j s N R t h n Z y G I R q G a B i i Y Y i G I a 6 N I a y X G O J v U E s B A i 0 A F A A C A A g A k H t t U 7 i 7 H M a k A A A A 9 Q A A A B I A A A A A A A A A A A A A A A A A A A A A A E N v b m Z p Z y 9 Q Y W N r Y W d l L n h t b F B L A Q I t A B Q A A g A I A J B 7 b V M P y u m r p A A A A O k A A A A T A A A A A A A A A A A A A A A A A P A A A A B b Q 2 9 u d G V u d F 9 U e X B l c 1 0 u e G 1 s U E s B A i 0 A F A A C A A g A k H t t U 5 p S 8 Z 9 4 B A A A I i k A A B M A A A A A A A A A A A A A A A A A 4 Q E A A E Z v c m 1 1 b G F z L 1 N l Y 3 R p b 2 4 x L m 1 Q S w U G A A A A A A M A A w D C A A A A p 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2 Z 4 A A A A A A A C 3 n 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n a W 9 u 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T l U M D Y 6 M j A 6 M T Y u M D A z N j Y 1 N V o i I C 8 + P E V u d H J 5 I F R 5 c G U 9 I k Z p b G x T d G F 0 d X M i I F Z h b H V l P S J z Q 2 9 t c G x l d G U i I C 8 + P C 9 T d G F i b G V F b n R y a W V z P j w v S X R l b T 4 8 S X R l b T 4 8 S X R l b U x v Y 2 F 0 a W 9 u P j x J d G V t V H l w Z T 5 G b 3 J t d W x h P C 9 J d G V t V H l w Z T 4 8 S X R l b V B h d G g + U 2 V j d G l v b j E v U m V n a W 9 u c y 9 T b 3 V y Y 2 U 8 L 0 l 0 Z W 1 Q Y X R o P j w v S X R l b U x v Y 2 F 0 a W 9 u P j x T d G F i b G V F b n R y a W V z I C 8 + P C 9 J d G V t P j x J d G V t P j x J d G V t T G 9 j Y X R p b 2 4 + P E l 0 Z W 1 U e X B l P k Z v c m 1 1 b G E 8 L 0 l 0 Z W 1 U e X B l P j x J d G V t U G F 0 a D 5 T Z W N 0 a W 9 u M S 9 S Z W d p b 2 5 z L 0 N o Y W 5 n Z W Q l M j B U e X B l P C 9 J d G V t U G F 0 a D 4 8 L 0 l 0 Z W 1 M b 2 N h d G l v b j 4 8 U 3 R h Y m x l R W 5 0 c m l l c y A v P j w v S X R l b T 4 8 S X R l b T 4 8 S X R l b U x v Y 2 F 0 a W 9 u P j x J d G V t V H l w Z T 5 G b 3 J t d W x h P C 9 J d G V t V H l w Z T 4 8 S X R l b V B h d G g + U 2 V j d G l v b j E v R W Z m a W N p Z W 5 j e U N v c 3 R f Y m F 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x O V Q w O T o w M z o x O C 4 y N j k 0 N z c 5 W i I g L z 4 8 R W 5 0 c n k g V H l w Z T 0 i R m l s b F N 0 Y X R 1 c y I g V m F s d W U 9 I n N D b 2 1 w b G V 0 Z S I g L z 4 8 L 1 N 0 Y W J s Z U V u d H J p Z X M + P C 9 J d G V t P j x J d G V t P j x J d G V t T G 9 j Y X R p b 2 4 + P E l 0 Z W 1 U e X B l P k Z v c m 1 1 b G E 8 L 0 l 0 Z W 1 U e X B l P j x J d G V t U G F 0 a D 5 T Z W N 0 a W 9 u M S 9 F Z m Z p Y 2 l l b m N 5 Q 2 9 z d F 9 i Y X Q v U 2 9 1 c m N l P C 9 J d G V t U G F 0 a D 4 8 L 0 l 0 Z W 1 M b 2 N h d G l v b j 4 8 U 3 R h Y m x l R W 5 0 c m l l c y A v P j w v S X R l b T 4 8 S X R l b T 4 8 S X R l b U x v Y 2 F 0 a W 9 u P j x J d G V t V H l w Z T 5 G b 3 J t d W x h P C 9 J d G V t V H l w Z T 4 8 S X R l b V B h d G g + U 2 V j d G l v b j E v W W V h c 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T l U M D k 6 M D Q 6 M T k u M z E 1 N j g y N F o i I C 8 + P E V u d H J 5 I F R 5 c G U 9 I k Z p b G x T d G F 0 d X M i I F Z h b H V l P S J z Q 2 9 t c G x l d G U i I C 8 + P C 9 T d G F i b G V F b n R y a W V z P j w v S X R l b T 4 8 S X R l b T 4 8 S X R l b U x v Y 2 F 0 a W 9 u P j x J d G V t V H l w Z T 5 G b 3 J t d W x h P C 9 J d G V t V H l w Z T 4 8 S X R l b V B h d G g + U 2 V j d G l v b j E v W W V h c i 9 T b 3 V y Y 2 U 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x L T A 1 L T E 5 V D A 5 O j A 2 O j E 5 L j Y w M T E w M D B a I i A v P j x F b n R y e S B U e X B l P S J G a W x s Q 2 9 s d W 1 u V H l w Z X M i I F Z h b H V l P S J z Q U F B Q U F B Q T 0 i I C 8 + P E V u d H J 5 I F R 5 c G U 9 I k Z p b G x D b 2 x 1 b W 5 O Y W 1 l c y I g V m F s d W U 9 I n N b J n F 1 b 3 Q 7 R W 5 l c m d 5 U 3 R v c l R l Y 2 g g J n F 1 b 3 Q 7 L C Z x d W 9 0 O 0 1 v Z G V s R 2 V v Z 3 J h c G h 5 J n F 1 b 3 Q 7 L C Z x d W 9 0 O 0 l u c 3 R Z Z W F y J n F 1 b 3 Q 7 L C Z x d W 9 0 O 0 Z p e G V k Q 2 9 z d F B l c l V u a X Q m c X V v d D s s J n F 1 b 3 Q 7 R W Z m a W N p Z W 5 j e S Z x d W 9 0 O 1 0 i I C 8 + P E V u d H J 5 I F R 5 c G U 9 I k Z p b G x T d G F 0 d X M i I F Z h b H V l P S J z Q 2 9 t c G x l d G U i I C 8 + P E V u d H J 5 I F R 5 c G U 9 I l J l b G F 0 a W 9 u c 2 h p c E l u Z m 9 D b 2 5 0 Y W l u Z X I i I F Z h b H V l P S J z e y Z x d W 9 0 O 2 N v b H V t b k N v d W 5 0 J n F 1 b 3 Q 7 O j U s J n F 1 b 3 Q 7 a 2 V 5 Q 2 9 s d W 1 u T m F t Z X M m c X V v d D s 6 W 1 0 s J n F 1 b 3 Q 7 c X V l c n l S Z W x h d G l v b n N o a X B z J n F 1 b 3 Q 7 O l t 7 J n F 1 b 3 Q 7 a 2 V 5 Q 2 9 s d W 1 u Q 2 9 1 b n Q m c X V v d D s 6 M S w m c X V v d D t r Z X l D b 2 x 1 b W 4 m c X V v d D s 6 M i w m c X V v d D t v d G h l c k t l e U N v b H V t b k l k Z W 5 0 a X R 5 J n F 1 b 3 Q 7 O i Z x d W 9 0 O 1 N l Y 3 R p b 2 4 x L 1 l l Y X I v U 2 9 1 c m N l L n t Z Z W F y L D B 9 J n F 1 b 3 Q 7 L C Z x d W 9 0 O 0 t l e U N v b H V t b k N v d W 5 0 J n F 1 b 3 Q 7 O j F 9 X S w m c X V v d D t j b 2 x 1 b W 5 J Z G V u d G l 0 a W V z J n F 1 b 3 Q 7 O l s m c X V v d D t T Z W N 0 a W 9 u M S 9 F Z m Z p Y 2 l l b m N 5 Q 2 9 z d F 9 i Y X Q v U 2 9 1 c m N l L n t F b m V y Z 3 l T d G 9 y V G V j a C A s M H 0 m c X V v d D s s J n F 1 b 3 Q 7 U 2 V j d G l v b j E v R W Z m a W N p Z W 5 j e U N v c 3 R f Y m F 0 L 1 N v d X J j Z S 5 7 T W 9 k Z W x H Z W 9 n c m F w a H k s M X 0 m c X V v d D s s J n F 1 b 3 Q 7 U 2 V j d G l v b j E v R W Z m a W N p Z W 5 j e U N v c 3 R f Y m F 0 L 1 N v d X J j Z S 5 7 S W 5 z d F l l Y X I s M n 0 m c X V v d D s s J n F 1 b 3 Q 7 U 2 V j d G l v b j E v R W Z m a W N p Z W 5 j e U N v c 3 R f Y m F 0 L 1 N v d X J j Z S 5 7 R m l 4 Z W R D b 3 N 0 U G V y V W 5 p d C w z f S Z x d W 9 0 O y w m c X V v d D t T Z W N 0 a W 9 u M S 9 F Z m Z p Y 2 l l b m N 5 Q 2 9 z d F 9 i Y X Q v U 2 9 1 c m N l L n t F Z m Z p Y 2 l l b m N 5 L D R 9 J n F 1 b 3 Q 7 X S w m c X V v d D t D b 2 x 1 b W 5 D b 3 V u d C Z x d W 9 0 O z o 1 L C Z x d W 9 0 O 0 t l e U N v b H V t b k 5 h b W V z J n F 1 b 3 Q 7 O l t d L C Z x d W 9 0 O 0 N v b H V t b k l k Z W 5 0 a X R p Z X M m c X V v d D s 6 W y Z x d W 9 0 O 1 N l Y 3 R p b 2 4 x L 0 V m Z m l j a W V u Y 3 l D b 3 N 0 X 2 J h d C 9 T b 3 V y Y 2 U u e 0 V u Z X J n e V N 0 b 3 J U Z W N o I C w w f S Z x d W 9 0 O y w m c X V v d D t T Z W N 0 a W 9 u M S 9 F Z m Z p Y 2 l l b m N 5 Q 2 9 z d F 9 i Y X Q v U 2 9 1 c m N l L n t N b 2 R l b E d l b 2 d y Y X B o e S w x f S Z x d W 9 0 O y w m c X V v d D t T Z W N 0 a W 9 u M S 9 F Z m Z p Y 2 l l b m N 5 Q 2 9 z d F 9 i Y X Q v U 2 9 1 c m N l L n t J b n N 0 W W V h c i w y f S Z x d W 9 0 O y w m c X V v d D t T Z W N 0 a W 9 u M S 9 F Z m Z p Y 2 l l b m N 5 Q 2 9 z d F 9 i Y X Q v U 2 9 1 c m N l L n t G a X h l Z E N v c 3 R Q Z X J V b m l 0 L D N 9 J n F 1 b 3 Q 7 L C Z x d W 9 0 O 1 N l Y 3 R p b 2 4 x L 0 V m Z m l j a W V u Y 3 l D b 3 N 0 X 2 J h d C 9 T b 3 V y Y 2 U u e 0 V m Z m l j a W V u Y 3 k s N H 0 m c X V v d D t d L C Z x d W 9 0 O 1 J l b G F 0 a W 9 u c 2 h p c E l u Z m 8 m c X V v d D s 6 W 3 s m c X V v d D t r Z X l D b 2 x 1 b W 5 D b 3 V u d C Z x d W 9 0 O z o x L C Z x d W 9 0 O 2 t l e U N v b H V t b i Z x d W 9 0 O z o y L C Z x d W 9 0 O 2 9 0 a G V y S 2 V 5 Q 2 9 s d W 1 u S W R l b n R p d H k m c X V v d D s 6 J n F 1 b 3 Q 7 U 2 V j d G l v b j E v W W V h c i 9 T b 3 V y Y 2 U u e 1 l l Y X I s M H 0 m c X V v d D s s J n F 1 b 3 Q 7 S 2 V 5 Q 2 9 s d W 1 u Q 2 9 1 b n Q m c X V v d D s 6 M X 1 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1 J l b W 9 2 Z W Q l M j B D b 2 x 1 b W 5 z P C 9 J d G V t U G F 0 a D 4 8 L 0 l 0 Z W 1 M b 2 N h d G l v b j 4 8 U 3 R h Y m x l R W 5 0 c m l l c y A v P j w v S X R l b T 4 8 S X R l b T 4 8 S X R l b U x v Y 2 F 0 a W 9 u P j x J d G V t V H l w Z T 5 G b 3 J t d W x h P C 9 J d G V t V H l w Z T 4 8 S X R l b V B h d G g + U 2 V j d G l v b j E v R W Z m a W N p Z W 5 j e U N v c 3 R f Y m F 0 J T I w K D I 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2 R l I i B W Y W x 1 Z T 0 i c 1 V u a 2 5 v d 2 4 i I C 8 + P E V u d H J 5 I F R 5 c G U 9 I k Z p b G x D b 2 x 1 b W 5 U e X B l c y I g V m F s d W U 9 I n N B Q U F B Q U F B Q S I g L z 4 8 R W 5 0 c n k g V H l w Z T 0 i U X V l c n l J R C I g V m F s d W U 9 I n M 3 M z k 4 Y j h l Z C 0 1 Z D A 0 L T Q 2 Y j c t Y W F i O S 0 x Z j g 4 Z T c 5 M G E 5 N T Q i I C 8 + P E V u d H J 5 I F R 5 c G U 9 I k Z p b G x M Y X N 0 V X B k Y X R l Z C I g V m F s d W U 9 I m Q y M D I x L T E x L T E z V D A 5 O j U 4 O j M z L j I w N D g z N j B a I i A v P j x F b n R y e S B U e X B l P S J G a W x s Q 2 9 s d W 1 u T m F t Z X M i I F Z h b H V l P S J z W y Z x d W 9 0 O 0 V u Z X J n e V N 0 b 3 J U Z W N o J n F 1 b 3 Q 7 L C Z x d W 9 0 O 0 1 v Z G V s R 2 V v Z 3 J h c G h 5 J n F 1 b 3 Q 7 L C Z x d W 9 0 O 0 l u c 3 R Z Z W F y J n F 1 b 3 Q 7 L C Z x d W 9 0 O 1 l l Y X I m c X V v d D s s J n F 1 b 3 Q 7 R m l 4 Z W R D b 3 N 0 J n F 1 b 3 Q 7 L C Z x d W 9 0 O 0 V m Z m l j a W V u Y 3 k m c X V v d D t d I i A v P j x F b n R y e S B U e X B l P S J G a W x s R X J y b 3 J D b 3 V u d C I g V m F s d W U 9 I m w w I i A v P j x F b n R y e S B U e X B l P S J G a W x s V G F y Z 2 V 0 I i B W Y W x 1 Z T 0 i c 0 V m Z m l j a W V u Y 3 l D b 3 N 0 X 2 J h d F 9 f M i I g L z 4 8 R W 5 0 c n k g V H l w Z T 0 i R m l s b E N v d W 5 0 I i B W Y W x 1 Z T 0 i b D I z 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F Z m Z p Y 2 l l b m N 5 Q 2 9 z d F 9 i Y X Q g K D I p L 1 N v d X J j Z S 5 7 R W 5 l c m d 5 U 3 R v c l R l Y 2 g s M H 0 m c X V v d D s s J n F 1 b 3 Q 7 U 2 V j d G l v b j E v R W Z m a W N p Z W 5 j e U N v c 3 R f Y m F 0 I C g y K S 9 T b 3 V y Y 2 U u e 0 1 v Z G V s R 2 V v Z 3 J h c G h 5 L D F 9 J n F 1 b 3 Q 7 L C Z x d W 9 0 O 1 N l Y 3 R p b 2 4 x L 0 V m Z m l j a W V u Y 3 l D b 3 N 0 X 2 J h d C A o M i k v U 2 9 1 c m N l L n t J b n N 0 W W V h c i w y f S Z x d W 9 0 O y w m c X V v d D t T Z W N 0 a W 9 u M S 9 F Z m Z p Y 2 l l b m N 5 Q 2 9 z d F 9 i Y X Q g K D I p L 0 V 4 c G F u Z G V k I F l l Y X I u e 1 l l Y X I u W W V h c i w 1 f S Z x d W 9 0 O y w m c X V v d D t T Z W N 0 a W 9 u M S 9 F Z m Z p Y 2 l l b m N 5 Q 2 9 z d F 9 i Y X Q g K D I p L 1 N v d X J j Z S 5 7 R m l 4 Z W R D b 3 N 0 L D N 9 J n F 1 b 3 Q 7 L C Z x d W 9 0 O 1 N l Y 3 R p b 2 4 x L 0 V m Z m l j a W V u Y 3 l D b 3 N 0 X 2 J h d C A o M i k v U 2 9 1 c m N l L n t F Z m Z p Y 2 l l b m N 5 L D R 9 J n F 1 b 3 Q 7 X S w m c X V v d D t D b 2 x 1 b W 5 D b 3 V u d C Z x d W 9 0 O z o 2 L C Z x d W 9 0 O 0 t l e U N v b H V t b k 5 h b W V z J n F 1 b 3 Q 7 O l t d L C Z x d W 9 0 O 0 N v b H V t b k l k Z W 5 0 a X R p Z X M m c X V v d D s 6 W y Z x d W 9 0 O 1 N l Y 3 R p b 2 4 x L 0 V m Z m l j a W V u Y 3 l D b 3 N 0 X 2 J h d C A o M i k v U 2 9 1 c m N l L n t F b m V y Z 3 l T d G 9 y V G V j a C w w f S Z x d W 9 0 O y w m c X V v d D t T Z W N 0 a W 9 u M S 9 F Z m Z p Y 2 l l b m N 5 Q 2 9 z d F 9 i Y X Q g K D I p L 1 N v d X J j Z S 5 7 T W 9 k Z W x H Z W 9 n c m F w a H k s M X 0 m c X V v d D s s J n F 1 b 3 Q 7 U 2 V j d G l v b j E v R W Z m a W N p Z W 5 j e U N v c 3 R f Y m F 0 I C g y K S 9 T b 3 V y Y 2 U u e 0 l u c 3 R Z Z W F y L D J 9 J n F 1 b 3 Q 7 L C Z x d W 9 0 O 1 N l Y 3 R p b 2 4 x L 0 V m Z m l j a W V u Y 3 l D b 3 N 0 X 2 J h d C A o M i k v R X h w Y W 5 k Z W Q g W W V h c i 5 7 W W V h c i 5 Z Z W F y L D V 9 J n F 1 b 3 Q 7 L C Z x d W 9 0 O 1 N l Y 3 R p b 2 4 x L 0 V m Z m l j a W V u Y 3 l D b 3 N 0 X 2 J h d C A o M i k v U 2 9 1 c m N l L n t G a X h l Z E N v c 3 Q s M 3 0 m c X V v d D s s J n F 1 b 3 Q 7 U 2 V j d G l v b j E v R W Z m a W N p Z W 5 j e U N v c 3 R f Y m F 0 I C g y K S 9 T b 3 V y Y 2 U u e 0 V m Z m l j a W V u Y 3 k s N H 0 m c X V v d D t d L C Z x d W 9 0 O 1 J l b G F 0 a W 9 u c 2 h p c E l u Z m 8 m c X V v d D s 6 W 1 1 9 I i A v P j w v U 3 R h Y m x l R W 5 0 c m l l c z 4 8 L 0 l 0 Z W 0 + P E l 0 Z W 0 + P E l 0 Z W 1 M b 2 N h d G l v b j 4 8 S X R l b V R 5 c G U + R m 9 y b X V s Y T w v S X R l b V R 5 c G U + P E l 0 Z W 1 Q Y X R o P l N l Y 3 R p b 2 4 x L 0 V m Z m l j a W V u Y 3 l D b 3 N 0 X 2 J h d C U y M C g y K S 9 T b 3 V y Y 2 U 8 L 0 l 0 Z W 1 Q Y X R o P j w v S X R l b U x v Y 2 F 0 a W 9 u P j x T d G F i b G V F b n R y a W V z I C 8 + P C 9 J d G V t P j x J d G V t P j x J d G V t T G 9 j Y X R p b 2 4 + P E l 0 Z W 1 U e X B l P k Z v c m 1 1 b G E 8 L 0 l 0 Z W 1 U e X B l P j x J d G V t U G F 0 a D 5 T Z W N 0 a W 9 u M S 9 F Z m Z p Y 2 l l b m N 5 Q 2 9 z d F 9 i Y X Q l M j A o M i k v Q W R k Z W Q l M j B D d X N 0 b 2 0 8 L 0 l 0 Z W 1 Q Y X R o P j w v S X R l b U x v Y 2 F 0 a W 9 u P j x T d G F i b G V F b n R y a W V z I C 8 + P C 9 J d G V t P j x J d G V t P j x J d G V t T G 9 j Y X R p b 2 4 + P E l 0 Z W 1 U e X B l P k Z v c m 1 1 b G E 8 L 0 l 0 Z W 1 U e X B l P j x J d G V t U G F 0 a D 5 T Z W N 0 a W 9 u M S 9 F Z m Z p Y 2 l l b m N 5 Q 2 9 z d F 9 i Y X Q l M j A o M i k v R X h w Y W 5 k Z W Q l M j B Z Z W F y P C 9 J d G V t U G F 0 a D 4 8 L 0 l 0 Z W 1 M b 2 N h d G l v b j 4 8 U 3 R h Y m x l R W 5 0 c m l l c y A v P j w v S X R l b T 4 8 S X R l b T 4 8 S X R l b U x v Y 2 F 0 a W 9 u P j x J d G V t V H l w Z T 5 G b 3 J t d W x h P C 9 J d G V t V H l w Z T 4 8 S X R l b V B h d G g + U 2 V j d G l v b j E v R W Z m a W N p Z W 5 j e U N v c 3 R f Y m F 0 J T I w K D I p L 1 J l b 3 J k Z X J l Z C U y M E N v b H V t b n M 8 L 0 l 0 Z W 1 Q Y X R o P j w v S X R l b U x v Y 2 F 0 a W 9 u P j x T d G F i b G V F b n R y a W V z I C 8 + P C 9 J d G V t P j x J d G V t P j x J d G V t T G 9 j Y X R p b 2 4 + P E l 0 Z W 1 U e X B l P k Z v c m 1 1 b G E 8 L 0 l 0 Z W 1 U e X B l P j x J d G V t U G F 0 a D 5 T Z W N 0 a W 9 u M S 9 F Z m Z p Y 2 l l b m N 5 Q 2 9 z d F 9 i Y X Q l M j A o M i k v U m V u Y W 1 l Z C U y M E N v b H V t b n M 8 L 0 l 0 Z W 1 Q Y X R o P j w v S X R l b U x v Y 2 F 0 a W 9 u P j x T d G F i b G V F b n R y a W V z I C 8 + P C 9 J d G V t P j x J d G V t P j x J d G V t T G 9 j Y X R p b 2 4 + P E l 0 Z W 1 U e X B l P k Z v c m 1 1 b G E 8 L 0 l 0 Z W 1 U e X B l P j x J d G V t U G F 0 a D 5 T Z W N 0 a W 9 u M S 9 Q U 1 9 N a W 5 D Y X A 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U m V z d W x 0 V H l w Z S I g V m F s d W U 9 I n N F e G N l c H R p b 2 4 i I C 8 + P E V u d H J 5 I F R 5 c G U 9 I k Z p b G x l Z E N v b X B s Z X R l U m V z d W x 0 V G 9 X b 3 J r c 2 h l Z X Q i I F Z h b H V l P S J s M C I g L z 4 8 R W 5 0 c n k g V H l w Z T 0 i Q W R k Z W R U b 0 R h d G F N b 2 R l b C I g V m F s d W U 9 I m w w I i A v P j x F b n R y e S B U e X B l P S J G a W x s R X J y b 3 J D b 2 R l I i B W Y W x 1 Z T 0 i c 1 V u a 2 5 v d 2 4 i I C 8 + P E V u d H J 5 I F R 5 c G U 9 I k Z p b G x M Y X N 0 V X B k Y X R l Z C I g V m F s d W U 9 I m Q y M D I x L T A 1 L T I 0 V D E z O j U y O j A 0 L j M 1 N z E x M T N a I i A v P j x F b n R y e S B U e X B l P S J G a W x s U 3 R h d H V z I i B W Y W x 1 Z T 0 i c 0 N v b X B s Z X R l I i A v P j x F b n R y e S B U e X B l P S J O Y X Z p Z 2 F 0 a W 9 u U 3 R l c E 5 h b W U i I F Z h b H V l P S J z T m F 2 a W d h d G l v b i I g L z 4 8 L 1 N 0 Y W J s Z U V u d H J p Z X M + P C 9 J d G V t P j x J d G V t P j x J d G V t T G 9 j Y X R p b 2 4 + P E l 0 Z W 1 U e X B l P k Z v c m 1 1 b G E 8 L 0 l 0 Z W 1 U e X B l P j x J d G V t U G F 0 a D 5 T Z W N 0 a W 9 u M S 9 Q U 1 9 N a W 5 D Y X A v U 2 9 1 c m N l P C 9 J d G V t U G F 0 a D 4 8 L 0 l 0 Z W 1 M b 2 N h d G l v b j 4 8 U 3 R h Y m x l R W 5 0 c m l l c y A v P j w v S X R l b T 4 8 S X R l b T 4 8 S X R l b U x v Y 2 F 0 a W 9 u P j x J d G V t V H l w Z T 5 G b 3 J t d W x h P C 9 J d G V t V H l w Z T 4 8 S X R l b V B h d G g + U 2 V j d G l v b j E v U F N f T W l u Q 2 F w L 1 V u c G l 2 b 3 R l Z C U y M E N v b H V t b n M 8 L 0 l 0 Z W 1 Q Y X R o P j w v S X R l b U x v Y 2 F 0 a W 9 u P j x T d G F i b G V F b n R y a W V z I C 8 + P C 9 J d G V t P j x J d G V t P j x J d G V t T G 9 j Y X R p b 2 4 + P E l 0 Z W 1 U e X B l P k Z v c m 1 1 b G E 8 L 0 l 0 Z W 1 U e X B l P j x J d G V t U G F 0 a D 5 T Z W N 0 a W 9 u M S 9 Q U 1 9 N Y X h D Y X A 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U m V z d W x 0 V H l w Z S I g V m F s d W U 9 I n N F e G N l c H R p b 2 4 i I C 8 + P E V u d H J 5 I F R 5 c G U 9 I k Z p b G x l Z E N v b X B s Z X R l U m V z d W x 0 V G 9 X b 3 J r c 2 h l Z X Q i I F Z h b H V l P S J s M C I g L z 4 8 R W 5 0 c n k g V H l w Z T 0 i Q W R k Z W R U b 0 R h d G F N b 2 R l b C I g V m F s d W U 9 I m w w I i A v P j x F b n R y e S B U e X B l P S J G a W x s R X J y b 3 J D b 2 R l I i B W Y W x 1 Z T 0 i c 1 V u a 2 5 v d 2 4 i I C 8 + P E V u d H J 5 I F R 5 c G U 9 I k Z p b G x M Y X N 0 V X B k Y X R l Z C I g V m F s d W U 9 I m Q y M D I x L T A 1 L T I 0 V D E z O j U y O j Q 0 L j Y y M z g 0 M D l a I i A v P j x F b n R y e S B U e X B l P S J G a W x s U 3 R h d H V z I i B W Y W x 1 Z T 0 i c 0 N v b X B s Z X R l I i A v P j x F b n R y e S B U e X B l P S J O Y X Z p Z 2 F 0 a W 9 u U 3 R l c E 5 h b W U i I F Z h b H V l P S J z T m F 2 a W d h d G l v b i I g L z 4 8 L 1 N 0 Y W J s Z U V u d H J p Z X M + P C 9 J d G V t P j x J d G V t P j x J d G V t T G 9 j Y X R p b 2 4 + P E l 0 Z W 1 U e X B l P k Z v c m 1 1 b G E 8 L 0 l 0 Z W 1 U e X B l P j x J d G V t U G F 0 a D 5 T Z W N 0 a W 9 u M S 9 Q U 1 9 N Y X h D Y X A v U 2 9 1 c m N l P C 9 J d G V t U G F 0 a D 4 8 L 0 l 0 Z W 1 M b 2 N h d G l v b j 4 8 U 3 R h Y m x l R W 5 0 c m l l c y A v P j w v S X R l b T 4 8 S X R l b T 4 8 S X R l b U x v Y 2 F 0 a W 9 u P j x J d G V t V H l w Z T 5 G b 3 J t d W x h P C 9 J d G V t V H l w Z T 4 8 S X R l b V B h d G g + U 2 V j d G l v b j E v U F N f T W F 4 Q 2 F w L 1 V u c G l 2 b 3 R l Z C U y M E N v b H V t b n M 8 L 0 l 0 Z W 1 Q Y X R o P j w v S X R l b U x v Y 2 F 0 a W 9 u P j x T d G F i b G V F b n R y a W V z I C 8 + P C 9 J d G V t P j x J d G V t P j x J d G V t T G 9 j Y X R p b 2 4 + P E l 0 Z W 1 U e X B l P k Z v c m 1 1 b G E 8 L 0 l 0 Z W 1 U e X B l P j x J d G V t U G F 0 a D 5 T Z W N 0 a W 9 u M S 9 Q U 1 9 D Y X B B Z G R C b 3 V u Z H M 8 L 0 l 0 Z W 1 Q Y X R o P j w v S X R l b U x v Y 2 F 0 a W 9 u P j x T d G F i b G V F b n R y a W V z P j x F b n R y e S B U e X B l P S J J c 1 B y a X Z h d G U i I F Z h b H V l P S J s M C I g L z 4 8 R W 5 0 c n k g V H l w Z T 0 i Q n V m Z m V y T m V 4 d F J l Z n J l c 2 g i I F Z h b H V l P S J s M S I g L z 4 8 R W 5 0 c n k g V H l w Z T 0 i R m l s b E V u Y W J s Z W Q i I F Z h b H V l P S J s M C 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G a W x s T G F z d F V w Z G F 0 Z W Q i I F Z h b H V l P S J k M j A y M S 0 x M S 0 x M l Q x M j o x N D o 1 M i 4 5 M D k 5 O D Q 3 W i I g L z 4 8 R W 5 0 c n k g V H l w Z T 0 i R m l s b G V k Q 2 9 t c G x l d G V S Z X N 1 b H R U b 1 d v c m t z a G V l d C I g V m F s d W U 9 I m w x I i A v P j x F b n R y e S B U e X B l P S J S Z W N v d m V y e V R h c m d l d F N o Z W V 0 I i B W Y W x 1 Z T 0 i c 1 B V T V B F R F 9 T V E 9 S I E N h c G F j a X R p Z X M i I C 8 + P E V u d H J 5 I F R 5 c G U 9 I l J l Y 2 9 2 Z X J 5 V G F y Z 2 V 0 Q 2 9 s d W 1 u I i B W Y W x 1 Z T 0 i b D U 0 I i A v P j x F b n R y e S B U e X B l P S J S Z W N v d m V y e V R h c m d l d F J v d y I g V m F s d W U 9 I m w x M i I g L z 4 8 R W 5 0 c n k g V H l w Z T 0 i R m l s b E N v b H V t b l R 5 c G V z I i B W Y W x 1 Z T 0 i c 0 F B W U d B Q V l B Q U E 9 P S I g L z 4 8 R W 5 0 c n k g V H l w Z T 0 i R m l s b F N 0 Y X R 1 c y I g V m F s d W U 9 I n N D b 2 1 w b G V 0 Z S I g L z 4 8 R W 5 0 c n k g V H l w Z T 0 i R m l s b E N v b H V t b k 5 h b W V z I i B W Y W x 1 Z T 0 i c 1 s m c X V v d D t F b m V y Z 3 l T d G 9 y V G V j a C Z x d W 9 0 O y w m c X V v d D t N b 2 R l b E d l b 2 d y Y X B o e S Z x d W 9 0 O y w m c X V v d D t T d W J H Z W 9 n c m F w a H k x J n F 1 b 3 Q 7 L C Z x d W 9 0 O 1 N 1 Y k d l b 2 d y Y X B o e T I m c X V v d D s s J n F 1 b 3 Q 7 W W V h c i Z x d W 9 0 O y w m c X V v d D t N Y X h D Y X A m c X V v d D s s J n F 1 b 3 Q 7 T W l u Q 2 F w J n F 1 b 3 Q 7 X S I g L z 4 8 R W 5 0 c n k g V H l w Z T 0 i R m l s b E N v d W 5 0 I i B W Y W x 1 Z T 0 i b D I 3 N S I g L z 4 8 R W 5 0 c n k g V H l w Z T 0 i U X V l c n l J R C I g V m F s d W U 9 I n M z M W M z N m E w Z C 1 i Y m J i L T Q y O G U t O T B l Y S 0 1 O T E z M j E 5 M T E 1 M T A i I C 8 + P E V u d H J 5 I F R 5 c G U 9 I k Z p b G x U Y X J n Z X R O Y W 1 l Q 3 V z d G 9 t a X p l Z C I g V m F s d W U 9 I m w x I i A v P j x F b n R y e S B U e X B l P S J G a W x s R X J y b 3 J D b 3 V u d C I g V m F s d W U 9 I m w w I i A v P j x F b n R y e S B U e X B l P S J G a W x s R X J y b 3 J D b 2 R l I i B W Y W x 1 Z T 0 i c 1 V u a 2 5 v d 2 4 i I C 8 + P E V u d H J 5 I F R 5 c G U 9 I k F k Z G V k V G 9 E Y X R h T W 9 k Z W w i I F Z h b H V l P S J s M C I g L z 4 8 R W 5 0 c n k g V H l w Z T 0 i U m V s Y X R p b 2 5 z a G l w S W 5 m b 0 N v b n R h a W 5 l c i I g V m F s d W U 9 I n N 7 J n F 1 b 3 Q 7 Y 2 9 s d W 1 u Q 2 9 1 b n Q m c X V v d D s 6 N y w m c X V v d D t r Z X l D b 2 x 1 b W 5 O Y W 1 l c y Z x d W 9 0 O z p b X S w m c X V v d D t x d W V y e V J l b G F 0 a W 9 u c 2 h p c H M m c X V v d D s 6 W 3 s m c X V v d D t r Z X l D b 2 x 1 b W 5 D b 3 V u d C Z x d W 9 0 O z o x L C Z x d W 9 0 O 2 t l e U N v b H V t b i Z x d W 9 0 O z o z L C Z x d W 9 0 O 2 9 0 a G V y S 2 V 5 Q 2 9 s d W 1 u S W R l b n R p d H k m c X V v d D s 6 J n F 1 b 3 Q 7 U 2 V j d G l v b j E v U m V n a W 9 u c y 9 D a G F u Z 2 V k I F R 5 c G U u e 1 N 1 Y k d l b 2 d y Y X B o e T I s M n 0 m c X V v d D s s J n F 1 b 3 Q 7 S 2 V 5 Q 2 9 s d W 1 u Q 2 9 1 b n Q m c X V v d D s 6 M X 1 d L C Z x d W 9 0 O 2 N v b H V t b k l k Z W 5 0 a X R p Z X M m c X V v d D s 6 W y Z x d W 9 0 O 1 N l Y 3 R p b 2 4 x L 1 B T X 0 N h c E F k Z E J v d W 5 k c y 9 B Z G R l Z C B D d X N 0 b 2 0 u e 0 V u Z X J n e V N 0 b 3 J U Z W N o L D Z 9 J n F 1 b 3 Q 7 L C Z x d W 9 0 O 1 N l Y 3 R p b 2 4 x L 1 J l Z 2 l v b n M v Q 2 h h b m d l Z C B U e X B l L n t N b 2 R l b E d l b 2 d y Y X B o e S w w f S Z x d W 9 0 O y w m c X V v d D t T Z W N 0 a W 9 u M S 9 S Z W d p b 2 5 z L 0 N o Y W 5 n Z W Q g V H l w Z S 5 7 U 3 V i R 2 V v Z 3 J h c G h 5 M S w x f S Z x d W 9 0 O y w m c X V v d D t T Z W N 0 a W 9 u M S 9 Q U 1 9 N Y X h D Y X A v V W 5 w a X Z v d G V k I E N v b H V t b n M u e 1 N 1 Y k d l b 2 d y Y X B o e T I s M H 0 m c X V v d D s s J n F 1 b 3 Q 7 U 2 V j d G l v b j E v U F N f T W F 4 Q 2 F w L 1 V u c G l 2 b 3 R l Z C B D b 2 x 1 b W 5 z L n t Z Z W F y L D F 9 J n F 1 b 3 Q 7 L C Z x d W 9 0 O 1 N l Y 3 R p b 2 4 x L 1 B T X 0 1 h e E N h c C 9 V b n B p d m 9 0 Z W Q g Q 2 9 s d W 1 u c y 5 7 T W F 4 Q 2 F w L D J 9 J n F 1 b 3 Q 7 L C Z x d W 9 0 O 1 N l Y 3 R p b 2 4 x L 1 B T X 0 1 p b k N h c C 9 V b n B p d m 9 0 Z W Q g Q 2 9 s d W 1 u c y 5 7 T W l u Q 2 F w L D J 9 J n F 1 b 3 Q 7 X S w m c X V v d D t D b 2 x 1 b W 5 D b 3 V u d C Z x d W 9 0 O z o 3 L C Z x d W 9 0 O 0 t l e U N v b H V t b k 5 h b W V z J n F 1 b 3 Q 7 O l t d L C Z x d W 9 0 O 0 N v b H V t b k l k Z W 5 0 a X R p Z X M m c X V v d D s 6 W y Z x d W 9 0 O 1 N l Y 3 R p b 2 4 x L 1 B T X 0 N h c E F k Z E J v d W 5 k c y 9 B Z G R l Z C B D d X N 0 b 2 0 u e 0 V u Z X J n e V N 0 b 3 J U Z W N o L D Z 9 J n F 1 b 3 Q 7 L C Z x d W 9 0 O 1 N l Y 3 R p b 2 4 x L 1 J l Z 2 l v b n M v Q 2 h h b m d l Z C B U e X B l L n t N b 2 R l b E d l b 2 d y Y X B o e S w w f S Z x d W 9 0 O y w m c X V v d D t T Z W N 0 a W 9 u M S 9 S Z W d p b 2 5 z L 0 N o Y W 5 n Z W Q g V H l w Z S 5 7 U 3 V i R 2 V v Z 3 J h c G h 5 M S w x f S Z x d W 9 0 O y w m c X V v d D t T Z W N 0 a W 9 u M S 9 Q U 1 9 N Y X h D Y X A v V W 5 w a X Z v d G V k I E N v b H V t b n M u e 1 N 1 Y k d l b 2 d y Y X B o e T I s M H 0 m c X V v d D s s J n F 1 b 3 Q 7 U 2 V j d G l v b j E v U F N f T W F 4 Q 2 F w L 1 V u c G l 2 b 3 R l Z C B D b 2 x 1 b W 5 z L n t Z Z W F y L D F 9 J n F 1 b 3 Q 7 L C Z x d W 9 0 O 1 N l Y 3 R p b 2 4 x L 1 B T X 0 1 h e E N h c C 9 V b n B p d m 9 0 Z W Q g Q 2 9 s d W 1 u c y 5 7 T W F 4 Q 2 F w L D J 9 J n F 1 b 3 Q 7 L C Z x d W 9 0 O 1 N l Y 3 R p b 2 4 x L 1 B T X 0 1 p b k N h c C 9 V b n B p d m 9 0 Z W Q g Q 2 9 s d W 1 u c y 5 7 T W l u Q 2 F w L D J 9 J n F 1 b 3 Q 7 X S w m c X V v d D t S Z W x h d G l v b n N o a X B J b m Z v J n F 1 b 3 Q 7 O l t 7 J n F 1 b 3 Q 7 a 2 V 5 Q 2 9 s d W 1 u Q 2 9 1 b n Q m c X V v d D s 6 M S w m c X V v d D t r Z X l D b 2 x 1 b W 4 m c X V v d D s 6 M y w m c X V v d D t v d G h l c k t l e U N v b H V t b k l k Z W 5 0 a X R 5 J n F 1 b 3 Q 7 O i Z x d W 9 0 O 1 N l Y 3 R p b 2 4 x L 1 J l Z 2 l v b n M v Q 2 h h b m d l Z C B U e X B l L n t T d W J H Z W 9 n c m F w a H k y L D J 9 J n F 1 b 3 Q 7 L C Z x d W 9 0 O 0 t l e U N v b H V t b k N v d W 5 0 J n F 1 b 3 Q 7 O j F 9 X X 0 i I C 8 + P C 9 T d G F i b G V F b n R y a W V z P j w v S X R l b T 4 8 S X R l b T 4 8 S X R l b U x v Y 2 F 0 a W 9 u P j x J d G V t V H l w Z T 5 G b 3 J t d W x h P C 9 J d G V t V H l w Z T 4 8 S X R l b V B h d G g + U 2 V j d G l v b j E v U F N f Q 2 F w Q W R k Q m 9 1 b m R z L 1 N v d X J j Z T w v S X R l b V B h d G g + P C 9 J d G V t T G 9 j Y X R p b 2 4 + P F N 0 Y W J s Z U V u d H J p Z X M g L z 4 8 L 0 l 0 Z W 0 + P E l 0 Z W 0 + P E l 0 Z W 1 M b 2 N h d G l v b j 4 8 S X R l b V R 5 c G U + R m 9 y b X V s Y T w v S X R l b V R 5 c G U + P E l 0 Z W 1 Q Y X R o P l N l Y 3 R p b 2 4 x L 1 B T X 0 N h c E F k Z E J v d W 5 k c y 9 F e H B h b m R l Z C U y M F B T X 0 1 p b k N h c D w v S X R l b V B h d G g + P C 9 J d G V t T G 9 j Y X R p b 2 4 + P F N 0 Y W J s Z U V u d H J p Z X M g L z 4 8 L 0 l 0 Z W 0 + P E l 0 Z W 0 + P E l 0 Z W 1 M b 2 N h d G l v b j 4 8 S X R l b V R 5 c G U + R m 9 y b X V s Y T w v S X R l b V R 5 c G U + P E l 0 Z W 1 Q Y X R o P l N l Y 3 R p b 2 4 x L 1 B T X 0 N h c E F k Z E J v d W 5 k c y 9 N Z X J n Z W Q l M j B R d W V y a W V z P C 9 J d G V t U G F 0 a D 4 8 L 0 l 0 Z W 1 M b 2 N h d G l v b j 4 8 U 3 R h Y m x l R W 5 0 c m l l c y A v P j w v S X R l b T 4 8 S X R l b T 4 8 S X R l b U x v Y 2 F 0 a W 9 u P j x J d G V t V H l w Z T 5 G b 3 J t d W x h P C 9 J d G V t V H l w Z T 4 8 S X R l b V B h d G g + U 2 V j d G l v b j E v U F N f Q 2 F w Q W R k Q m 9 1 b m R z L 0 V 4 c G F u Z G V k J T I w U m V n a W 9 u c z w v S X R l b V B h d G g + P C 9 J d G V t T G 9 j Y X R p b 2 4 + P F N 0 Y W J s Z U V u d H J p Z X M g L z 4 8 L 0 l 0 Z W 0 + P E l 0 Z W 0 + P E l 0 Z W 1 M b 2 N h d G l v b j 4 8 S X R l b V R 5 c G U + R m 9 y b X V s Y T w v S X R l b V R 5 c G U + P E l 0 Z W 1 Q Y X R o P l N l Y 3 R p b 2 4 x L 1 B T X 0 N h c E F k Z E J v d W 5 k c y 9 S Z W 9 y Z G V y Z W Q l M j B D b 2 x 1 b W 5 z P C 9 J d G V t U G F 0 a D 4 8 L 0 l 0 Z W 1 M b 2 N h d G l v b j 4 8 U 3 R h Y m x l R W 5 0 c m l l c y A v P j w v S X R l b T 4 8 S X R l b T 4 8 S X R l b U x v Y 2 F 0 a W 9 u P j x J d G V t V H l w Z T 5 G b 3 J t d W x h P C 9 J d G V t V H l w Z T 4 8 S X R l b V B h d G g + U 2 V j d G l v b j E v U F N f Q 2 F w Q W R k Q m 9 1 b m R z L 0 F k Z G V k J T I w Q 3 V z d G 9 t P C 9 J d G V t U G F 0 a D 4 8 L 0 l 0 Z W 1 M b 2 N h d G l v b j 4 8 U 3 R h Y m x l R W 5 0 c m l l c y A v P j w v S X R l b T 4 8 S X R l b T 4 8 S X R l b U x v Y 2 F 0 a W 9 u P j x J d G V t V H l w Z T 5 G b 3 J t d W x h P C 9 J d G V t V H l w Z T 4 8 S X R l b V B h d G g + U 2 V j d G l v b j E v U F N f Q 2 F w Q W R k Q m 9 1 b m R z L 1 J l b 3 J k Z X J l Z C U y M E N v b H V t b n M x P C 9 J d G V t U G F 0 a D 4 8 L 0 l 0 Z W 1 M b 2 N h d G l v b j 4 8 U 3 R h Y m x l R W 5 0 c m l l c y A v P j w v S X R l b T 4 8 S X R l b T 4 8 S X R l b U x v Y 2 F 0 a W 9 u P j x J d G V t V H l w Z T 5 G b 3 J t d W x h P C 9 J d G V t V H l w Z T 4 8 S X R l b V B h d G g + U 2 V j d G l v b j E v R V N U X 0 N h c E F k Z E J v d W 5 k c 1 9 C Q V R U R V J Z 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E t M D U t M j Z U M T M 6 M T Q 6 N D k u N j U x N z M w O F o i I C 8 + P E V u d H J 5 I F R 5 c G U 9 I k Z p b G x T d G F 0 d X M i I F Z h b H V l P S J z Q 2 9 t c G x l d G U i I C 8 + P C 9 T d G F i b G V F b n R y a W V z P j w v S X R l b T 4 8 S X R l b T 4 8 S X R l b U x v Y 2 F 0 a W 9 u P j x J d G V t V H l w Z T 5 G b 3 J t d W x h P C 9 J d G V t V H l w Z T 4 8 S X R l b V B h d G g + U 2 V j d G l v b j E v R V N U X 0 N h c E F k Z E J v d W 5 k c 1 9 C Q V R U R V J Z L 1 N v d X J j Z T w v S X R l b V B h d G g + P C 9 J d G V t T G 9 j Y X R p b 2 4 + P F N 0 Y W J s Z U V u d H J p Z X M g L z 4 8 L 0 l 0 Z W 0 + P E l 0 Z W 0 + P E l 0 Z W 1 M b 2 N h d G l v b j 4 8 S X R l b V R 5 c G U + R m 9 y b X V s Y T w v S X R l b V R 5 c G U + P E l 0 Z W 1 Q Y X R o P l N l Y 3 R p b 2 4 x L 0 V H X 1 N P T E F S U F Z f T G V n Y W N 5 Q 2 F w Y W N p d H 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U m V z d W x 0 V H l w Z S I g V m F s d W U 9 I n N F e G N l c H R p b 2 4 i I C 8 + P E V u d H J 5 I F R 5 c G U 9 I k Z p b G x l Z E N v b X B s Z X R l U m V z d W x 0 V G 9 X b 3 J r c 2 h l Z X Q i I F Z h b H V l P S J s M C I g L z 4 8 R W 5 0 c n k g V H l w Z T 0 i Q W R k Z W R U b 0 R h d G F N b 2 R l b C I g V m F s d W U 9 I m w w I i A v P j x F b n R y e S B U e X B l P S J G a W x s R X J y b 3 J D b 2 R l I i B W Y W x 1 Z T 0 i c 1 V u a 2 5 v d 2 4 i I C 8 + P E V u d H J 5 I F R 5 c G U 9 I k Z p b G x M Y X N 0 V X B k Y X R l Z C I g V m F s d W U 9 I m Q y M D I x L T A 1 L T I 2 V D E z O j E 1 O j U 1 L j Q 0 M j A x M z h a I i A v P j x F b n R y e S B U e X B l P S J G a W x s U 3 R h d H V z I i B W Y W x 1 Z T 0 i c 0 N v b X B s Z X R l I i A v P j x F b n R y e S B U e X B l P S J O Y X Z p Z 2 F 0 a W 9 u U 3 R l c E 5 h b W U i I F Z h b H V l P S J z T m F 2 a W d h d G l v b i I g L z 4 8 L 1 N 0 Y W J s Z U V u d H J p Z X M + P C 9 J d G V t P j x J d G V t P j x J d G V t T G 9 j Y X R p b 2 4 + P E l 0 Z W 1 U e X B l P k Z v c m 1 1 b G E 8 L 0 l 0 Z W 1 U e X B l P j x J d G V t U G F 0 a D 5 T Z W N 0 a W 9 u M S 9 F R 1 9 T T 0 x B U l B W X 0 x l Z 2 F j e U N h c G F j a X R 5 L 1 N v d X J j Z T w v S X R l b V B h d G g + P C 9 J d G V t T G 9 j Y X R p b 2 4 + P F N 0 Y W J s Z U V u d H J p Z X M g L z 4 8 L 0 l 0 Z W 0 + P E l 0 Z W 0 + P E l 0 Z W 1 M b 2 N h d G l v b j 4 8 S X R l b V R 5 c G U + R m 9 y b X V s Y T w v S X R l b V R 5 c G U + P E l 0 Z W 1 Q Y X R o P l N l Y 3 R p b 2 4 x L 0 V T V F 9 D Y X B B Z G R C b 3 V u Z H M 8 L 0 l 0 Z W 1 Q Y X R o P j w v S X R l b U x v Y 2 F 0 a W 9 u P j x T d G F i b G V F b n R y a W V z P j x F b n R y e S B U e X B l P S J J c 1 B y a X Z h d G U i I F Z h b H V l P S J s M C I g L z 4 8 R W 5 0 c n k g V H l w Z T 0 i Q n V m Z m V y T m V 4 d F J l Z n J l c 2 g i I F Z h b H V l P S J s M S I g L z 4 8 R W 5 0 c n k g V H l w Z T 0 i R m l s b E V u Y W J s Z W Q i I F Z h b H V l P S J s M C I g L z 4 8 R W 5 0 c n k g V H l w Z T 0 i R m l s b E 9 i a m V j d F R 5 c G U i I F Z h b H V l P S J z V G F i b G U 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G a W x s T G F z d F V w Z G F 0 Z W Q i I F Z h b H V l P S J k M j A y M S 0 x M S 0 x M l Q x M j o x N T o x N i 4 w N D U z M j U 2 W i 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R m l s b E V y c m 9 y Q 2 9 1 b n Q i I F Z h b H V l P S J s M C I g L z 4 8 R W 5 0 c n k g V H l w Z T 0 i R m l s b E N v b H V t b l R 5 c G V z I i B W Y W x 1 Z T 0 i c 0 F B W U d B Q U F B Q U E 9 P S I g L z 4 8 R W 5 0 c n k g V H l w Z T 0 i R m l s b F N 0 Y X R 1 c y I g V m F s d W U 9 I n N D b 2 1 w b G V 0 Z S I g L z 4 8 R W 5 0 c n k g V H l w Z T 0 i R m l s b E N v b H V t b k 5 h b W V z I i B W Y W x 1 Z T 0 i c 1 s m c X V v d D t F b m V y Z 3 l T d G 9 y V G V j a C Z x d W 9 0 O y w m c X V v d D t N b 2 R l b E d l b 2 d y Y X B o e S Z x d W 9 0 O y w m c X V v d D t T d W J H Z W 9 n c m F w a H k x J n F 1 b 3 Q 7 L C Z x d W 9 0 O 1 l l Y X I m c X V v d D s s J n F 1 b 3 Q 7 U 3 V i R 2 V v Z 3 J h c G h 5 M i Z x d W 9 0 O y w m c X V v d D t N a W 5 D Y X A m c X V v d D s s J n F 1 b 3 Q 7 T W F 4 Q 2 F w J n F 1 b 3 Q 7 X S I g L z 4 8 R W 5 0 c n k g V H l w Z T 0 i R m l s b E N v d W 5 0 I i B W Y W x 1 Z T 0 i b D g y N S I g L z 4 8 R W 5 0 c n k g V H l w Z T 0 i U X V l c n l J R C I g V m F s d W U 9 I n M z M j V i N z l i Y S 0 5 Z G F j L T Q 0 M G M t Y j h m N C 1 h M z E 0 Z D E z M G Q 3 N m I i I C 8 + P E V u d H J 5 I F R 5 c G U 9 I k Z p b G x F c n J v c k N v Z G U i I F Z h b H V l P S J z V W 5 r b m 9 3 b i 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F U 1 R f Q 2 F w Q W R k Q m 9 1 b m R z L 0 F w c G V u Z G V k I F F 1 Z X J 5 L n t F b m V y Z 3 l T d G 9 y V G V j a C w w f S Z x d W 9 0 O y w m c X V v d D t T Z W N 0 a W 9 u M S 9 F U 1 R f Q 2 F w Q W R k Q m 9 1 b m R z L 0 F w c G V u Z G V k I F F 1 Z X J 5 L n t N b 2 R l b E d l b 2 d y Y X B o e S w x f S Z x d W 9 0 O y w m c X V v d D t T Z W N 0 a W 9 u M S 9 F U 1 R f Q 2 F w Q W R k Q m 9 1 b m R z L 0 F w c G V u Z G V k I F F 1 Z X J 5 L n t T d W J H Z W 9 n c m F w a H k x L D J 9 J n F 1 b 3 Q 7 L C Z x d W 9 0 O 1 N l Y 3 R p b 2 4 x L 0 V T V F 9 D Y X B B Z G R C b 3 V u Z H M v Q X B w Z W 5 k Z W Q g U X V l c n k u e 1 l l Y X I s M 3 0 m c X V v d D s s J n F 1 b 3 Q 7 U 2 V j d G l v b j E v R V N U X 0 N h c E F k Z E J v d W 5 k c y 9 B c H B l b m R l Z C B R d W V y e S 5 7 U 3 V i R 2 V v Z 3 J h c G h 5 M i w 0 f S Z x d W 9 0 O y w m c X V v d D t T Z W N 0 a W 9 u M S 9 F U 1 R f Q 2 F w Q W R k Q m 9 1 b m R z L 0 F w c G V u Z G V k I F F 1 Z X J 5 L n t N a W 5 D Y X A s N X 0 m c X V v d D s s J n F 1 b 3 Q 7 U 2 V j d G l v b j E v R V N U X 0 N h c E F k Z E J v d W 5 k c y 9 B c H B l b m R l Z C B R d W V y e S 5 7 T W F 4 Q 2 F w L D Z 9 J n F 1 b 3 Q 7 X S w m c X V v d D t D b 2 x 1 b W 5 D b 3 V u d C Z x d W 9 0 O z o 3 L C Z x d W 9 0 O 0 t l e U N v b H V t b k 5 h b W V z J n F 1 b 3 Q 7 O l t d L C Z x d W 9 0 O 0 N v b H V t b k l k Z W 5 0 a X R p Z X M m c X V v d D s 6 W y Z x d W 9 0 O 1 N l Y 3 R p b 2 4 x L 0 V T V F 9 D Y X B B Z G R C b 3 V u Z H M v Q X B w Z W 5 k Z W Q g U X V l c n k u e 0 V u Z X J n e V N 0 b 3 J U Z W N o L D B 9 J n F 1 b 3 Q 7 L C Z x d W 9 0 O 1 N l Y 3 R p b 2 4 x L 0 V T V F 9 D Y X B B Z G R C b 3 V u Z H M v Q X B w Z W 5 k Z W Q g U X V l c n k u e 0 1 v Z G V s R 2 V v Z 3 J h c G h 5 L D F 9 J n F 1 b 3 Q 7 L C Z x d W 9 0 O 1 N l Y 3 R p b 2 4 x L 0 V T V F 9 D Y X B B Z G R C b 3 V u Z H M v Q X B w Z W 5 k Z W Q g U X V l c n k u e 1 N 1 Y k d l b 2 d y Y X B o e T E s M n 0 m c X V v d D s s J n F 1 b 3 Q 7 U 2 V j d G l v b j E v R V N U X 0 N h c E F k Z E J v d W 5 k c y 9 B c H B l b m R l Z C B R d W V y e S 5 7 W W V h c i w z f S Z x d W 9 0 O y w m c X V v d D t T Z W N 0 a W 9 u M S 9 F U 1 R f Q 2 F w Q W R k Q m 9 1 b m R z L 0 F w c G V u Z G V k I F F 1 Z X J 5 L n t T d W J H Z W 9 n c m F w a H k y L D R 9 J n F 1 b 3 Q 7 L C Z x d W 9 0 O 1 N l Y 3 R p b 2 4 x L 0 V T V F 9 D Y X B B Z G R C b 3 V u Z H M v Q X B w Z W 5 k Z W Q g U X V l c n k u e 0 1 p b k N h c C w 1 f S Z x d W 9 0 O y w m c X V v d D t T Z W N 0 a W 9 u M S 9 F U 1 R f Q 2 F w Q W R k Q m 9 1 b m R z L 0 F w c G V u Z G V k I F F 1 Z X J 5 L n t N Y X h D Y X A s N n 0 m c X V v d D t d L C Z x d W 9 0 O 1 J l b G F 0 a W 9 u c 2 h p c E l u Z m 8 m c X V v d D s 6 W 1 1 9 I i A v P j w v U 3 R h Y m x l R W 5 0 c m l l c z 4 8 L 0 l 0 Z W 0 + P E l 0 Z W 0 + P E l 0 Z W 1 M b 2 N h d G l v b j 4 8 S X R l b V R 5 c G U + R m 9 y b X V s Y T w v S X R l b V R 5 c G U + P E l 0 Z W 1 Q Y X R o P l N l Y 3 R p b 2 4 x L 0 V T V F 9 D Y X B B Z G R C b 3 V u Z H M v U 2 9 1 c m N l P C 9 J d G V t U G F 0 a D 4 8 L 0 l 0 Z W 1 M b 2 N h d G l v b j 4 8 U 3 R h Y m x l R W 5 0 c m l l c y A v P j w v S X R l b T 4 8 S X R l b T 4 8 S X R l b U x v Y 2 F 0 a W 9 u P j x J d G V t V H l w Z T 5 G b 3 J t d W x h P C 9 J d G V t V H l w Z T 4 8 S X R l b V B h d G g + U 2 V j d G l v b j E v R V N U X 0 N h c E F k Z E J v d W 5 k c y 9 D a G F u Z 2 V k J T I w V H l w Z T w v S X R l b V B h d G g + P C 9 J d G V t T G 9 j Y X R p b 2 4 + P F N 0 Y W J s Z U V u d H J p Z X M g L z 4 8 L 0 l 0 Z W 0 + P E l 0 Z W 0 + P E l 0 Z W 1 M b 2 N h d G l v b j 4 8 S X R l b V R 5 c G U + R m 9 y b X V s Y T w v S X R l b V R 5 c G U + P E l 0 Z W 1 Q Y X R o P l N l Y 3 R p b 2 4 x L 0 V T V F 9 D Y X B B Z G R C b 3 V u Z H M v Q W R k Z W Q l M j B D d X N 0 b 2 0 8 L 0 l 0 Z W 1 Q Y X R o P j w v S X R l b U x v Y 2 F 0 a W 9 u P j x T d G F i b G V F b n R y a W V z I C 8 + P C 9 J d G V t P j x J d G V t P j x J d G V t T G 9 j Y X R p b 2 4 + P E l 0 Z W 1 U e X B l P k Z v c m 1 1 b G E 8 L 0 l 0 Z W 1 U e X B l P j x J d G V t U G F 0 a D 5 T Z W N 0 a W 9 u M S 9 F U 1 R f Q 2 F w Q W R k Q m 9 1 b m R z L 0 V 4 c G F u Z G V k J T I w Q 3 V z d G 9 t P C 9 J d G V t U G F 0 a D 4 8 L 0 l 0 Z W 1 M b 2 N h d G l v b j 4 8 U 3 R h Y m x l R W 5 0 c m l l c y A v P j w v S X R l b T 4 8 S X R l b T 4 8 S X R l b U x v Y 2 F 0 a W 9 u P j x J d G V t V H l w Z T 5 G b 3 J t d W x h P C 9 J d G V t V H l w Z T 4 8 S X R l b V B h d G g + U 2 V j d G l v b j E v R V N U X 0 N h c E F k Z E J v d W 5 k c y 9 B Z G R l Z C U y M E N 1 c 3 R v b T E 8 L 0 l 0 Z W 1 Q Y X R o P j w v S X R l b U x v Y 2 F 0 a W 9 u P j x T d G F i b G V F b n R y a W V z I C 8 + P C 9 J d G V t P j x J d G V t P j x J d G V t T G 9 j Y X R p b 2 4 + P E l 0 Z W 1 U e X B l P k Z v c m 1 1 b G E 8 L 0 l 0 Z W 1 U e X B l P j x J d G V t U G F 0 a D 5 T Z W N 0 a W 9 u M S 9 F U 1 R f Q 2 F w Q W R k Q m 9 1 b m R z L 0 F k Z G V k J T I w Q 3 V z d G 9 t M j w v S X R l b V B h d G g + P C 9 J d G V t T G 9 j Y X R p b 2 4 + P F N 0 Y W J s Z U V u d H J p Z X M g L z 4 8 L 0 l 0 Z W 0 + P E l 0 Z W 0 + P E l 0 Z W 1 M b 2 N h d G l v b j 4 8 S X R l b V R 5 c G U + R m 9 y b X V s Y T w v S X R l b V R 5 c G U + P E l 0 Z W 1 Q Y X R o P l N l Y 3 R p b 2 4 x L 0 V T V F 9 D Y X B B Z G R C b 3 V u Z H M v U m V t b 3 Z l Z C U y M E N v b H V t b n M 8 L 0 l 0 Z W 1 Q Y X R o P j w v S X R l b U x v Y 2 F 0 a W 9 u P j x T d G F i b G V F b n R y a W V z I C 8 + P C 9 J d G V t P j x J d G V t P j x J d G V t T G 9 j Y X R p b 2 4 + P E l 0 Z W 1 U e X B l P k Z v c m 1 1 b G E 8 L 0 l 0 Z W 1 U e X B l P j x J d G V t U G F 0 a D 5 T Z W N 0 a W 9 u M S 9 F U 1 R f Q 2 F w Q W R k Q m 9 1 b m R z L 1 J l b m F t Z W Q l M j B D b 2 x 1 b W 5 z P C 9 J d G V t U G F 0 a D 4 8 L 0 l 0 Z W 1 M b 2 N h d G l v b j 4 8 U 3 R h Y m x l R W 5 0 c m l l c y A v P j w v S X R l b T 4 8 S X R l b T 4 8 S X R l b U x v Y 2 F 0 a W 9 u P j x J d G V t V H l w Z T 5 G b 3 J t d W x h P C 9 J d G V t V H l w Z T 4 8 S X R l b V B h d G g + U 2 V j d G l v b j E v R V N U X 0 N h c E F k Z E J v d W 5 k c y 9 N Z X J n Z W Q l M j B R d W V y a W V z P C 9 J d G V t U G F 0 a D 4 8 L 0 l 0 Z W 1 M b 2 N h d G l v b j 4 8 U 3 R h Y m x l R W 5 0 c m l l c y A v P j w v S X R l b T 4 8 S X R l b T 4 8 S X R l b U x v Y 2 F 0 a W 9 u P j x J d G V t V H l w Z T 5 G b 3 J t d W x h P C 9 J d G V t V H l w Z T 4 8 S X R l b V B h d G g + U 2 V j d G l v b j E v R V N U X 0 N h c E F k Z E J v d W 5 k c y 9 F e H B h b m R l Z C U y M F J l Z 2 l v b n M 8 L 0 l 0 Z W 1 Q Y X R o P j w v S X R l b U x v Y 2 F 0 a W 9 u P j x T d G F i b G V F b n R y a W V z I C 8 + P C 9 J d G V t P j x J d G V t P j x J d G V t T G 9 j Y X R p b 2 4 + P E l 0 Z W 1 U e X B l P k Z v c m 1 1 b G E 8 L 0 l 0 Z W 1 U e X B l P j x J d G V t U G F 0 a D 5 T Z W N 0 a W 9 u M S 9 F U 1 R f Q 2 F w Q W R k Q m 9 1 b m R z L 1 J l b 3 J k Z X J l Z C U y M E N v b H V t b n M 8 L 0 l 0 Z W 1 Q Y X R o P j w v S X R l b U x v Y 2 F 0 a W 9 u P j x T d G F i b G V F b n R y a W V z I C 8 + P C 9 J d G V t P j x J d G V t P j x J d G V t T G 9 j Y X R p b 2 4 + P E l 0 Z W 1 U e X B l P k Z v c m 1 1 b G E 8 L 0 l 0 Z W 1 U e X B l P j x J d G V t U G F 0 a D 5 T Z W N 0 a W 9 u M S 9 F U 1 R f Q 2 F w Q W R k Q m 9 1 b m R z L 0 F w c G V u Z G V k J T I w U X V l c n k 8 L 0 l 0 Z W 1 Q Y X R o P j w v S X R l b U x v Y 2 F 0 a W 9 u P j x T d G F i b G V F b n R y a W V z I C 8 + P C 9 J d G V t P j x J d G V t P j x J d G V t T G 9 j Y X R p b 2 4 + P E l 0 Z W 1 U e X B l P k Z v c m 1 1 b G E 8 L 0 l 0 Z W 1 U e X B l P j x J d G V t U G F 0 a D 5 T Z W N 0 a W 9 u M S 9 F Z m Z p Y 2 l l b m N 5 Q 2 9 z d F 9 i Y X Q l M j A o M i k v Q W R k Z W Q l M j B D b 2 5 k a X R p b 2 5 h b C U y M E N v b H V t b j w v S X R l b V B h d G g + P C 9 J d G V t T G 9 j Y X R p b 2 4 + P F N 0 Y W J s Z U V u d H J p Z X M g L z 4 8 L 0 l 0 Z W 0 + P E l 0 Z W 0 + P E l 0 Z W 1 M b 2 N h d G l v b j 4 8 S X R l b V R 5 c G U + R m 9 y b X V s Y T w v S X R l b V R 5 c G U + P E l 0 Z W 1 Q Y X R o P l N l Y 3 R p b 2 4 x L 0 V m Z m l j a W V u Y 3 l D b 3 N 0 X 2 J h d C U y M C g y K S 9 G a W x 0 Z X J l Z C U y M F J v d 3 M 8 L 0 l 0 Z W 1 Q Y X R o P j w v S X R l b U x v Y 2 F 0 a W 9 u P j x T d G F i b G V F b n R y a W V z I C 8 + P C 9 J d G V t P j x J d G V t P j x J d G V t T G 9 j Y X R p b 2 4 + P E l 0 Z W 1 U e X B l P k Z v c m 1 1 b G E 8 L 0 l 0 Z W 1 U e X B l P j x J d G V t U G F 0 a D 5 T Z W N 0 a W 9 u M S 9 F Z m Z p Y 2 l l b m N 5 Q 2 9 z d F 9 i Y X Q l M j A o M i k v U m V t b 3 Z l Z C U y M E N v b H V t b n M 8 L 0 l 0 Z W 1 Q Y X R o P j w v S X R l b U x v Y 2 F 0 a W 9 u P j x T d G F i b G V F b n R y a W V z I C 8 + P C 9 J d G V t P j x J d G V t P j x J d G V t T G 9 j Y X R p b 2 4 + P E l 0 Z W 1 U e X B l P k Z v c m 1 1 b G E 8 L 0 l 0 Z W 1 U e X B l P j x J d G V t U G F 0 a D 5 T Z W N 0 a W 9 u M S 9 Q U 1 9 N Y X h D Y X B f U F J T 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V 4 Y 2 V w d G l v b i I g L z 4 8 R W 5 0 c n k g V H l w Z T 0 i R m l s b G V k Q 2 9 t c G x l d G V S Z X N 1 b H R U b 1 d v c m t z a G V l d C I g V m F s d W U 9 I m w w I i A v P j x F b n R y e S B U e X B l P S J G a W x s U 3 R h d H V z I i B W Y W x 1 Z T 0 i c 0 N v b X B s Z X R l I i A v P j x F b n R y e S B U e X B l P S J M b 2 F k Z W R U b 0 F u Y W x 5 c 2 l z U 2 V y d m l j Z X M i I F Z h b H V l P S J s M C I g L z 4 8 R W 5 0 c n k g V H l w Z T 0 i R m l s b E x h c 3 R V c G R h d G V k I i B W Y W x 1 Z T 0 i Z D I w M j E t M D c t M D h U M T Q 6 M j E 6 M z M u M T k y N D M 4 O F o i I C 8 + P E V u d H J 5 I F R 5 c G U 9 I k Z p b G x F c n J v c k N v Z G U i I F Z h b H V l P S J z V W 5 r b m 9 3 b i I g L z 4 8 R W 5 0 c n k g V H l w Z T 0 i Q W R k Z W R U b 0 R h d G F N b 2 R l b C I g V m F s d W U 9 I m w w I i A v P j x F b n R y e S B U e X B l P S J C d W Z m Z X J O Z X h 0 U m V m c m V z a C I g V m F s d W U 9 I m w x I i A v P j w v U 3 R h Y m x l R W 5 0 c m l l c z 4 8 L 0 l 0 Z W 0 + P E l 0 Z W 0 + P E l 0 Z W 1 M b 2 N h d G l v b j 4 8 S X R l b V R 5 c G U + R m 9 y b X V s Y T w v S X R l b V R 5 c G U + P E l 0 Z W 1 Q Y X R o P l N l Y 3 R p b 2 4 x L 1 B T X 0 1 h e E N h c F 9 Q U l M v U 2 9 1 c m N l P C 9 J d G V t U G F 0 a D 4 8 L 0 l 0 Z W 1 M b 2 N h d G l v b j 4 8 U 3 R h Y m x l R W 5 0 c m l l c y A v P j w v S X R l b T 4 8 S X R l b T 4 8 S X R l b U x v Y 2 F 0 a W 9 u P j x J d G V t V H l w Z T 5 G b 3 J t d W x h P C 9 J d G V t V H l w Z T 4 8 S X R l b V B h d G g + U 2 V j d G l v b j E v U F N f T W F 4 Q 2 F w X 1 B S U y 9 V b n B p d m 9 0 Z W Q l M j B D b 2 x 1 b W 5 z P C 9 J d G V t U G F 0 a D 4 8 L 0 l 0 Z W 1 M b 2 N h d G l v b j 4 8 U 3 R h Y m x l R W 5 0 c m l l c y A v P j w v S X R l b T 4 8 S X R l b T 4 8 S X R l b U x v Y 2 F 0 a W 9 u P j x J d G V t V H l w Z T 5 G b 3 J t d W x h P C 9 J d G V t V H l w Z T 4 8 S X R l b V B h d G g + U 2 V j d G l v b j E v U F N f T W F 4 Q 2 F w X 0 9 S U 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F e G N l c H R p b 2 4 i I C 8 + P E V u d H J 5 I F R 5 c G U 9 I k Z p b G x l Z E N v b X B s Z X R l U m V z d W x 0 V G 9 X b 3 J r c 2 h l Z X Q i I F Z h b H V l P S J s M C I g L z 4 8 R W 5 0 c n k g V H l w Z T 0 i R m l s b E V y c m 9 y Q 2 9 k Z S I g V m F s d W U 9 I n N V b m t u b 3 d u I i A v P j x F b n R y e S B U e X B l P S J B Z G R l Z F R v R G F 0 Y U 1 v Z G V s I i B W Y W x 1 Z T 0 i b D A i I C 8 + P E V u d H J 5 I F R 5 c G U 9 I k x v Y W R l Z F R v Q W 5 h b H l z a X N T Z X J 2 a W N l c y I g V m F s d W U 9 I m w w I i A v P j x F b n R y e S B U e X B l P S J G a W x s T G F z d F V w Z G F 0 Z W Q i I F Z h b H V l P S J k M j A y M S 0 w N y 0 w O F Q x N D o y M T o z M y 4 x O T I 0 M z g 4 W i I g L z 4 8 R W 5 0 c n k g V H l w Z T 0 i R m l s b F N 0 Y X R 1 c y I g V m F s d W U 9 I n N D b 2 1 w b G V 0 Z S I g L z 4 8 R W 5 0 c n k g V H l w Z T 0 i Q n V m Z m V y T m V 4 d F J l Z n J l c 2 g i I F Z h b H V l P S J s M S I g L z 4 8 L 1 N 0 Y W J s Z U V u d H J p Z X M + P C 9 J d G V t P j x J d G V t P j x J d G V t T G 9 j Y X R p b 2 4 + P E l 0 Z W 1 U e X B l P k Z v c m 1 1 b G E 8 L 0 l 0 Z W 1 U e X B l P j x J d G V t U G F 0 a D 5 T Z W N 0 a W 9 u M S 9 Q U 1 9 N Y X h D Y X B f T 1 J T L 1 N v d X J j Z T w v S X R l b V B h d G g + P C 9 J d G V t T G 9 j Y X R p b 2 4 + P F N 0 Y W J s Z U V u d H J p Z X M g L z 4 8 L 0 l 0 Z W 0 + P E l 0 Z W 0 + P E l 0 Z W 1 M b 2 N h d G l v b j 4 8 S X R l b V R 5 c G U + R m 9 y b X V s Y T w v S X R l b V R 5 c G U + P E l 0 Z W 1 Q Y X R o P l N l Y 3 R p b 2 4 x L 1 B T X 0 1 h e E N h c F 9 P U l M v V W 5 w a X Z v d G V k J T I w Q 2 9 s d W 1 u c z w v S X R l b V B h d G g + P C 9 J d G V t T G 9 j Y X R p b 2 4 + P F N 0 Y W J s Z U V u d H J p Z X M g L z 4 8 L 0 l 0 Z W 0 + P E l 0 Z W 0 + P E l 0 Z W 1 M b 2 N h d G l v b j 4 8 S X R l b V R 5 c G U + R m 9 y b X V s Y T w v S X R l b V R 5 c G U + P E l 0 Z W 1 Q Y X R o P l N l Y 3 R p b 2 4 x L 1 B T X 0 N h c E F k Z E J v d W 5 k c 1 9 Q U l M 8 L 0 l 0 Z W 1 Q Y X R o P j w v S X R l b U x v Y 2 F 0 a W 9 u P j x T d G F i b G V F b n R y a W V z P j x F b n R y e S B U e X B l P S J J c 1 B y a X Z h d G U i I F Z h b H V l P S J s M C I g L z 4 8 R W 5 0 c n k g V H l w Z T 0 i Q n V m Z m V y T m V 4 d F J l Z n J l c 2 g i I F Z h b H V l P S J s M S I g L z 4 8 R W 5 0 c n k g V H l w Z T 0 i R m l s b E V u Y W J s Z W Q i I F Z h b H V l P S J s M C I g L z 4 8 R W 5 0 c n k g V H l w Z T 0 i R m l s b E N v b H V t b l R 5 c G V z I i B W Y W x 1 Z T 0 i c 0 F B W U d B Q V l B Q U E 9 P S I g L z 4 8 R W 5 0 c n k g V H l w Z T 0 i R m l s b F N 0 Y X R 1 c y I g V m F s d W U 9 I n N D b 2 1 w b G V 0 Z S I g L z 4 8 R W 5 0 c n k g V H l w Z T 0 i T m F 2 a W d h d G l v b l N 0 Z X B O Y W 1 l I i B W Y W x 1 Z T 0 i c 0 5 h d m l n Y X R p b 2 4 i I C 8 + P E V u d H J 5 I F R 5 c G U 9 I k 5 h b W V V c G R h d G V k Q W Z 0 Z X J G a W x s I i B W Y W x 1 Z T 0 i b D A i I C 8 + P E V u d H J 5 I F R 5 c G U 9 I l J l c 3 V s d F R 5 c G U i I F Z h b H V l P S J z R X h j Z X B 0 a W 9 u I i A v P j x F b n R y e S B U e X B l P S J G a W x s T G F z d F V w Z G F 0 Z W Q i I F Z h b H V l P S J k M j A y M S 0 x M S 0 x M l Q x M j o x N T o z M y 4 1 N T E x M T M 1 W i I g L z 4 8 R W 5 0 c n k g V H l w Z T 0 i R m l s b G V k Q 2 9 t c G x l d G V S Z X N 1 b H R U b 1 d v c m t z a G V l d C I g V m F s d W U 9 I m w x I i A v P j x F b n R y e S B U e X B l P S J G a W x s V G 9 E Y X R h T W 9 k Z W x F b m F i b G V k I i B W Y W x 1 Z T 0 i b D A i I C 8 + P E V u d H J 5 I F R 5 c G U 9 I k Z p b G x D b 2 x 1 b W 5 O Y W 1 l c y I g V m F s d W U 9 I n N b J n F 1 b 3 Q 7 R W 5 l c m d 5 U 3 R v c l R l Y 2 g m c X V v d D s s J n F 1 b 3 Q 7 T W 9 k Z W x H Z W 9 n c m F w a H k m c X V v d D s s J n F 1 b 3 Q 7 U 3 V i R 2 V v Z 3 J h c G h 5 M S Z x d W 9 0 O y w m c X V v d D t T d W J H Z W 9 n c m F w a H k y J n F 1 b 3 Q 7 L C Z x d W 9 0 O 1 l l Y X I m c X V v d D s s J n F 1 b 3 Q 7 T W F 4 Q 2 F w J n F 1 b 3 Q 7 L C Z x d W 9 0 O 0 1 p b k N h c C Z x d W 9 0 O 1 0 i I C 8 + P E V u d H J 5 I F R 5 c G U 9 I k Z p b G x D b 3 V u d C I g V m F s d W U 9 I m w y N z U i I C 8 + P E V u d H J 5 I F R 5 c G U 9 I l F 1 Z X J 5 S U Q i I F Z h b H V l P S J z N 2 J h Z W U 2 O D k t O D k 5 N y 0 0 Z j V i L W J k M j E t Z G J h N j U z M z c 3 Z W U 4 I i A v P j x F b n R y e S B U e X B l P S J G a W x s V G F y Z 2 V 0 T m F t Z U N 1 c 3 R v b W l 6 Z W Q i I F Z h b H V l P S J s M S I g L z 4 8 R W 5 0 c n k g V H l w Z T 0 i R m l s b E 9 i a m V j d F R 5 c G U i I F Z h b H V l P S J z V G F i b G U i I C 8 + P E V u d H J 5 I F R 5 c G U 9 I k x v Y W R l Z F R v Q W 5 h b H l z a X N T Z X J 2 a W N l c y I g V m F s d W U 9 I m w w I i A v P j x F b n R y e S B U e X B l P S J G a W x s R X J y b 3 J D b 3 V u d C I g V m F s d W U 9 I m w w I i A v P j x F b n R y e S B U e X B l P S J G a W x s R X J y b 3 J D b 2 R l I i B W Y W x 1 Z T 0 i c 1 V u a 2 5 v d 2 4 i I C 8 + P E V u d H J 5 I F R 5 c G U 9 I k F k Z G V k V G 9 E Y X R h T W 9 k Z W w i I F Z h b H V l P S J s M C I g L z 4 8 R W 5 0 c n k g V H l w Z T 0 i U m V s Y X R p b 2 5 z a G l w S W 5 m b 0 N v b n R h a W 5 l c i I g V m F s d W U 9 I n N 7 J n F 1 b 3 Q 7 Y 2 9 s d W 1 u Q 2 9 1 b n Q m c X V v d D s 6 N y w m c X V v d D t r Z X l D b 2 x 1 b W 5 O Y W 1 l c y Z x d W 9 0 O z p b X S w m c X V v d D t x d W V y e V J l b G F 0 a W 9 u c 2 h p c H M m c X V v d D s 6 W 3 s m c X V v d D t r Z X l D b 2 x 1 b W 5 D b 3 V u d C Z x d W 9 0 O z o x L C Z x d W 9 0 O 2 t l e U N v b H V t b i Z x d W 9 0 O z o z L C Z x d W 9 0 O 2 9 0 a G V y S 2 V 5 Q 2 9 s d W 1 u S W R l b n R p d H k m c X V v d D s 6 J n F 1 b 3 Q 7 U 2 V j d G l v b j E v U m V n a W 9 u c y 9 D a G F u Z 2 V k I F R 5 c G U u e 1 N 1 Y k d l b 2 d y Y X B o e T I s M n 0 m c X V v d D s s J n F 1 b 3 Q 7 S 2 V 5 Q 2 9 s d W 1 u Q 2 9 1 b n Q m c X V v d D s 6 M X 1 d L C Z x d W 9 0 O 2 N v b H V t b k l k Z W 5 0 a X R p Z X M m c X V v d D s 6 W y Z x d W 9 0 O 1 N l Y 3 R p b 2 4 x L 1 B T X 0 N h c E F k Z E J v d W 5 k c 1 9 Q U l M v Q W R k Z W Q g Q 3 V z d G 9 t L n t F b m V y Z 3 l T d G 9 y V G V j a C w 2 f S Z x d W 9 0 O y w m c X V v d D t T Z W N 0 a W 9 u M S 9 S Z W d p b 2 5 z L 0 N o Y W 5 n Z W Q g V H l w Z S 5 7 T W 9 k Z W x H Z W 9 n c m F w a H k s M H 0 m c X V v d D s s J n F 1 b 3 Q 7 U 2 V j d G l v b j E v U m V n a W 9 u c y 9 D a G F u Z 2 V k I F R 5 c G U u e 1 N 1 Y k d l b 2 d y Y X B o e T E s M X 0 m c X V v d D s s J n F 1 b 3 Q 7 U 2 V j d G l v b j E v U F N f T W F 4 Q 2 F w X 1 B S U y 9 V b n B p d m 9 0 Z W Q g Q 2 9 s d W 1 u c y 5 7 U 3 V i R 2 V v Z 3 J h c G h 5 M i w w f S Z x d W 9 0 O y w m c X V v d D t T Z W N 0 a W 9 u M S 9 Q U 1 9 N Y X h D Y X B f U F J T L 1 V u c G l 2 b 3 R l Z C B D b 2 x 1 b W 5 z L n t Z Z W F y L D F 9 J n F 1 b 3 Q 7 L C Z x d W 9 0 O 1 N l Y 3 R p b 2 4 x L 1 B T X 0 1 h e E N h c F 9 Q U l M v V W 5 w a X Z v d G V k I E N v b H V t b n M u e 0 1 h e E N h c C w y f S Z x d W 9 0 O y w m c X V v d D t T Z W N 0 a W 9 u M S 9 Q U 1 9 N a W 5 D Y X A v V W 5 w a X Z v d G V k I E N v b H V t b n M u e 0 1 p b k N h c C w y f S Z x d W 9 0 O 1 0 s J n F 1 b 3 Q 7 Q 2 9 s d W 1 u Q 2 9 1 b n Q m c X V v d D s 6 N y w m c X V v d D t L Z X l D b 2 x 1 b W 5 O Y W 1 l c y Z x d W 9 0 O z p b X S w m c X V v d D t D b 2 x 1 b W 5 J Z G V u d G l 0 a W V z J n F 1 b 3 Q 7 O l s m c X V v d D t T Z W N 0 a W 9 u M S 9 Q U 1 9 D Y X B B Z G R C b 3 V u Z H N f U F J T L 0 F k Z G V k I E N 1 c 3 R v b S 5 7 R W 5 l c m d 5 U 3 R v c l R l Y 2 g s N n 0 m c X V v d D s s J n F 1 b 3 Q 7 U 2 V j d G l v b j E v U m V n a W 9 u c y 9 D a G F u Z 2 V k I F R 5 c G U u e 0 1 v Z G V s R 2 V v Z 3 J h c G h 5 L D B 9 J n F 1 b 3 Q 7 L C Z x d W 9 0 O 1 N l Y 3 R p b 2 4 x L 1 J l Z 2 l v b n M v Q 2 h h b m d l Z C B U e X B l L n t T d W J H Z W 9 n c m F w a H k x L D F 9 J n F 1 b 3 Q 7 L C Z x d W 9 0 O 1 N l Y 3 R p b 2 4 x L 1 B T X 0 1 h e E N h c F 9 Q U l M v V W 5 w a X Z v d G V k I E N v b H V t b n M u e 1 N 1 Y k d l b 2 d y Y X B o e T I s M H 0 m c X V v d D s s J n F 1 b 3 Q 7 U 2 V j d G l v b j E v U F N f T W F 4 Q 2 F w X 1 B S U y 9 V b n B p d m 9 0 Z W Q g Q 2 9 s d W 1 u c y 5 7 W W V h c i w x f S Z x d W 9 0 O y w m c X V v d D t T Z W N 0 a W 9 u M S 9 Q U 1 9 N Y X h D Y X B f U F J T L 1 V u c G l 2 b 3 R l Z C B D b 2 x 1 b W 5 z L n t N Y X h D Y X A s M n 0 m c X V v d D s s J n F 1 b 3 Q 7 U 2 V j d G l v b j E v U F N f T W l u Q 2 F w L 1 V u c G l 2 b 3 R l Z C B D b 2 x 1 b W 5 z L n t N a W 5 D Y X A s M n 0 m c X V v d D t d L C Z x d W 9 0 O 1 J l b G F 0 a W 9 u c 2 h p c E l u Z m 8 m c X V v d D s 6 W 3 s m c X V v d D t r Z X l D b 2 x 1 b W 5 D b 3 V u d C Z x d W 9 0 O z o x L C Z x d W 9 0 O 2 t l e U N v b H V t b i Z x d W 9 0 O z o z L C Z x d W 9 0 O 2 9 0 a G V y S 2 V 5 Q 2 9 s d W 1 u S W R l b n R p d H k m c X V v d D s 6 J n F 1 b 3 Q 7 U 2 V j d G l v b j E v U m V n a W 9 u c y 9 D a G F u Z 2 V k I F R 5 c G U u e 1 N 1 Y k d l b 2 d y Y X B o e T I s M n 0 m c X V v d D s s J n F 1 b 3 Q 7 S 2 V 5 Q 2 9 s d W 1 u Q 2 9 1 b n Q m c X V v d D s 6 M X 1 d f S I g L z 4 8 L 1 N 0 Y W J s Z U V u d H J p Z X M + P C 9 J d G V t P j x J d G V t P j x J d G V t T G 9 j Y X R p b 2 4 + P E l 0 Z W 1 U e X B l P k Z v c m 1 1 b G E 8 L 0 l 0 Z W 1 U e X B l P j x J d G V t U G F 0 a D 5 T Z W N 0 a W 9 u M S 9 Q U 1 9 D Y X B B Z G R C b 3 V u Z H N f U F J T L 1 N v d X J j Z T w v S X R l b V B h d G g + P C 9 J d G V t T G 9 j Y X R p b 2 4 + P F N 0 Y W J s Z U V u d H J p Z X M g L z 4 8 L 0 l 0 Z W 0 + P E l 0 Z W 0 + P E l 0 Z W 1 M b 2 N h d G l v b j 4 8 S X R l b V R 5 c G U + R m 9 y b X V s Y T w v S X R l b V R 5 c G U + P E l 0 Z W 1 Q Y X R o P l N l Y 3 R p b 2 4 x L 1 B T X 0 N h c E F k Z E J v d W 5 k c 1 9 Q U l M v R X h w Y W 5 k Z W Q l M j B Q U 1 9 N a W 5 D Y X A 8 L 0 l 0 Z W 1 Q Y X R o P j w v S X R l b U x v Y 2 F 0 a W 9 u P j x T d G F i b G V F b n R y a W V z I C 8 + P C 9 J d G V t P j x J d G V t P j x J d G V t T G 9 j Y X R p b 2 4 + P E l 0 Z W 1 U e X B l P k Z v c m 1 1 b G E 8 L 0 l 0 Z W 1 U e X B l P j x J d G V t U G F 0 a D 5 T Z W N 0 a W 9 u M S 9 Q U 1 9 D Y X B B Z G R C b 3 V u Z H N f U F J T L 0 1 l c m d l Z C U y M F F 1 Z X J p Z X M 8 L 0 l 0 Z W 1 Q Y X R o P j w v S X R l b U x v Y 2 F 0 a W 9 u P j x T d G F i b G V F b n R y a W V z I C 8 + P C 9 J d G V t P j x J d G V t P j x J d G V t T G 9 j Y X R p b 2 4 + P E l 0 Z W 1 U e X B l P k Z v c m 1 1 b G E 8 L 0 l 0 Z W 1 U e X B l P j x J d G V t U G F 0 a D 5 T Z W N 0 a W 9 u M S 9 Q U 1 9 D Y X B B Z G R C b 3 V u Z H N f U F J T L 0 V 4 c G F u Z G V k J T I w U m V n a W 9 u c z w v S X R l b V B h d G g + P C 9 J d G V t T G 9 j Y X R p b 2 4 + P F N 0 Y W J s Z U V u d H J p Z X M g L z 4 8 L 0 l 0 Z W 0 + P E l 0 Z W 0 + P E l 0 Z W 1 M b 2 N h d G l v b j 4 8 S X R l b V R 5 c G U + R m 9 y b X V s Y T w v S X R l b V R 5 c G U + P E l 0 Z W 1 Q Y X R o P l N l Y 3 R p b 2 4 x L 1 B T X 0 N h c E F k Z E J v d W 5 k c 1 9 Q U l M v U m V v c m R l c m V k J T I w Q 2 9 s d W 1 u c z w v S X R l b V B h d G g + P C 9 J d G V t T G 9 j Y X R p b 2 4 + P F N 0 Y W J s Z U V u d H J p Z X M g L z 4 8 L 0 l 0 Z W 0 + P E l 0 Z W 0 + P E l 0 Z W 1 M b 2 N h d G l v b j 4 8 S X R l b V R 5 c G U + R m 9 y b X V s Y T w v S X R l b V R 5 c G U + P E l 0 Z W 1 Q Y X R o P l N l Y 3 R p b 2 4 x L 1 B T X 0 N h c E F k Z E J v d W 5 k c 1 9 Q U l M v Q W R k Z W Q l M j B D d X N 0 b 2 0 8 L 0 l 0 Z W 1 Q Y X R o P j w v S X R l b U x v Y 2 F 0 a W 9 u P j x T d G F i b G V F b n R y a W V z I C 8 + P C 9 J d G V t P j x J d G V t P j x J d G V t T G 9 j Y X R p b 2 4 + P E l 0 Z W 1 U e X B l P k Z v c m 1 1 b G E 8 L 0 l 0 Z W 1 U e X B l P j x J d G V t U G F 0 a D 5 T Z W N 0 a W 9 u M S 9 Q U 1 9 D Y X B B Z G R C b 3 V u Z H N f U F J T L 1 J l b 3 J k Z X J l Z C U y M E N v b H V t b n M x P C 9 J d G V t U G F 0 a D 4 8 L 0 l 0 Z W 1 M b 2 N h d G l v b j 4 8 U 3 R h Y m x l R W 5 0 c m l l c y A v P j w v S X R l b T 4 8 S X R l b T 4 8 S X R l b U x v Y 2 F 0 a W 9 u P j x J d G V t V H l w Z T 5 G b 3 J t d W x h P C 9 J d G V t V H l w Z T 4 8 S X R l b V B h d G g + U 2 V j d G l v b j E v U F N f Q 2 F w Q W R k Q m 9 1 b m R z X 0 9 S U z w v S X R l b V B h d G g + P C 9 J d G V t T G 9 j Y X R p b 2 4 + P F N 0 Y W J s Z U V u d H J p Z X M + P E V u d H J 5 I F R 5 c G U 9 I k l z U H J p d m F 0 Z S I g V m F s d W U 9 I m w w I i A v P j x F b n R y e S B U e X B l P S J O Y X Z p Z 2 F 0 a W 9 u U 3 R l c E 5 h b W U i I F Z h b H V l P S J z T m F 2 a W d h d G l v b i I g L z 4 8 R W 5 0 c n k g V H l w Z T 0 i R m l s b E V u Y W J s Z W Q i I F Z h b H V l P S J s M C I g L z 4 8 R W 5 0 c n k g V H l w Z T 0 i R m l s b E N v b H V t b l R 5 c G V z I i B W Y W x 1 Z T 0 i c 0 F B W U d B Q V l B Q U E 9 P S I g L z 4 8 R W 5 0 c n k g V H l w Z T 0 i R m l s b E N v b H V t b k 5 h b W V z I i B W Y W x 1 Z T 0 i c 1 s m c X V v d D t F b m V y Z 3 l T d G 9 y V G V j a C Z x d W 9 0 O y w m c X V v d D t N b 2 R l b E d l b 2 d y Y X B o e S Z x d W 9 0 O y w m c X V v d D t T d W J H Z W 9 n c m F w a H k x J n F 1 b 3 Q 7 L C Z x d W 9 0 O 1 N 1 Y k d l b 2 d y Y X B o e T I m c X V v d D s s J n F 1 b 3 Q 7 W W V h c i Z x d W 9 0 O y w m c X V v d D t N Y X h D Y X A m c X V v d D s s J n F 1 b 3 Q 7 T W l u Q 2 F w J n F 1 b 3 Q 7 X S I g L z 4 8 R W 5 0 c n k g V H l w Z T 0 i Q n V m Z m V y T m V 4 d F J l Z n J l c 2 g i I F Z h b H V l P S J s M S I g L z 4 8 R W 5 0 c n k g V H l w Z T 0 i U m V z d W x 0 V H l w Z S I g V m F s d W U 9 I n N F e G N l c H R p b 2 4 i I C 8 + P E V u d H J 5 I F R 5 c G U 9 I k 5 h b W V V c G R h d G V k Q W Z 0 Z X J G a W x s I i B W Y W x 1 Z T 0 i b D A i I C 8 + P E V u d H J 5 I F R 5 c G U 9 I k Z p b G x M Y X N 0 V X B k Y X R l Z C I g V m F s d W U 9 I m Q y M D I x L T E x L T E y V D E y O j E 1 O j U 2 L j I 2 N T E 5 N T J a I i A v P j x F b n R y e S B U e X B l P S J G a W x s Z W R D b 2 1 w b G V 0 Z V J l c 3 V s d F R v V 2 9 y a 3 N o Z W V 0 I i B W Y W x 1 Z T 0 i b D E i I C 8 + P E V u d H J 5 I F R 5 c G U 9 I k Z p b G x U b 0 R h d G F N b 2 R l b E V u Y W J s Z W Q i I F Z h b H V l P S J s M C I g L z 4 8 R W 5 0 c n k g V H l w Z T 0 i R m l s b F N 0 Y X R 1 c y I g V m F s d W U 9 I n N D b 2 1 w b G V 0 Z S I g L z 4 8 R W 5 0 c n k g V H l w Z T 0 i R m l s b E V y c m 9 y Q 2 9 1 b n Q i I F Z h b H V l P S J s M C I g L z 4 8 R W 5 0 c n k g V H l w Z T 0 i U X V l c n l J R C I g V m F s d W U 9 I n N i O T c z O G U 2 Y y 1 k N j Z h L T R h Z T I t Y T g 1 M S 1 k Z T I 5 O G E 0 N j c 2 Y j U i I C 8 + P E V u d H J 5 I F R 5 c G U 9 I k Z p b G x U Y X J n Z X R O Y W 1 l Q 3 V z d G 9 t a X p l Z C I g V m F s d W U 9 I m w x I i A v P j x F b n R y e S B U e X B l P S J G a W x s T 2 J q Z W N 0 V H l w Z S I g V m F s d W U 9 I n N U Y W J s Z S I g L z 4 8 R W 5 0 c n k g V H l w Z T 0 i T G 9 h Z G V k V G 9 B b m F s e X N p c 1 N l c n Z p Y 2 V z I i B W Y W x 1 Z T 0 i b D A i I C 8 + P E V u d H J 5 I F R 5 c G U 9 I k Z p b G x D b 3 V u d C I g V m F s d W U 9 I m w y N z U i I C 8 + P E V u d H J 5 I F R 5 c G U 9 I k Z p b G x F c n J v c k N v Z G U i I F Z h b H V l P S J z V W 5 r b m 9 3 b i I g L z 4 8 R W 5 0 c n k g V H l w Z T 0 i Q W R k Z W R U b 0 R h d G F N b 2 R l b C I g V m F s d W U 9 I m w w I i A v P j x F b n R y e S B U e X B l P S J S Z W x h d G l v b n N o a X B J b m Z v Q 2 9 u d G F p b m V y I i B W Y W x 1 Z T 0 i c 3 s m c X V v d D t j b 2 x 1 b W 5 D b 3 V u d C Z x d W 9 0 O z o 3 L C Z x d W 9 0 O 2 t l e U N v b H V t b k 5 h b W V z J n F 1 b 3 Q 7 O l t d L C Z x d W 9 0 O 3 F 1 Z X J 5 U m V s Y X R p b 2 5 z a G l w c y Z x d W 9 0 O z p b e y Z x d W 9 0 O 2 t l e U N v b H V t b k N v d W 5 0 J n F 1 b 3 Q 7 O j E s J n F 1 b 3 Q 7 a 2 V 5 Q 2 9 s d W 1 u J n F 1 b 3 Q 7 O j M s J n F 1 b 3 Q 7 b 3 R o Z X J L Z X l D b 2 x 1 b W 5 J Z G V u d G l 0 e S Z x d W 9 0 O z o m c X V v d D t T Z W N 0 a W 9 u M S 9 S Z W d p b 2 5 z L 0 N o Y W 5 n Z W Q g V H l w Z S 5 7 U 3 V i R 2 V v Z 3 J h c G h 5 M i w y f S Z x d W 9 0 O y w m c X V v d D t L Z X l D b 2 x 1 b W 5 D b 3 V u d C Z x d W 9 0 O z o x f V 0 s J n F 1 b 3 Q 7 Y 2 9 s d W 1 u S W R l b n R p d G l l c y Z x d W 9 0 O z p b J n F 1 b 3 Q 7 U 2 V j d G l v b j E v U F N f Q 2 F w Q W R k Q m 9 1 b m R z X 0 9 S U y 9 B Z G R l Z C B D d X N 0 b 2 0 u e 0 V u Z X J n e V N 0 b 3 J U Z W N o L D Z 9 J n F 1 b 3 Q 7 L C Z x d W 9 0 O 1 N l Y 3 R p b 2 4 x L 1 J l Z 2 l v b n M v Q 2 h h b m d l Z C B U e X B l L n t N b 2 R l b E d l b 2 d y Y X B o e S w w f S Z x d W 9 0 O y w m c X V v d D t T Z W N 0 a W 9 u M S 9 S Z W d p b 2 5 z L 0 N o Y W 5 n Z W Q g V H l w Z S 5 7 U 3 V i R 2 V v Z 3 J h c G h 5 M S w x f S Z x d W 9 0 O y w m c X V v d D t T Z W N 0 a W 9 u M S 9 Q U 1 9 N Y X h D Y X B f T 1 J T L 1 V u c G l 2 b 3 R l Z C B D b 2 x 1 b W 5 z L n t T d W J H Z W 9 n c m F w a H k y L D B 9 J n F 1 b 3 Q 7 L C Z x d W 9 0 O 1 N l Y 3 R p b 2 4 x L 1 B T X 0 1 h e E N h c F 9 P U l M v V W 5 w a X Z v d G V k I E N v b H V t b n M u e 1 l l Y X I s M X 0 m c X V v d D s s J n F 1 b 3 Q 7 U 2 V j d G l v b j E v U F N f T W F 4 Q 2 F w X 0 9 S U y 9 V b n B p d m 9 0 Z W Q g Q 2 9 s d W 1 u c y 5 7 T W F 4 Q 2 F w L D J 9 J n F 1 b 3 Q 7 L C Z x d W 9 0 O 1 N l Y 3 R p b 2 4 x L 1 B T X 0 1 p b k N h c C 9 V b n B p d m 9 0 Z W Q g Q 2 9 s d W 1 u c y 5 7 T W l u Q 2 F w L D J 9 J n F 1 b 3 Q 7 X S w m c X V v d D t D b 2 x 1 b W 5 D b 3 V u d C Z x d W 9 0 O z o 3 L C Z x d W 9 0 O 0 t l e U N v b H V t b k 5 h b W V z J n F 1 b 3 Q 7 O l t d L C Z x d W 9 0 O 0 N v b H V t b k l k Z W 5 0 a X R p Z X M m c X V v d D s 6 W y Z x d W 9 0 O 1 N l Y 3 R p b 2 4 x L 1 B T X 0 N h c E F k Z E J v d W 5 k c 1 9 P U l M v Q W R k Z W Q g Q 3 V z d G 9 t L n t F b m V y Z 3 l T d G 9 y V G V j a C w 2 f S Z x d W 9 0 O y w m c X V v d D t T Z W N 0 a W 9 u M S 9 S Z W d p b 2 5 z L 0 N o Y W 5 n Z W Q g V H l w Z S 5 7 T W 9 k Z W x H Z W 9 n c m F w a H k s M H 0 m c X V v d D s s J n F 1 b 3 Q 7 U 2 V j d G l v b j E v U m V n a W 9 u c y 9 D a G F u Z 2 V k I F R 5 c G U u e 1 N 1 Y k d l b 2 d y Y X B o e T E s M X 0 m c X V v d D s s J n F 1 b 3 Q 7 U 2 V j d G l v b j E v U F N f T W F 4 Q 2 F w X 0 9 S U y 9 V b n B p d m 9 0 Z W Q g Q 2 9 s d W 1 u c y 5 7 U 3 V i R 2 V v Z 3 J h c G h 5 M i w w f S Z x d W 9 0 O y w m c X V v d D t T Z W N 0 a W 9 u M S 9 Q U 1 9 N Y X h D Y X B f T 1 J T L 1 V u c G l 2 b 3 R l Z C B D b 2 x 1 b W 5 z L n t Z Z W F y L D F 9 J n F 1 b 3 Q 7 L C Z x d W 9 0 O 1 N l Y 3 R p b 2 4 x L 1 B T X 0 1 h e E N h c F 9 P U l M v V W 5 w a X Z v d G V k I E N v b H V t b n M u e 0 1 h e E N h c C w y f S Z x d W 9 0 O y w m c X V v d D t T Z W N 0 a W 9 u M S 9 Q U 1 9 N a W 5 D Y X A v V W 5 w a X Z v d G V k I E N v b H V t b n M u e 0 1 p b k N h c C w y f S Z x d W 9 0 O 1 0 s J n F 1 b 3 Q 7 U m V s Y X R p b 2 5 z a G l w S W 5 m b y Z x d W 9 0 O z p b e y Z x d W 9 0 O 2 t l e U N v b H V t b k N v d W 5 0 J n F 1 b 3 Q 7 O j E s J n F 1 b 3 Q 7 a 2 V 5 Q 2 9 s d W 1 u J n F 1 b 3 Q 7 O j M s J n F 1 b 3 Q 7 b 3 R o Z X J L Z X l D b 2 x 1 b W 5 J Z G V u d G l 0 e S Z x d W 9 0 O z o m c X V v d D t T Z W N 0 a W 9 u M S 9 S Z W d p b 2 5 z L 0 N o Y W 5 n Z W Q g V H l w Z S 5 7 U 3 V i R 2 V v Z 3 J h c G h 5 M i w y f S Z x d W 9 0 O y w m c X V v d D t L Z X l D b 2 x 1 b W 5 D b 3 V u d C Z x d W 9 0 O z o x f V 1 9 I i A v P j w v U 3 R h Y m x l R W 5 0 c m l l c z 4 8 L 0 l 0 Z W 0 + P E l 0 Z W 0 + P E l 0 Z W 1 M b 2 N h d G l v b j 4 8 S X R l b V R 5 c G U + R m 9 y b X V s Y T w v S X R l b V R 5 c G U + P E l 0 Z W 1 Q Y X R o P l N l Y 3 R p b 2 4 x L 1 B T X 0 N h c E F k Z E J v d W 5 k c 1 9 P U l M v U 2 9 1 c m N l P C 9 J d G V t U G F 0 a D 4 8 L 0 l 0 Z W 1 M b 2 N h d G l v b j 4 8 U 3 R h Y m x l R W 5 0 c m l l c y A v P j w v S X R l b T 4 8 S X R l b T 4 8 S X R l b U x v Y 2 F 0 a W 9 u P j x J d G V t V H l w Z T 5 G b 3 J t d W x h P C 9 J d G V t V H l w Z T 4 8 S X R l b V B h d G g + U 2 V j d G l v b j E v U F N f Q 2 F w Q W R k Q m 9 1 b m R z X 0 9 S U y 9 F e H B h b m R l Z C U y M F B T X 0 1 p b k N h c D w v S X R l b V B h d G g + P C 9 J d G V t T G 9 j Y X R p b 2 4 + P F N 0 Y W J s Z U V u d H J p Z X M g L z 4 8 L 0 l 0 Z W 0 + P E l 0 Z W 0 + P E l 0 Z W 1 M b 2 N h d G l v b j 4 8 S X R l b V R 5 c G U + R m 9 y b X V s Y T w v S X R l b V R 5 c G U + P E l 0 Z W 1 Q Y X R o P l N l Y 3 R p b 2 4 x L 1 B T X 0 N h c E F k Z E J v d W 5 k c 1 9 P U l M v T W V y Z 2 V k J T I w U X V l c m l l c z w v S X R l b V B h d G g + P C 9 J d G V t T G 9 j Y X R p b 2 4 + P F N 0 Y W J s Z U V u d H J p Z X M g L z 4 8 L 0 l 0 Z W 0 + P E l 0 Z W 0 + P E l 0 Z W 1 M b 2 N h d G l v b j 4 8 S X R l b V R 5 c G U + R m 9 y b X V s Y T w v S X R l b V R 5 c G U + P E l 0 Z W 1 Q Y X R o P l N l Y 3 R p b 2 4 x L 1 B T X 0 N h c E F k Z E J v d W 5 k c 1 9 P U l M v R X h w Y W 5 k Z W Q l M j B S Z W d p b 2 5 z P C 9 J d G V t U G F 0 a D 4 8 L 0 l 0 Z W 1 M b 2 N h d G l v b j 4 8 U 3 R h Y m x l R W 5 0 c m l l c y A v P j w v S X R l b T 4 8 S X R l b T 4 8 S X R l b U x v Y 2 F 0 a W 9 u P j x J d G V t V H l w Z T 5 G b 3 J t d W x h P C 9 J d G V t V H l w Z T 4 8 S X R l b V B h d G g + U 2 V j d G l v b j E v U F N f Q 2 F w Q W R k Q m 9 1 b m R z X 0 9 S U y 9 S Z W 9 y Z G V y Z W Q l M j B D b 2 x 1 b W 5 z P C 9 J d G V t U G F 0 a D 4 8 L 0 l 0 Z W 1 M b 2 N h d G l v b j 4 8 U 3 R h Y m x l R W 5 0 c m l l c y A v P j w v S X R l b T 4 8 S X R l b T 4 8 S X R l b U x v Y 2 F 0 a W 9 u P j x J d G V t V H l w Z T 5 G b 3 J t d W x h P C 9 J d G V t V H l w Z T 4 8 S X R l b V B h d G g + U 2 V j d G l v b j E v U F N f Q 2 F w Q W R k Q m 9 1 b m R z X 0 9 S U y 9 B Z G R l Z C U y M E N 1 c 3 R v b T w v S X R l b V B h d G g + P C 9 J d G V t T G 9 j Y X R p b 2 4 + P F N 0 Y W J s Z U V u d H J p Z X M g L z 4 8 L 0 l 0 Z W 0 + P E l 0 Z W 0 + P E l 0 Z W 1 M b 2 N h d G l v b j 4 8 S X R l b V R 5 c G U + R m 9 y b X V s Y T w v S X R l b V R 5 c G U + P E l 0 Z W 1 Q Y X R o P l N l Y 3 R p b 2 4 x L 1 B T X 0 N h c E F k Z E J v d W 5 k c 1 9 P U l M v U m V v c m R l c m V k J T I w Q 2 9 s d W 1 u c z E 8 L 0 l 0 Z W 1 Q Y X R o P j w v S X R l b U x v Y 2 F 0 a W 9 u P j x T d G F i b G V F b n R y a W V z I C 8 + P C 9 J d G V t P j x J d G V t P j x J d G V t T G 9 j Y X R p b 2 4 + P E l 0 Z W 1 U e X B l P k Z v c m 1 1 b G E 8 L 0 l 0 Z W 1 U e X B l P j x J d G V t U G F 0 a D 5 T Z W N 0 a W 9 u M S 9 F U 1 R f Q 2 F w Q W R k Q m 9 1 b m R z X 1 B S U z w v S X R l b V B h d G g + P C 9 J d G V t T G 9 j Y X R p b 2 4 + P F N 0 Y W J s Z U V u d H J p Z X M + P E V u d H J 5 I F R 5 c G U 9 I k l z U H J p d m F 0 Z S I g V m F s d W U 9 I m w w I i A v P j x F b n R y e S B U e X B l P S J C d W Z m Z X J O Z X h 0 U m V m c m V z a C I g V m F s d W U 9 I m w x I i A v P j x F b n R y e S B U e X B l P S J G a W x s R W 5 h Y m x l Z C I g V m F s d W U 9 I m w w I i A v P j x F b n R y e S B U e X B l P S J G a W x s T 2 J q Z W N 0 V H l w Z S I g V m F s d W U 9 I n N U Y W J s Z S I g L z 4 8 R W 5 0 c n k g V H l w Z T 0 i R m l s b F R v R G F 0 Y U 1 v Z G V s R W 5 h Y m x l Z C I g V m F s d W U 9 I m w w I i A v P j x F b n R y e S B U e X B l P S J S Z X N 1 b H R U e X B l I i B W Y W x 1 Z T 0 i c 0 V 4 Y 2 V w d G l v b i I g L z 4 8 R W 5 0 c n k g V H l w Z T 0 i T m F t Z V V w Z G F 0 Z W R B Z n R l c k Z p b G w i I F Z h b H V l P S J s M C I g L z 4 8 R W 5 0 c n k g V H l w Z T 0 i T m F 2 a W d h d G l v b l N 0 Z X B O Y W 1 l I i B W Y W x 1 Z T 0 i c 0 5 h d m l n Y X R p b 2 4 i I C 8 + P E V u d H J 5 I F R 5 c G U 9 I k Z p b G x M Y X N 0 V X B k Y X R l Z C I g V m F s d W U 9 I m Q y M D I x L T E x L T E y V D E y O j E 2 O j E 3 L j Q 3 M z Y z N T J a I i A v P j x F b n R y e S B U e X B l P S J G a W x s Z W R D b 2 1 w b G V 0 Z V J l c 3 V s d F R v V 2 9 y a 3 N o Z W V 0 I i B W Y W x 1 Z T 0 i b D E i I C 8 + P E V u d H J 5 I F R 5 c G U 9 I k Z p b G x D b 3 V u d C I g V m F s d W U 9 I m w 4 M j U i I C 8 + P E V u d H J 5 I F R 5 c G U 9 I k Z p b G x D b 2 x 1 b W 5 U e X B l c y I g V m F s d W U 9 I n N B Q V l H Q U F B Q U F B P T 0 i I C 8 + P E V u d H J 5 I F R 5 c G U 9 I k Z p b G x D b 2 x 1 b W 5 O Y W 1 l c y I g V m F s d W U 9 I n N b J n F 1 b 3 Q 7 R W 5 l c m d 5 U 3 R v c l R l Y 2 g m c X V v d D s s J n F 1 b 3 Q 7 T W 9 k Z W x H Z W 9 n c m F w a H k m c X V v d D s s J n F 1 b 3 Q 7 U 3 V i R 2 V v Z 3 J h c G h 5 M S Z x d W 9 0 O y w m c X V v d D t Z Z W F y J n F 1 b 3 Q 7 L C Z x d W 9 0 O 1 N 1 Y k d l b 2 d y Y X B o e T I m c X V v d D s s J n F 1 b 3 Q 7 T W l u Q 2 F w J n F 1 b 3 Q 7 L C Z x d W 9 0 O 0 1 h e E N h c C Z x d W 9 0 O 1 0 i I C 8 + P E V u d H J 5 I F R 5 c G U 9 I k Z p b G x T d G F 0 d X M i I F Z h b H V l P S J z Q 2 9 t c G x l d G U i I C 8 + P E V u d H J 5 I F R 5 c G U 9 I k x v Y W R l Z F R v Q W 5 h b H l z a X N T Z X J 2 a W N l c y I g V m F s d W U 9 I m w w I i A v P j x F b n R y e S B U e X B l P S J G a W x s R X J y b 3 J D b 3 V u d C I g V m F s d W U 9 I m w w I i A v P j x F b n R y e S B U e X B l P S J R d W V y e U l E I i B W Y W x 1 Z T 0 i c 2 Y 1 O G Y w N W E 1 L T k z M T Q t N G F m Y i 1 i N W E 1 L T M y Z j U w O T F k N G R i M S I g L z 4 8 R W 5 0 c n k g V H l w Z T 0 i R m l s b E V y c m 9 y Q 2 9 k Z S I g V m F s d W U 9 I n N V b m t u b 3 d u 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V T V F 9 D Y X B B Z G R C b 3 V u Z H N f U F J T L 0 F w c G V u Z G V k I F F 1 Z X J 5 L n t F b m V y Z 3 l T d G 9 y V G V j a C w w f S Z x d W 9 0 O y w m c X V v d D t T Z W N 0 a W 9 u M S 9 F U 1 R f Q 2 F w Q W R k Q m 9 1 b m R z X 1 B S U y 9 B c H B l b m R l Z C B R d W V y e S 5 7 T W 9 k Z W x H Z W 9 n c m F w a H k s M X 0 m c X V v d D s s J n F 1 b 3 Q 7 U 2 V j d G l v b j E v R V N U X 0 N h c E F k Z E J v d W 5 k c 1 9 Q U l M v Q X B w Z W 5 k Z W Q g U X V l c n k u e 1 N 1 Y k d l b 2 d y Y X B o e T E s M n 0 m c X V v d D s s J n F 1 b 3 Q 7 U 2 V j d G l v b j E v R V N U X 0 N h c E F k Z E J v d W 5 k c 1 9 Q U l M v Q X B w Z W 5 k Z W Q g U X V l c n k u e 1 l l Y X I s M 3 0 m c X V v d D s s J n F 1 b 3 Q 7 U 2 V j d G l v b j E v R V N U X 0 N h c E F k Z E J v d W 5 k c 1 9 Q U l M v Q X B w Z W 5 k Z W Q g U X V l c n k u e 1 N 1 Y k d l b 2 d y Y X B o e T I s N H 0 m c X V v d D s s J n F 1 b 3 Q 7 U 2 V j d G l v b j E v R V N U X 0 N h c E F k Z E J v d W 5 k c 1 9 Q U l M v Q X B w Z W 5 k Z W Q g U X V l c n k u e 0 1 p b k N h c C w 1 f S Z x d W 9 0 O y w m c X V v d D t T Z W N 0 a W 9 u M S 9 F U 1 R f Q 2 F w Q W R k Q m 9 1 b m R z X 1 B S U y 9 B c H B l b m R l Z C B R d W V y e S 5 7 T W F 4 Q 2 F w L D Z 9 J n F 1 b 3 Q 7 X S w m c X V v d D t D b 2 x 1 b W 5 D b 3 V u d C Z x d W 9 0 O z o 3 L C Z x d W 9 0 O 0 t l e U N v b H V t b k 5 h b W V z J n F 1 b 3 Q 7 O l t d L C Z x d W 9 0 O 0 N v b H V t b k l k Z W 5 0 a X R p Z X M m c X V v d D s 6 W y Z x d W 9 0 O 1 N l Y 3 R p b 2 4 x L 0 V T V F 9 D Y X B B Z G R C b 3 V u Z H N f U F J T L 0 F w c G V u Z G V k I F F 1 Z X J 5 L n t F b m V y Z 3 l T d G 9 y V G V j a C w w f S Z x d W 9 0 O y w m c X V v d D t T Z W N 0 a W 9 u M S 9 F U 1 R f Q 2 F w Q W R k Q m 9 1 b m R z X 1 B S U y 9 B c H B l b m R l Z C B R d W V y e S 5 7 T W 9 k Z W x H Z W 9 n c m F w a H k s M X 0 m c X V v d D s s J n F 1 b 3 Q 7 U 2 V j d G l v b j E v R V N U X 0 N h c E F k Z E J v d W 5 k c 1 9 Q U l M v Q X B w Z W 5 k Z W Q g U X V l c n k u e 1 N 1 Y k d l b 2 d y Y X B o e T E s M n 0 m c X V v d D s s J n F 1 b 3 Q 7 U 2 V j d G l v b j E v R V N U X 0 N h c E F k Z E J v d W 5 k c 1 9 Q U l M v Q X B w Z W 5 k Z W Q g U X V l c n k u e 1 l l Y X I s M 3 0 m c X V v d D s s J n F 1 b 3 Q 7 U 2 V j d G l v b j E v R V N U X 0 N h c E F k Z E J v d W 5 k c 1 9 Q U l M v Q X B w Z W 5 k Z W Q g U X V l c n k u e 1 N 1 Y k d l b 2 d y Y X B o e T I s N H 0 m c X V v d D s s J n F 1 b 3 Q 7 U 2 V j d G l v b j E v R V N U X 0 N h c E F k Z E J v d W 5 k c 1 9 Q U l M v Q X B w Z W 5 k Z W Q g U X V l c n k u e 0 1 p b k N h c C w 1 f S Z x d W 9 0 O y w m c X V v d D t T Z W N 0 a W 9 u M S 9 F U 1 R f Q 2 F w Q W R k Q m 9 1 b m R z X 1 B S U y 9 B c H B l b m R l Z C B R d W V y e S 5 7 T W F 4 Q 2 F w L D Z 9 J n F 1 b 3 Q 7 X S w m c X V v d D t S Z W x h d G l v b n N o a X B J b m Z v J n F 1 b 3 Q 7 O l t d f S I g L z 4 8 L 1 N 0 Y W J s Z U V u d H J p Z X M + P C 9 J d G V t P j x J d G V t P j x J d G V t T G 9 j Y X R p b 2 4 + P E l 0 Z W 1 U e X B l P k Z v c m 1 1 b G E 8 L 0 l 0 Z W 1 U e X B l P j x J d G V t U G F 0 a D 5 T Z W N 0 a W 9 u M S 9 F U 1 R f Q 2 F w Q W R k Q m 9 1 b m R z X 1 B S U y 9 T b 3 V y Y 2 U 8 L 0 l 0 Z W 1 Q Y X R o P j w v S X R l b U x v Y 2 F 0 a W 9 u P j x T d G F i b G V F b n R y a W V z I C 8 + P C 9 J d G V t P j x J d G V t P j x J d G V t T G 9 j Y X R p b 2 4 + P E l 0 Z W 1 U e X B l P k Z v c m 1 1 b G E 8 L 0 l 0 Z W 1 U e X B l P j x J d G V t U G F 0 a D 5 T Z W N 0 a W 9 u M S 9 F U 1 R f Q 2 F w Q W R k Q m 9 1 b m R z X 1 B S U y 9 D a G F u Z 2 V k J T I w V H l w Z T w v S X R l b V B h d G g + P C 9 J d G V t T G 9 j Y X R p b 2 4 + P F N 0 Y W J s Z U V u d H J p Z X M g L z 4 8 L 0 l 0 Z W 0 + P E l 0 Z W 0 + P E l 0 Z W 1 M b 2 N h d G l v b j 4 8 S X R l b V R 5 c G U + R m 9 y b X V s Y T w v S X R l b V R 5 c G U + P E l 0 Z W 1 Q Y X R o P l N l Y 3 R p b 2 4 x L 0 V T V F 9 D Y X B B Z G R C b 3 V u Z H N f U F J T L 0 F k Z G V k J T I w Q 3 V z d G 9 t P C 9 J d G V t U G F 0 a D 4 8 L 0 l 0 Z W 1 M b 2 N h d G l v b j 4 8 U 3 R h Y m x l R W 5 0 c m l l c y A v P j w v S X R l b T 4 8 S X R l b T 4 8 S X R l b U x v Y 2 F 0 a W 9 u P j x J d G V t V H l w Z T 5 G b 3 J t d W x h P C 9 J d G V t V H l w Z T 4 8 S X R l b V B h d G g + U 2 V j d G l v b j E v R V N U X 0 N h c E F k Z E J v d W 5 k c 1 9 Q U l M v R X h w Y W 5 k Z W Q l M j B D d X N 0 b 2 0 8 L 0 l 0 Z W 1 Q Y X R o P j w v S X R l b U x v Y 2 F 0 a W 9 u P j x T d G F i b G V F b n R y a W V z I C 8 + P C 9 J d G V t P j x J d G V t P j x J d G V t T G 9 j Y X R p b 2 4 + P E l 0 Z W 1 U e X B l P k Z v c m 1 1 b G E 8 L 0 l 0 Z W 1 U e X B l P j x J d G V t U G F 0 a D 5 T Z W N 0 a W 9 u M S 9 F U 1 R f Q 2 F w Q W R k Q m 9 1 b m R z X 1 B S U y 9 B Z G R l Z C U y M E N 1 c 3 R v b T E 8 L 0 l 0 Z W 1 Q Y X R o P j w v S X R l b U x v Y 2 F 0 a W 9 u P j x T d G F i b G V F b n R y a W V z I C 8 + P C 9 J d G V t P j x J d G V t P j x J d G V t T G 9 j Y X R p b 2 4 + P E l 0 Z W 1 U e X B l P k Z v c m 1 1 b G E 8 L 0 l 0 Z W 1 U e X B l P j x J d G V t U G F 0 a D 5 T Z W N 0 a W 9 u M S 9 F U 1 R f Q 2 F w Q W R k Q m 9 1 b m R z X 1 B S U y 9 B Z G R l Z C U y M E N 1 c 3 R v b T I 8 L 0 l 0 Z W 1 Q Y X R o P j w v S X R l b U x v Y 2 F 0 a W 9 u P j x T d G F i b G V F b n R y a W V z I C 8 + P C 9 J d G V t P j x J d G V t P j x J d G V t T G 9 j Y X R p b 2 4 + P E l 0 Z W 1 U e X B l P k Z v c m 1 1 b G E 8 L 0 l 0 Z W 1 U e X B l P j x J d G V t U G F 0 a D 5 T Z W N 0 a W 9 u M S 9 F U 1 R f Q 2 F w Q W R k Q m 9 1 b m R z X 1 B S U y 9 S Z W 1 v d m V k J T I w Q 2 9 s d W 1 u c z w v S X R l b V B h d G g + P C 9 J d G V t T G 9 j Y X R p b 2 4 + P F N 0 Y W J s Z U V u d H J p Z X M g L z 4 8 L 0 l 0 Z W 0 + P E l 0 Z W 0 + P E l 0 Z W 1 M b 2 N h d G l v b j 4 8 S X R l b V R 5 c G U + R m 9 y b X V s Y T w v S X R l b V R 5 c G U + P E l 0 Z W 1 Q Y X R o P l N l Y 3 R p b 2 4 x L 0 V T V F 9 D Y X B B Z G R C b 3 V u Z H N f U F J T L 1 J l b m F t Z W Q l M j B D b 2 x 1 b W 5 z P C 9 J d G V t U G F 0 a D 4 8 L 0 l 0 Z W 1 M b 2 N h d G l v b j 4 8 U 3 R h Y m x l R W 5 0 c m l l c y A v P j w v S X R l b T 4 8 S X R l b T 4 8 S X R l b U x v Y 2 F 0 a W 9 u P j x J d G V t V H l w Z T 5 G b 3 J t d W x h P C 9 J d G V t V H l w Z T 4 8 S X R l b V B h d G g + U 2 V j d G l v b j E v R V N U X 0 N h c E F k Z E J v d W 5 k c 1 9 Q U l M v T W V y Z 2 V k J T I w U X V l c m l l c z w v S X R l b V B h d G g + P C 9 J d G V t T G 9 j Y X R p b 2 4 + P F N 0 Y W J s Z U V u d H J p Z X M g L z 4 8 L 0 l 0 Z W 0 + P E l 0 Z W 0 + P E l 0 Z W 1 M b 2 N h d G l v b j 4 8 S X R l b V R 5 c G U + R m 9 y b X V s Y T w v S X R l b V R 5 c G U + P E l 0 Z W 1 Q Y X R o P l N l Y 3 R p b 2 4 x L 0 V T V F 9 D Y X B B Z G R C b 3 V u Z H N f U F J T L 0 V 4 c G F u Z G V k J T I w U m V n a W 9 u c z w v S X R l b V B h d G g + P C 9 J d G V t T G 9 j Y X R p b 2 4 + P F N 0 Y W J s Z U V u d H J p Z X M g L z 4 8 L 0 l 0 Z W 0 + P E l 0 Z W 0 + P E l 0 Z W 1 M b 2 N h d G l v b j 4 8 S X R l b V R 5 c G U + R m 9 y b X V s Y T w v S X R l b V R 5 c G U + P E l 0 Z W 1 Q Y X R o P l N l Y 3 R p b 2 4 x L 0 V T V F 9 D Y X B B Z G R C b 3 V u Z H N f U F J T L 1 J l b 3 J k Z X J l Z C U y M E N v b H V t b n M 8 L 0 l 0 Z W 1 Q Y X R o P j w v S X R l b U x v Y 2 F 0 a W 9 u P j x T d G F i b G V F b n R y a W V z I C 8 + P C 9 J d G V t P j x J d G V t P j x J d G V t T G 9 j Y X R p b 2 4 + P E l 0 Z W 1 U e X B l P k Z v c m 1 1 b G E 8 L 0 l 0 Z W 1 U e X B l P j x J d G V t U G F 0 a D 5 T Z W N 0 a W 9 u M S 9 F U 1 R f Q 2 F w Q W R k Q m 9 1 b m R z X 1 B S U y 9 B c H B l b m R l Z C U y M F F 1 Z X J 5 P C 9 J d G V t U G F 0 a D 4 8 L 0 l 0 Z W 1 M b 2 N h d G l v b j 4 8 U 3 R h Y m x l R W 5 0 c m l l c y A v P j w v S X R l b T 4 8 S X R l b T 4 8 S X R l b U x v Y 2 F 0 a W 9 u P j x J d G V t V H l w Z T 5 G b 3 J t d W x h P C 9 J d G V t V H l w Z T 4 8 S X R l b V B h d G g + U 2 V j d G l v b j E v R V N U X 0 N h c E F k Z E J v d W 5 k c 1 9 P U l M 8 L 0 l 0 Z W 1 Q Y X R o P j w v S X R l b U x v Y 2 F 0 a W 9 u P j x T d G F i b G V F b n R y a W V z P j x F b n R y e S B U e X B l P S J J c 1 B y a X Z h d G U i I F Z h b H V l P S J s M C I g L z 4 8 R W 5 0 c n k g V H l w Z T 0 i Q n V m Z m V y T m V 4 d F J l Z n J l c 2 g i I F Z h b H V l P S J s M S I g L z 4 8 R W 5 0 c n k g V H l w Z T 0 i R m l s b E V u Y W J s Z W Q i I F Z h b H V l P S J s M C I g L z 4 8 R W 5 0 c n k g V H l w Z T 0 i R m l s b E 9 i a m V j d F R 5 c G U i I F Z h b H V l P S J z V G F i b G U 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G a W x s T G F z d F V w Z G F 0 Z W Q i I F Z h b H V l P S J k M j A y M S 0 x M S 0 x M l Q x M j o x N j o z M C 4 2 M z Q w M j Q 3 W i I g L z 4 8 R W 5 0 c n k g V H l w Z T 0 i R m l s b G V k Q 2 9 t c G x l d G V S Z X N 1 b H R U b 1 d v c m t z a G V l d C I g V m F s d W U 9 I m w x I i A v P j x F b n R y e S B U e X B l P S J G a W x s Q 2 9 1 b n Q i I F Z h b H V l P S J s O D I 1 I i A v P j x F b n R y e S B U e X B l P S J G a W x s Q 2 9 s d W 1 u V H l w Z X M i I F Z h b H V l P S J z Q U F Z R 0 F B Q U F B Q T 0 9 I i A v P j x F b n R y e S B U e X B l P S J G a W x s Q 2 9 s d W 1 u T m F t Z X M i I F Z h b H V l P S J z W y Z x d W 9 0 O 0 V u Z X J n e V N 0 b 3 J U Z W N o J n F 1 b 3 Q 7 L C Z x d W 9 0 O 0 1 v Z G V s R 2 V v Z 3 J h c G h 5 J n F 1 b 3 Q 7 L C Z x d W 9 0 O 1 N 1 Y k d l b 2 d y Y X B o e T E m c X V v d D s s J n F 1 b 3 Q 7 W W V h c i Z x d W 9 0 O y w m c X V v d D t T d W J H Z W 9 n c m F w a H k y J n F 1 b 3 Q 7 L C Z x d W 9 0 O 0 1 p b k N h c C Z x d W 9 0 O y w m c X V v d D t N Y X h D Y X A m c X V v d D t d I i A v P j x F b n R y e S B U e X B l P S J G a W x s U 3 R h d H V z I i B W Y W x 1 Z T 0 i c 0 N v b X B s Z X R l I i A v P j x F b n R y e S B U e X B l P S J M b 2 F k Z W R U b 0 F u Y W x 5 c 2 l z U 2 V y d m l j Z X M i I F Z h b H V l P S J s M C I g L z 4 8 R W 5 0 c n k g V H l w Z T 0 i R m l s b E V y c m 9 y Q 2 9 1 b n Q i I F Z h b H V l P S J s M C I g L z 4 8 R W 5 0 c n k g V H l w Z T 0 i U X V l c n l J R C I g V m F s d W U 9 I n M y Y z d i M W V j N S 1 l N T Q 4 L T Q 0 M j U t Y m R l N S 0 4 Y 2 Z m N z Q y Z T d m Y 2 E i I C 8 + P E V u d H J 5 I F R 5 c G U 9 I k Z p b G x F c n J v c k N v Z G U i I F Z h b H V l P S J z V W 5 r b m 9 3 b i 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F U 1 R f Q 2 F w Q W R k Q m 9 1 b m R z X 0 9 S U y 9 B c H B l b m R l Z C B R d W V y e S 5 7 R W 5 l c m d 5 U 3 R v c l R l Y 2 g s M H 0 m c X V v d D s s J n F 1 b 3 Q 7 U 2 V j d G l v b j E v R V N U X 0 N h c E F k Z E J v d W 5 k c 1 9 P U l M v Q X B w Z W 5 k Z W Q g U X V l c n k u e 0 1 v Z G V s R 2 V v Z 3 J h c G h 5 L D F 9 J n F 1 b 3 Q 7 L C Z x d W 9 0 O 1 N l Y 3 R p b 2 4 x L 0 V T V F 9 D Y X B B Z G R C b 3 V u Z H N f T 1 J T L 0 F w c G V u Z G V k I F F 1 Z X J 5 L n t T d W J H Z W 9 n c m F w a H k x L D J 9 J n F 1 b 3 Q 7 L C Z x d W 9 0 O 1 N l Y 3 R p b 2 4 x L 0 V T V F 9 D Y X B B Z G R C b 3 V u Z H N f T 1 J T L 0 F w c G V u Z G V k I F F 1 Z X J 5 L n t Z Z W F y L D N 9 J n F 1 b 3 Q 7 L C Z x d W 9 0 O 1 N l Y 3 R p b 2 4 x L 0 V T V F 9 D Y X B B Z G R C b 3 V u Z H N f T 1 J T L 0 F w c G V u Z G V k I F F 1 Z X J 5 L n t T d W J H Z W 9 n c m F w a H k y L D R 9 J n F 1 b 3 Q 7 L C Z x d W 9 0 O 1 N l Y 3 R p b 2 4 x L 0 V T V F 9 D Y X B B Z G R C b 3 V u Z H N f T 1 J T L 0 F w c G V u Z G V k I F F 1 Z X J 5 L n t N a W 5 D Y X A s N X 0 m c X V v d D s s J n F 1 b 3 Q 7 U 2 V j d G l v b j E v R V N U X 0 N h c E F k Z E J v d W 5 k c 1 9 P U l M v Q X B w Z W 5 k Z W Q g U X V l c n k u e 0 1 h e E N h c C w 2 f S Z x d W 9 0 O 1 0 s J n F 1 b 3 Q 7 Q 2 9 s d W 1 u Q 2 9 1 b n Q m c X V v d D s 6 N y w m c X V v d D t L Z X l D b 2 x 1 b W 5 O Y W 1 l c y Z x d W 9 0 O z p b X S w m c X V v d D t D b 2 x 1 b W 5 J Z G V u d G l 0 a W V z J n F 1 b 3 Q 7 O l s m c X V v d D t T Z W N 0 a W 9 u M S 9 F U 1 R f Q 2 F w Q W R k Q m 9 1 b m R z X 0 9 S U y 9 B c H B l b m R l Z C B R d W V y e S 5 7 R W 5 l c m d 5 U 3 R v c l R l Y 2 g s M H 0 m c X V v d D s s J n F 1 b 3 Q 7 U 2 V j d G l v b j E v R V N U X 0 N h c E F k Z E J v d W 5 k c 1 9 P U l M v Q X B w Z W 5 k Z W Q g U X V l c n k u e 0 1 v Z G V s R 2 V v Z 3 J h c G h 5 L D F 9 J n F 1 b 3 Q 7 L C Z x d W 9 0 O 1 N l Y 3 R p b 2 4 x L 0 V T V F 9 D Y X B B Z G R C b 3 V u Z H N f T 1 J T L 0 F w c G V u Z G V k I F F 1 Z X J 5 L n t T d W J H Z W 9 n c m F w a H k x L D J 9 J n F 1 b 3 Q 7 L C Z x d W 9 0 O 1 N l Y 3 R p b 2 4 x L 0 V T V F 9 D Y X B B Z G R C b 3 V u Z H N f T 1 J T L 0 F w c G V u Z G V k I F F 1 Z X J 5 L n t Z Z W F y L D N 9 J n F 1 b 3 Q 7 L C Z x d W 9 0 O 1 N l Y 3 R p b 2 4 x L 0 V T V F 9 D Y X B B Z G R C b 3 V u Z H N f T 1 J T L 0 F w c G V u Z G V k I F F 1 Z X J 5 L n t T d W J H Z W 9 n c m F w a H k y L D R 9 J n F 1 b 3 Q 7 L C Z x d W 9 0 O 1 N l Y 3 R p b 2 4 x L 0 V T V F 9 D Y X B B Z G R C b 3 V u Z H N f T 1 J T L 0 F w c G V u Z G V k I F F 1 Z X J 5 L n t N a W 5 D Y X A s N X 0 m c X V v d D s s J n F 1 b 3 Q 7 U 2 V j d G l v b j E v R V N U X 0 N h c E F k Z E J v d W 5 k c 1 9 P U l M v Q X B w Z W 5 k Z W Q g U X V l c n k u e 0 1 h e E N h c C w 2 f S Z x d W 9 0 O 1 0 s J n F 1 b 3 Q 7 U m V s Y X R p b 2 5 z a G l w S W 5 m b y Z x d W 9 0 O z p b X X 0 i I C 8 + P C 9 T d G F i b G V F b n R y a W V z P j w v S X R l b T 4 8 S X R l b T 4 8 S X R l b U x v Y 2 F 0 a W 9 u P j x J d G V t V H l w Z T 5 G b 3 J t d W x h P C 9 J d G V t V H l w Z T 4 8 S X R l b V B h d G g + U 2 V j d G l v b j E v R V N U X 0 N h c E F k Z E J v d W 5 k c 1 9 P U l M v U 2 9 1 c m N l P C 9 J d G V t U G F 0 a D 4 8 L 0 l 0 Z W 1 M b 2 N h d G l v b j 4 8 U 3 R h Y m x l R W 5 0 c m l l c y A v P j w v S X R l b T 4 8 S X R l b T 4 8 S X R l b U x v Y 2 F 0 a W 9 u P j x J d G V t V H l w Z T 5 G b 3 J t d W x h P C 9 J d G V t V H l w Z T 4 8 S X R l b V B h d G g + U 2 V j d G l v b j E v R V N U X 0 N h c E F k Z E J v d W 5 k c 1 9 P U l M v Q 2 h h b m d l Z C U y M F R 5 c G U 8 L 0 l 0 Z W 1 Q Y X R o P j w v S X R l b U x v Y 2 F 0 a W 9 u P j x T d G F i b G V F b n R y a W V z I C 8 + P C 9 J d G V t P j x J d G V t P j x J d G V t T G 9 j Y X R p b 2 4 + P E l 0 Z W 1 U e X B l P k Z v c m 1 1 b G E 8 L 0 l 0 Z W 1 U e X B l P j x J d G V t U G F 0 a D 5 T Z W N 0 a W 9 u M S 9 F U 1 R f Q 2 F w Q W R k Q m 9 1 b m R z X 0 9 S U y 9 B Z G R l Z C U y M E N 1 c 3 R v b T w v S X R l b V B h d G g + P C 9 J d G V t T G 9 j Y X R p b 2 4 + P F N 0 Y W J s Z U V u d H J p Z X M g L z 4 8 L 0 l 0 Z W 0 + P E l 0 Z W 0 + P E l 0 Z W 1 M b 2 N h d G l v b j 4 8 S X R l b V R 5 c G U + R m 9 y b X V s Y T w v S X R l b V R 5 c G U + P E l 0 Z W 1 Q Y X R o P l N l Y 3 R p b 2 4 x L 0 V T V F 9 D Y X B B Z G R C b 3 V u Z H N f T 1 J T L 0 V 4 c G F u Z G V k J T I w Q 3 V z d G 9 t P C 9 J d G V t U G F 0 a D 4 8 L 0 l 0 Z W 1 M b 2 N h d G l v b j 4 8 U 3 R h Y m x l R W 5 0 c m l l c y A v P j w v S X R l b T 4 8 S X R l b T 4 8 S X R l b U x v Y 2 F 0 a W 9 u P j x J d G V t V H l w Z T 5 G b 3 J t d W x h P C 9 J d G V t V H l w Z T 4 8 S X R l b V B h d G g + U 2 V j d G l v b j E v R V N U X 0 N h c E F k Z E J v d W 5 k c 1 9 P U l M v Q W R k Z W Q l M j B D d X N 0 b 2 0 x P C 9 J d G V t U G F 0 a D 4 8 L 0 l 0 Z W 1 M b 2 N h d G l v b j 4 8 U 3 R h Y m x l R W 5 0 c m l l c y A v P j w v S X R l b T 4 8 S X R l b T 4 8 S X R l b U x v Y 2 F 0 a W 9 u P j x J d G V t V H l w Z T 5 G b 3 J t d W x h P C 9 J d G V t V H l w Z T 4 8 S X R l b V B h d G g + U 2 V j d G l v b j E v R V N U X 0 N h c E F k Z E J v d W 5 k c 1 9 P U l M v Q W R k Z W Q l M j B D d X N 0 b 2 0 y P C 9 J d G V t U G F 0 a D 4 8 L 0 l 0 Z W 1 M b 2 N h d G l v b j 4 8 U 3 R h Y m x l R W 5 0 c m l l c y A v P j w v S X R l b T 4 8 S X R l b T 4 8 S X R l b U x v Y 2 F 0 a W 9 u P j x J d G V t V H l w Z T 5 G b 3 J t d W x h P C 9 J d G V t V H l w Z T 4 8 S X R l b V B h d G g + U 2 V j d G l v b j E v R V N U X 0 N h c E F k Z E J v d W 5 k c 1 9 P U l M v U m V t b 3 Z l Z C U y M E N v b H V t b n M 8 L 0 l 0 Z W 1 Q Y X R o P j w v S X R l b U x v Y 2 F 0 a W 9 u P j x T d G F i b G V F b n R y a W V z I C 8 + P C 9 J d G V t P j x J d G V t P j x J d G V t T G 9 j Y X R p b 2 4 + P E l 0 Z W 1 U e X B l P k Z v c m 1 1 b G E 8 L 0 l 0 Z W 1 U e X B l P j x J d G V t U G F 0 a D 5 T Z W N 0 a W 9 u M S 9 F U 1 R f Q 2 F w Q W R k Q m 9 1 b m R z X 0 9 S U y 9 S Z W 5 h b W V k J T I w Q 2 9 s d W 1 u c z w v S X R l b V B h d G g + P C 9 J d G V t T G 9 j Y X R p b 2 4 + P F N 0 Y W J s Z U V u d H J p Z X M g L z 4 8 L 0 l 0 Z W 0 + P E l 0 Z W 0 + P E l 0 Z W 1 M b 2 N h d G l v b j 4 8 S X R l b V R 5 c G U + R m 9 y b X V s Y T w v S X R l b V R 5 c G U + P E l 0 Z W 1 Q Y X R o P l N l Y 3 R p b 2 4 x L 0 V T V F 9 D Y X B B Z G R C b 3 V u Z H N f T 1 J T L 0 1 l c m d l Z C U y M F F 1 Z X J p Z X M 8 L 0 l 0 Z W 1 Q Y X R o P j w v S X R l b U x v Y 2 F 0 a W 9 u P j x T d G F i b G V F b n R y a W V z I C 8 + P C 9 J d G V t P j x J d G V t P j x J d G V t T G 9 j Y X R p b 2 4 + P E l 0 Z W 1 U e X B l P k Z v c m 1 1 b G E 8 L 0 l 0 Z W 1 U e X B l P j x J d G V t U G F 0 a D 5 T Z W N 0 a W 9 u M S 9 F U 1 R f Q 2 F w Q W R k Q m 9 1 b m R z X 0 9 S U y 9 F e H B h b m R l Z C U y M F J l Z 2 l v b n M 8 L 0 l 0 Z W 1 Q Y X R o P j w v S X R l b U x v Y 2 F 0 a W 9 u P j x T d G F i b G V F b n R y a W V z I C 8 + P C 9 J d G V t P j x J d G V t P j x J d G V t T G 9 j Y X R p b 2 4 + P E l 0 Z W 1 U e X B l P k Z v c m 1 1 b G E 8 L 0 l 0 Z W 1 U e X B l P j x J d G V t U G F 0 a D 5 T Z W N 0 a W 9 u M S 9 F U 1 R f Q 2 F w Q W R k Q m 9 1 b m R z X 0 9 S U y 9 S Z W 9 y Z G V y Z W Q l M j B D b 2 x 1 b W 5 z P C 9 J d G V t U G F 0 a D 4 8 L 0 l 0 Z W 1 M b 2 N h d G l v b j 4 8 U 3 R h Y m x l R W 5 0 c m l l c y A v P j w v S X R l b T 4 8 S X R l b T 4 8 S X R l b U x v Y 2 F 0 a W 9 u P j x J d G V t V H l w Z T 5 G b 3 J t d W x h P C 9 J d G V t V H l w Z T 4 8 S X R l b V B h d G g + U 2 V j d G l v b j E v R V N U X 0 N h c E F k Z E J v d W 5 k c 1 9 P U l M v Q X B w Z W 5 k Z W Q l M j B R d W V y e T w v S X R l b V B h d G g + P C 9 J d G V t T G 9 j Y X R p b 2 4 + P F N 0 Y W J s Z U V u d H J p Z X M g L z 4 8 L 0 l 0 Z W 0 + P C 9 J d G V t c z 4 8 L 0 x v Y 2 F s U G F j a 2 F n Z U 1 l d G F k Y X R h R m l s Z T 4 W A A A A U E s F B g A A A A A A A A A A A A A A A A A A A A A A A C Y B A A A B A A A A 0 I y d 3 w E V 0 R G M e g D A T 8 K X 6 w E A A A C w s X D W j B u L Q 6 o o 5 V 5 0 A / O f A A A A A A I A A A A A A B B m A A A A A Q A A I A A A A I t Q Y 6 2 J F K C 1 w s x 5 c q V 4 9 Y t F 6 q T a 5 T 5 G x 8 x R c Q z g 5 V f Y A A A A A A 6 A A A A A A g A A I A A A A K v v a u 8 s m l e D R x E L 1 F Z o B C Z v S K r o b h a C G i 8 8 B v q Q o V J t U A A A A I R 1 x q o O j q o H k h T C h D / u A U Z T A C 3 m 1 f f O 7 + C U z v 7 K f j 9 g g F k f l 4 e 2 o V l j / M o 0 4 h g j 5 4 K 0 t t 1 c B U H X G n y s 6 A S 3 h V h J 8 1 R C 0 2 l 5 E T Y t a f R E Q Q d r Q A A A A F 4 g o H 9 C v X U d P F d F e A f Q q O n I 5 F f Z Q 7 t m Y 8 A x 0 m g P V m / 1 z a i 9 J s H K D o k P I Q k S 2 Q 4 K s 5 z G B i o x T 6 U q z + D b Z j N e a 8 Y = < / D a t a M a s h u p > 
</file>

<file path=customXml/itemProps1.xml><?xml version="1.0" encoding="utf-8"?>
<ds:datastoreItem xmlns:ds="http://schemas.openxmlformats.org/officeDocument/2006/customXml" ds:itemID="{E6A0F22D-E85C-4170-9F7C-2E65565308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FileInfo</vt:lpstr>
      <vt:lpstr>Maps</vt:lpstr>
      <vt:lpstr>Storage costs</vt:lpstr>
      <vt:lpstr>BatteryCostAssumptions</vt:lpstr>
      <vt:lpstr>Info</vt:lpstr>
      <vt:lpstr>EST_EfficiencyCost-input</vt:lpstr>
      <vt:lpstr>EST_EfficiencyCost</vt:lpstr>
      <vt:lpstr>StorLifeCycles</vt:lpstr>
      <vt:lpstr>StorLifeTime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
  <dcterms:created xsi:type="dcterms:W3CDTF">2015-06-05T18:17:20Z</dcterms:created>
  <dcterms:modified xsi:type="dcterms:W3CDTF">2021-11-15T05:33:21Z</dcterms:modified>
</cp:coreProperties>
</file>