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tables/table11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ayas\EnMo\Git\Rumi-India\Global Data\Common\Source\"/>
    </mc:Choice>
  </mc:AlternateContent>
  <bookViews>
    <workbookView xWindow="32550" yWindow="0" windowWidth="19560" windowHeight="7905" tabRatio="846"/>
  </bookViews>
  <sheets>
    <sheet name="FileInfo" sheetId="39" r:id="rId1"/>
    <sheet name="ModelPeriod" sheetId="1" r:id="rId2"/>
    <sheet name="Seasons" sheetId="2" r:id="rId3"/>
    <sheet name="DayTypes" sheetId="3" r:id="rId4"/>
    <sheet name="DaySlices" sheetId="4" r:id="rId5"/>
    <sheet name="ModelGeography" sheetId="5" r:id="rId6"/>
    <sheet name="SubGeography1" sheetId="6" r:id="rId7"/>
    <sheet name="SubGeography2" sheetId="7" r:id="rId8"/>
    <sheet name="CoalGCV" sheetId="33" r:id="rId9"/>
    <sheet name="EnergyContent-Input" sheetId="30" r:id="rId10"/>
    <sheet name="PhysicalPrimaryCarriers" sheetId="21" r:id="rId11"/>
    <sheet name="NonPhysicalPrimaryCarriers" sheetId="9" r:id="rId12"/>
    <sheet name="PhysicalDerivedCarriers" sheetId="10" r:id="rId13"/>
    <sheet name="NonPhysicalDerivedCarriers" sheetId="22" r:id="rId14"/>
    <sheet name="UnmetDemandValue" sheetId="13" r:id="rId15"/>
    <sheet name="CurrencyUnit" sheetId="14" r:id="rId16"/>
    <sheet name="GDP_RBI" sheetId="31" r:id="rId17"/>
    <sheet name="GSDP-Ref" sheetId="24" r:id="rId18"/>
    <sheet name="GSDP-PRS" sheetId="34" r:id="rId19"/>
    <sheet name="GSDP-ORS" sheetId="35" r:id="rId20"/>
    <sheet name="GDP" sheetId="26" r:id="rId21"/>
    <sheet name="GDP-PRS" sheetId="36" r:id="rId22"/>
    <sheet name="GDP-ORS" sheetId="38" r:id="rId23"/>
  </sheets>
  <definedNames>
    <definedName name="ExternalData_1" localSheetId="20" hidden="1">GDP!$A$1:$D$61</definedName>
    <definedName name="ExternalData_1" localSheetId="22" hidden="1">'GDP-ORS'!$A$1:$D$61</definedName>
    <definedName name="ExternalData_1" localSheetId="21" hidden="1">'GDP-PRS'!$A$1:$D$61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33" l="1"/>
  <c r="I51" i="33"/>
  <c r="J51" i="33"/>
  <c r="K51" i="33"/>
  <c r="L51" i="33"/>
  <c r="M51" i="33"/>
  <c r="N51" i="33"/>
  <c r="G51" i="33"/>
  <c r="I1" i="33" l="1"/>
  <c r="C5" i="33" l="1"/>
  <c r="M15" i="31" l="1"/>
  <c r="L16" i="31"/>
  <c r="C157" i="35" l="1"/>
  <c r="X157" i="35" s="1"/>
  <c r="C156" i="35"/>
  <c r="X156" i="35" s="1"/>
  <c r="C155" i="35"/>
  <c r="X155" i="35" s="1"/>
  <c r="C154" i="35"/>
  <c r="X154" i="35" s="1"/>
  <c r="C153" i="35"/>
  <c r="X153" i="35" s="1"/>
  <c r="C152" i="35"/>
  <c r="X152" i="35" s="1"/>
  <c r="C151" i="35"/>
  <c r="X151" i="35" s="1"/>
  <c r="C150" i="35"/>
  <c r="X150" i="35" s="1"/>
  <c r="C149" i="35"/>
  <c r="X149" i="35" s="1"/>
  <c r="C148" i="35"/>
  <c r="X148" i="35" s="1"/>
  <c r="C147" i="35"/>
  <c r="X147" i="35" s="1"/>
  <c r="C146" i="35"/>
  <c r="X146" i="35" s="1"/>
  <c r="C145" i="35"/>
  <c r="X145" i="35" s="1"/>
  <c r="C144" i="35"/>
  <c r="X144" i="35" s="1"/>
  <c r="C143" i="35"/>
  <c r="X143" i="35" s="1"/>
  <c r="C142" i="35"/>
  <c r="X142" i="35" s="1"/>
  <c r="C141" i="35"/>
  <c r="X141" i="35" s="1"/>
  <c r="C140" i="35"/>
  <c r="X140" i="35" s="1"/>
  <c r="C139" i="35"/>
  <c r="X139" i="35" s="1"/>
  <c r="C138" i="35"/>
  <c r="X138" i="35" s="1"/>
  <c r="C137" i="35"/>
  <c r="X137" i="35" s="1"/>
  <c r="C136" i="35"/>
  <c r="X136" i="35" s="1"/>
  <c r="C135" i="35"/>
  <c r="X135" i="35" s="1"/>
  <c r="C134" i="35"/>
  <c r="X134" i="35" s="1"/>
  <c r="C133" i="35"/>
  <c r="X133" i="35" s="1"/>
  <c r="K98" i="35"/>
  <c r="J98" i="35"/>
  <c r="I98" i="35"/>
  <c r="H98" i="35"/>
  <c r="G98" i="35"/>
  <c r="F98" i="35"/>
  <c r="E98" i="35"/>
  <c r="D98" i="35"/>
  <c r="C98" i="35"/>
  <c r="K97" i="35"/>
  <c r="J97" i="35"/>
  <c r="I97" i="35"/>
  <c r="H97" i="35"/>
  <c r="G97" i="35"/>
  <c r="F97" i="35"/>
  <c r="E97" i="35"/>
  <c r="D97" i="35"/>
  <c r="C97" i="35"/>
  <c r="K96" i="35"/>
  <c r="J96" i="35"/>
  <c r="I96" i="35"/>
  <c r="H96" i="35"/>
  <c r="G96" i="35"/>
  <c r="F96" i="35"/>
  <c r="E96" i="35"/>
  <c r="D96" i="35"/>
  <c r="C96" i="35"/>
  <c r="K95" i="35"/>
  <c r="J95" i="35"/>
  <c r="I95" i="35"/>
  <c r="H95" i="35"/>
  <c r="G95" i="35"/>
  <c r="F95" i="35"/>
  <c r="E95" i="35"/>
  <c r="D95" i="35"/>
  <c r="C95" i="35"/>
  <c r="K94" i="35"/>
  <c r="J94" i="35"/>
  <c r="I94" i="35"/>
  <c r="H94" i="35"/>
  <c r="G94" i="35"/>
  <c r="F94" i="35"/>
  <c r="E94" i="35"/>
  <c r="D94" i="35"/>
  <c r="C94" i="35"/>
  <c r="K93" i="35"/>
  <c r="J93" i="35"/>
  <c r="I93" i="35"/>
  <c r="H93" i="35"/>
  <c r="G93" i="35"/>
  <c r="F93" i="35"/>
  <c r="E93" i="35"/>
  <c r="D93" i="35"/>
  <c r="C93" i="35"/>
  <c r="K92" i="35"/>
  <c r="J92" i="35"/>
  <c r="I92" i="35"/>
  <c r="H92" i="35"/>
  <c r="G92" i="35"/>
  <c r="F92" i="35"/>
  <c r="E92" i="35"/>
  <c r="D92" i="35"/>
  <c r="C92" i="35"/>
  <c r="K91" i="35"/>
  <c r="J91" i="35"/>
  <c r="I91" i="35"/>
  <c r="H91" i="35"/>
  <c r="G91" i="35"/>
  <c r="F91" i="35"/>
  <c r="E91" i="35"/>
  <c r="D91" i="35"/>
  <c r="C91" i="35"/>
  <c r="K90" i="35"/>
  <c r="J90" i="35"/>
  <c r="I90" i="35"/>
  <c r="H90" i="35"/>
  <c r="G90" i="35"/>
  <c r="F90" i="35"/>
  <c r="E90" i="35"/>
  <c r="D90" i="35"/>
  <c r="C90" i="35"/>
  <c r="K89" i="35"/>
  <c r="J89" i="35"/>
  <c r="I89" i="35"/>
  <c r="H89" i="35"/>
  <c r="G89" i="35"/>
  <c r="F89" i="35"/>
  <c r="E89" i="35"/>
  <c r="D89" i="35"/>
  <c r="C89" i="35"/>
  <c r="K88" i="35"/>
  <c r="J88" i="35"/>
  <c r="I88" i="35"/>
  <c r="H88" i="35"/>
  <c r="G88" i="35"/>
  <c r="F88" i="35"/>
  <c r="E88" i="35"/>
  <c r="D88" i="35"/>
  <c r="C88" i="35"/>
  <c r="K87" i="35"/>
  <c r="J87" i="35"/>
  <c r="I87" i="35"/>
  <c r="H87" i="35"/>
  <c r="G87" i="35"/>
  <c r="F87" i="35"/>
  <c r="E87" i="35"/>
  <c r="D87" i="35"/>
  <c r="C87" i="35"/>
  <c r="K86" i="35"/>
  <c r="J86" i="35"/>
  <c r="I86" i="35"/>
  <c r="H86" i="35"/>
  <c r="G86" i="35"/>
  <c r="F86" i="35"/>
  <c r="E86" i="35"/>
  <c r="D86" i="35"/>
  <c r="C86" i="35"/>
  <c r="K85" i="35"/>
  <c r="J85" i="35"/>
  <c r="I85" i="35"/>
  <c r="H85" i="35"/>
  <c r="G85" i="35"/>
  <c r="F85" i="35"/>
  <c r="E85" i="35"/>
  <c r="D85" i="35"/>
  <c r="C85" i="35"/>
  <c r="K84" i="35"/>
  <c r="J84" i="35"/>
  <c r="I84" i="35"/>
  <c r="H84" i="35"/>
  <c r="G84" i="35"/>
  <c r="F84" i="35"/>
  <c r="E84" i="35"/>
  <c r="D84" i="35"/>
  <c r="C84" i="35"/>
  <c r="K83" i="35"/>
  <c r="J83" i="35"/>
  <c r="I83" i="35"/>
  <c r="H83" i="35"/>
  <c r="G83" i="35"/>
  <c r="F83" i="35"/>
  <c r="E83" i="35"/>
  <c r="D83" i="35"/>
  <c r="C83" i="35"/>
  <c r="K82" i="35"/>
  <c r="J82" i="35"/>
  <c r="I82" i="35"/>
  <c r="H82" i="35"/>
  <c r="G82" i="35"/>
  <c r="F82" i="35"/>
  <c r="E82" i="35"/>
  <c r="D82" i="35"/>
  <c r="C82" i="35"/>
  <c r="K81" i="35"/>
  <c r="J81" i="35"/>
  <c r="I81" i="35"/>
  <c r="H81" i="35"/>
  <c r="G81" i="35"/>
  <c r="F81" i="35"/>
  <c r="E81" i="35"/>
  <c r="D81" i="35"/>
  <c r="C81" i="35"/>
  <c r="K80" i="35"/>
  <c r="J80" i="35"/>
  <c r="I80" i="35"/>
  <c r="H80" i="35"/>
  <c r="G80" i="35"/>
  <c r="F80" i="35"/>
  <c r="E80" i="35"/>
  <c r="D80" i="35"/>
  <c r="C80" i="35"/>
  <c r="K79" i="35"/>
  <c r="J79" i="35"/>
  <c r="I79" i="35"/>
  <c r="H79" i="35"/>
  <c r="G79" i="35"/>
  <c r="F79" i="35"/>
  <c r="E79" i="35"/>
  <c r="D79" i="35"/>
  <c r="C79" i="35"/>
  <c r="K78" i="35"/>
  <c r="J78" i="35"/>
  <c r="I78" i="35"/>
  <c r="H78" i="35"/>
  <c r="G78" i="35"/>
  <c r="F78" i="35"/>
  <c r="E78" i="35"/>
  <c r="D78" i="35"/>
  <c r="C78" i="35"/>
  <c r="K77" i="35"/>
  <c r="J77" i="35"/>
  <c r="I77" i="35"/>
  <c r="H77" i="35"/>
  <c r="G77" i="35"/>
  <c r="F77" i="35"/>
  <c r="E77" i="35"/>
  <c r="D77" i="35"/>
  <c r="C77" i="35"/>
  <c r="K76" i="35"/>
  <c r="J76" i="35"/>
  <c r="I76" i="35"/>
  <c r="H76" i="35"/>
  <c r="G76" i="35"/>
  <c r="F76" i="35"/>
  <c r="E76" i="35"/>
  <c r="D76" i="35"/>
  <c r="C76" i="35"/>
  <c r="K75" i="35"/>
  <c r="J75" i="35"/>
  <c r="I75" i="35"/>
  <c r="H75" i="35"/>
  <c r="G75" i="35"/>
  <c r="F75" i="35"/>
  <c r="E75" i="35"/>
  <c r="D75" i="35"/>
  <c r="C75" i="35"/>
  <c r="K74" i="35"/>
  <c r="J74" i="35"/>
  <c r="I74" i="35"/>
  <c r="H74" i="35"/>
  <c r="G74" i="35"/>
  <c r="F74" i="35"/>
  <c r="E74" i="35"/>
  <c r="D74" i="35"/>
  <c r="C74" i="35"/>
  <c r="K73" i="35"/>
  <c r="J73" i="35"/>
  <c r="I73" i="35"/>
  <c r="H73" i="35"/>
  <c r="G73" i="35"/>
  <c r="F73" i="35"/>
  <c r="E73" i="35"/>
  <c r="D73" i="35"/>
  <c r="C73" i="35"/>
  <c r="K72" i="35"/>
  <c r="J72" i="35"/>
  <c r="I72" i="35"/>
  <c r="H72" i="35"/>
  <c r="G72" i="35"/>
  <c r="F72" i="35"/>
  <c r="E72" i="35"/>
  <c r="D72" i="35"/>
  <c r="C72" i="35"/>
  <c r="K71" i="35"/>
  <c r="J71" i="35"/>
  <c r="I71" i="35"/>
  <c r="H71" i="35"/>
  <c r="G71" i="35"/>
  <c r="F71" i="35"/>
  <c r="E71" i="35"/>
  <c r="D71" i="35"/>
  <c r="C71" i="35"/>
  <c r="K70" i="35"/>
  <c r="J70" i="35"/>
  <c r="I70" i="35"/>
  <c r="H70" i="35"/>
  <c r="G70" i="35"/>
  <c r="F70" i="35"/>
  <c r="E70" i="35"/>
  <c r="D70" i="35"/>
  <c r="C70" i="35"/>
  <c r="K69" i="35"/>
  <c r="J69" i="35"/>
  <c r="I69" i="35"/>
  <c r="H69" i="35"/>
  <c r="G69" i="35"/>
  <c r="F69" i="35"/>
  <c r="E69" i="35"/>
  <c r="D69" i="35"/>
  <c r="C69" i="35"/>
  <c r="K68" i="35"/>
  <c r="J68" i="35"/>
  <c r="I68" i="35"/>
  <c r="H68" i="35"/>
  <c r="G68" i="35"/>
  <c r="F68" i="35"/>
  <c r="E68" i="35"/>
  <c r="D68" i="35"/>
  <c r="C68" i="35"/>
  <c r="K67" i="35"/>
  <c r="J67" i="35"/>
  <c r="I67" i="35"/>
  <c r="H67" i="35"/>
  <c r="G67" i="35"/>
  <c r="F67" i="35"/>
  <c r="E67" i="35"/>
  <c r="D67" i="35"/>
  <c r="C67" i="35"/>
  <c r="K66" i="35"/>
  <c r="K103" i="35" s="1"/>
  <c r="J66" i="35"/>
  <c r="J103" i="35" s="1"/>
  <c r="I66" i="35"/>
  <c r="I103" i="35" s="1"/>
  <c r="H66" i="35"/>
  <c r="H103" i="35" s="1"/>
  <c r="G66" i="35"/>
  <c r="G103" i="35" s="1"/>
  <c r="F66" i="35"/>
  <c r="F103" i="35" s="1"/>
  <c r="E66" i="35"/>
  <c r="E103" i="35" s="1"/>
  <c r="D66" i="35"/>
  <c r="D103" i="35" s="1"/>
  <c r="J62" i="35"/>
  <c r="C62" i="35"/>
  <c r="G61" i="35"/>
  <c r="C61" i="35"/>
  <c r="F60" i="35"/>
  <c r="C60" i="35"/>
  <c r="K59" i="35"/>
  <c r="C59" i="35"/>
  <c r="C58" i="35"/>
  <c r="J52" i="35"/>
  <c r="K51" i="35"/>
  <c r="J51" i="35"/>
  <c r="I51" i="35"/>
  <c r="I62" i="35" s="1"/>
  <c r="H51" i="35"/>
  <c r="G51" i="35"/>
  <c r="F51" i="35"/>
  <c r="G62" i="35" s="1"/>
  <c r="E51" i="35"/>
  <c r="E62" i="35" s="1"/>
  <c r="D51" i="35"/>
  <c r="K50" i="35"/>
  <c r="J50" i="35"/>
  <c r="K61" i="35" s="1"/>
  <c r="I50" i="35"/>
  <c r="I61" i="35" s="1"/>
  <c r="H50" i="35"/>
  <c r="G50" i="35"/>
  <c r="F50" i="35"/>
  <c r="F61" i="35" s="1"/>
  <c r="E50" i="35"/>
  <c r="E61" i="35" s="1"/>
  <c r="D50" i="35"/>
  <c r="K49" i="35"/>
  <c r="J49" i="35"/>
  <c r="K60" i="35" s="1"/>
  <c r="I49" i="35"/>
  <c r="I60" i="35" s="1"/>
  <c r="H49" i="35"/>
  <c r="G49" i="35"/>
  <c r="F49" i="35"/>
  <c r="G60" i="35" s="1"/>
  <c r="E49" i="35"/>
  <c r="E60" i="35" s="1"/>
  <c r="D49" i="35"/>
  <c r="K48" i="35"/>
  <c r="J48" i="35"/>
  <c r="I48" i="35"/>
  <c r="H48" i="35"/>
  <c r="G48" i="35"/>
  <c r="G59" i="35" s="1"/>
  <c r="F48" i="35"/>
  <c r="E48" i="35"/>
  <c r="E59" i="35" s="1"/>
  <c r="D48" i="35"/>
  <c r="K47" i="35"/>
  <c r="K52" i="35" s="1"/>
  <c r="J47" i="35"/>
  <c r="I47" i="35"/>
  <c r="J58" i="35" s="1"/>
  <c r="H47" i="35"/>
  <c r="G47" i="35"/>
  <c r="F47" i="35"/>
  <c r="E47" i="35"/>
  <c r="D47" i="35"/>
  <c r="D52" i="35" s="1"/>
  <c r="K46" i="35"/>
  <c r="K57" i="35" s="1"/>
  <c r="J46" i="35"/>
  <c r="J57" i="35" s="1"/>
  <c r="I46" i="35"/>
  <c r="I57" i="35" s="1"/>
  <c r="H46" i="35"/>
  <c r="H57" i="35" s="1"/>
  <c r="G46" i="35"/>
  <c r="G57" i="35" s="1"/>
  <c r="F46" i="35"/>
  <c r="F57" i="35" s="1"/>
  <c r="E46" i="35"/>
  <c r="E57" i="35" s="1"/>
  <c r="D46" i="35"/>
  <c r="D57" i="35" s="1"/>
  <c r="Z44" i="35"/>
  <c r="AF49" i="35" s="1"/>
  <c r="N40" i="35"/>
  <c r="N41" i="35" s="1"/>
  <c r="I39" i="35"/>
  <c r="E39" i="35"/>
  <c r="L38" i="35"/>
  <c r="L39" i="35" s="1"/>
  <c r="K38" i="35"/>
  <c r="J38" i="35"/>
  <c r="J39" i="35" s="1"/>
  <c r="I38" i="35"/>
  <c r="H38" i="35"/>
  <c r="G38" i="35"/>
  <c r="F38" i="35"/>
  <c r="F39" i="35" s="1"/>
  <c r="E38" i="35"/>
  <c r="D38" i="35"/>
  <c r="L37" i="35"/>
  <c r="K37" i="35"/>
  <c r="K39" i="35" s="1"/>
  <c r="J37" i="35"/>
  <c r="I37" i="35"/>
  <c r="H37" i="35"/>
  <c r="G37" i="35"/>
  <c r="G39" i="35" s="1"/>
  <c r="F37" i="35"/>
  <c r="E37" i="35"/>
  <c r="D37" i="35"/>
  <c r="N36" i="35"/>
  <c r="M36" i="35"/>
  <c r="N35" i="35"/>
  <c r="M35" i="35"/>
  <c r="M34" i="35"/>
  <c r="N34" i="35" s="1"/>
  <c r="M33" i="35"/>
  <c r="N33" i="35" s="1"/>
  <c r="N32" i="35"/>
  <c r="M32" i="35"/>
  <c r="N31" i="35"/>
  <c r="M31" i="35"/>
  <c r="M30" i="35"/>
  <c r="N30" i="35" s="1"/>
  <c r="M29" i="35"/>
  <c r="N29" i="35" s="1"/>
  <c r="M28" i="35"/>
  <c r="N28" i="35" s="1"/>
  <c r="M27" i="35"/>
  <c r="N27" i="35" s="1"/>
  <c r="M26" i="35"/>
  <c r="N26" i="35" s="1"/>
  <c r="N25" i="35"/>
  <c r="M25" i="35"/>
  <c r="M24" i="35"/>
  <c r="N24" i="35" s="1"/>
  <c r="M23" i="35"/>
  <c r="N23" i="35" s="1"/>
  <c r="M22" i="35"/>
  <c r="N22" i="35" s="1"/>
  <c r="N21" i="35"/>
  <c r="M21" i="35"/>
  <c r="M20" i="35"/>
  <c r="N20" i="35" s="1"/>
  <c r="M19" i="35"/>
  <c r="N19" i="35" s="1"/>
  <c r="M18" i="35"/>
  <c r="N18" i="35" s="1"/>
  <c r="N17" i="35"/>
  <c r="M17" i="35"/>
  <c r="M16" i="35"/>
  <c r="N16" i="35" s="1"/>
  <c r="M15" i="35"/>
  <c r="N15" i="35" s="1"/>
  <c r="M14" i="35"/>
  <c r="N14" i="35" s="1"/>
  <c r="N13" i="35"/>
  <c r="M13" i="35"/>
  <c r="M12" i="35"/>
  <c r="N12" i="35" s="1"/>
  <c r="M11" i="35"/>
  <c r="N11" i="35" s="1"/>
  <c r="M10" i="35"/>
  <c r="N10" i="35" s="1"/>
  <c r="N9" i="35"/>
  <c r="M9" i="35"/>
  <c r="M8" i="35"/>
  <c r="N8" i="35" s="1"/>
  <c r="M7" i="35"/>
  <c r="N7" i="35" s="1"/>
  <c r="M6" i="35"/>
  <c r="N6" i="35" s="1"/>
  <c r="N5" i="35"/>
  <c r="M5" i="35"/>
  <c r="O4" i="35"/>
  <c r="L46" i="35" s="1"/>
  <c r="L57" i="35" s="1"/>
  <c r="N4" i="35"/>
  <c r="L66" i="35" s="1"/>
  <c r="L103" i="35" s="1"/>
  <c r="P3" i="35"/>
  <c r="R3" i="35" s="1"/>
  <c r="T3" i="35" s="1"/>
  <c r="V3" i="35" s="1"/>
  <c r="X3" i="35" s="1"/>
  <c r="Z3" i="35" s="1"/>
  <c r="AB3" i="35" s="1"/>
  <c r="AD3" i="35" s="1"/>
  <c r="AF3" i="35" s="1"/>
  <c r="AH3" i="35" s="1"/>
  <c r="AJ3" i="35" s="1"/>
  <c r="P2" i="35"/>
  <c r="R2" i="35" s="1"/>
  <c r="P40" i="34"/>
  <c r="P41" i="34" s="1"/>
  <c r="C157" i="34"/>
  <c r="X157" i="34" s="1"/>
  <c r="C156" i="34"/>
  <c r="X156" i="34" s="1"/>
  <c r="X155" i="34"/>
  <c r="C155" i="34"/>
  <c r="C154" i="34"/>
  <c r="X154" i="34" s="1"/>
  <c r="C153" i="34"/>
  <c r="X153" i="34" s="1"/>
  <c r="C152" i="34"/>
  <c r="X152" i="34" s="1"/>
  <c r="C151" i="34"/>
  <c r="X151" i="34" s="1"/>
  <c r="C150" i="34"/>
  <c r="X150" i="34" s="1"/>
  <c r="C149" i="34"/>
  <c r="X149" i="34" s="1"/>
  <c r="C148" i="34"/>
  <c r="X148" i="34" s="1"/>
  <c r="C147" i="34"/>
  <c r="X147" i="34" s="1"/>
  <c r="C146" i="34"/>
  <c r="X146" i="34" s="1"/>
  <c r="C145" i="34"/>
  <c r="X145" i="34" s="1"/>
  <c r="C144" i="34"/>
  <c r="X144" i="34" s="1"/>
  <c r="C143" i="34"/>
  <c r="X143" i="34" s="1"/>
  <c r="C142" i="34"/>
  <c r="X142" i="34" s="1"/>
  <c r="C141" i="34"/>
  <c r="X141" i="34" s="1"/>
  <c r="C140" i="34"/>
  <c r="X140" i="34" s="1"/>
  <c r="C139" i="34"/>
  <c r="X139" i="34" s="1"/>
  <c r="C138" i="34"/>
  <c r="X138" i="34" s="1"/>
  <c r="C137" i="34"/>
  <c r="X137" i="34" s="1"/>
  <c r="C136" i="34"/>
  <c r="X136" i="34" s="1"/>
  <c r="X135" i="34"/>
  <c r="C135" i="34"/>
  <c r="C134" i="34"/>
  <c r="X134" i="34" s="1"/>
  <c r="C133" i="34"/>
  <c r="X133" i="34" s="1"/>
  <c r="J103" i="34"/>
  <c r="K98" i="34"/>
  <c r="J98" i="34"/>
  <c r="I98" i="34"/>
  <c r="H98" i="34"/>
  <c r="G98" i="34"/>
  <c r="F98" i="34"/>
  <c r="E98" i="34"/>
  <c r="D98" i="34"/>
  <c r="C98" i="34"/>
  <c r="K97" i="34"/>
  <c r="J97" i="34"/>
  <c r="I97" i="34"/>
  <c r="H97" i="34"/>
  <c r="G97" i="34"/>
  <c r="F97" i="34"/>
  <c r="E97" i="34"/>
  <c r="D97" i="34"/>
  <c r="C97" i="34"/>
  <c r="K96" i="34"/>
  <c r="J96" i="34"/>
  <c r="I96" i="34"/>
  <c r="H96" i="34"/>
  <c r="G96" i="34"/>
  <c r="F96" i="34"/>
  <c r="E96" i="34"/>
  <c r="D96" i="34"/>
  <c r="C96" i="34"/>
  <c r="K95" i="34"/>
  <c r="J95" i="34"/>
  <c r="I95" i="34"/>
  <c r="H95" i="34"/>
  <c r="G95" i="34"/>
  <c r="F95" i="34"/>
  <c r="E95" i="34"/>
  <c r="D95" i="34"/>
  <c r="C95" i="34"/>
  <c r="K94" i="34"/>
  <c r="J94" i="34"/>
  <c r="I94" i="34"/>
  <c r="H94" i="34"/>
  <c r="G94" i="34"/>
  <c r="F94" i="34"/>
  <c r="E94" i="34"/>
  <c r="D94" i="34"/>
  <c r="C94" i="34"/>
  <c r="K93" i="34"/>
  <c r="J93" i="34"/>
  <c r="I93" i="34"/>
  <c r="H93" i="34"/>
  <c r="G93" i="34"/>
  <c r="F93" i="34"/>
  <c r="E93" i="34"/>
  <c r="D93" i="34"/>
  <c r="C93" i="34"/>
  <c r="K92" i="34"/>
  <c r="J92" i="34"/>
  <c r="I92" i="34"/>
  <c r="H92" i="34"/>
  <c r="G92" i="34"/>
  <c r="F92" i="34"/>
  <c r="E92" i="34"/>
  <c r="D92" i="34"/>
  <c r="C92" i="34"/>
  <c r="K91" i="34"/>
  <c r="J91" i="34"/>
  <c r="I91" i="34"/>
  <c r="H91" i="34"/>
  <c r="G91" i="34"/>
  <c r="F91" i="34"/>
  <c r="E91" i="34"/>
  <c r="D91" i="34"/>
  <c r="C91" i="34"/>
  <c r="K90" i="34"/>
  <c r="J90" i="34"/>
  <c r="I90" i="34"/>
  <c r="H90" i="34"/>
  <c r="G90" i="34"/>
  <c r="F90" i="34"/>
  <c r="E90" i="34"/>
  <c r="D90" i="34"/>
  <c r="C90" i="34"/>
  <c r="K89" i="34"/>
  <c r="J89" i="34"/>
  <c r="I89" i="34"/>
  <c r="H89" i="34"/>
  <c r="G89" i="34"/>
  <c r="F89" i="34"/>
  <c r="E89" i="34"/>
  <c r="D89" i="34"/>
  <c r="C89" i="34"/>
  <c r="K88" i="34"/>
  <c r="J88" i="34"/>
  <c r="I88" i="34"/>
  <c r="H88" i="34"/>
  <c r="G88" i="34"/>
  <c r="F88" i="34"/>
  <c r="E88" i="34"/>
  <c r="D88" i="34"/>
  <c r="C88" i="34"/>
  <c r="K87" i="34"/>
  <c r="J87" i="34"/>
  <c r="I87" i="34"/>
  <c r="H87" i="34"/>
  <c r="G87" i="34"/>
  <c r="F87" i="34"/>
  <c r="E87" i="34"/>
  <c r="D87" i="34"/>
  <c r="C87" i="34"/>
  <c r="K86" i="34"/>
  <c r="J86" i="34"/>
  <c r="I86" i="34"/>
  <c r="H86" i="34"/>
  <c r="G86" i="34"/>
  <c r="F86" i="34"/>
  <c r="E86" i="34"/>
  <c r="D86" i="34"/>
  <c r="C86" i="34"/>
  <c r="K85" i="34"/>
  <c r="J85" i="34"/>
  <c r="I85" i="34"/>
  <c r="H85" i="34"/>
  <c r="G85" i="34"/>
  <c r="F85" i="34"/>
  <c r="E85" i="34"/>
  <c r="D85" i="34"/>
  <c r="C85" i="34"/>
  <c r="K84" i="34"/>
  <c r="J84" i="34"/>
  <c r="I84" i="34"/>
  <c r="H84" i="34"/>
  <c r="G84" i="34"/>
  <c r="F84" i="34"/>
  <c r="E84" i="34"/>
  <c r="D84" i="34"/>
  <c r="C84" i="34"/>
  <c r="K83" i="34"/>
  <c r="J83" i="34"/>
  <c r="I83" i="34"/>
  <c r="H83" i="34"/>
  <c r="G83" i="34"/>
  <c r="F83" i="34"/>
  <c r="E83" i="34"/>
  <c r="D83" i="34"/>
  <c r="C83" i="34"/>
  <c r="K82" i="34"/>
  <c r="J82" i="34"/>
  <c r="I82" i="34"/>
  <c r="H82" i="34"/>
  <c r="G82" i="34"/>
  <c r="F82" i="34"/>
  <c r="E82" i="34"/>
  <c r="D82" i="34"/>
  <c r="C82" i="34"/>
  <c r="K81" i="34"/>
  <c r="J81" i="34"/>
  <c r="I81" i="34"/>
  <c r="H81" i="34"/>
  <c r="G81" i="34"/>
  <c r="F81" i="34"/>
  <c r="E81" i="34"/>
  <c r="D81" i="34"/>
  <c r="C81" i="34"/>
  <c r="K80" i="34"/>
  <c r="J80" i="34"/>
  <c r="I80" i="34"/>
  <c r="H80" i="34"/>
  <c r="G80" i="34"/>
  <c r="F80" i="34"/>
  <c r="E80" i="34"/>
  <c r="D80" i="34"/>
  <c r="C80" i="34"/>
  <c r="K79" i="34"/>
  <c r="J79" i="34"/>
  <c r="I79" i="34"/>
  <c r="H79" i="34"/>
  <c r="G79" i="34"/>
  <c r="F79" i="34"/>
  <c r="E79" i="34"/>
  <c r="D79" i="34"/>
  <c r="C79" i="34"/>
  <c r="K78" i="34"/>
  <c r="J78" i="34"/>
  <c r="I78" i="34"/>
  <c r="H78" i="34"/>
  <c r="G78" i="34"/>
  <c r="F78" i="34"/>
  <c r="E78" i="34"/>
  <c r="D78" i="34"/>
  <c r="C78" i="34"/>
  <c r="K77" i="34"/>
  <c r="J77" i="34"/>
  <c r="I77" i="34"/>
  <c r="H77" i="34"/>
  <c r="G77" i="34"/>
  <c r="F77" i="34"/>
  <c r="E77" i="34"/>
  <c r="D77" i="34"/>
  <c r="C77" i="34"/>
  <c r="K76" i="34"/>
  <c r="J76" i="34"/>
  <c r="I76" i="34"/>
  <c r="H76" i="34"/>
  <c r="G76" i="34"/>
  <c r="F76" i="34"/>
  <c r="E76" i="34"/>
  <c r="D76" i="34"/>
  <c r="C76" i="34"/>
  <c r="K75" i="34"/>
  <c r="J75" i="34"/>
  <c r="I75" i="34"/>
  <c r="H75" i="34"/>
  <c r="G75" i="34"/>
  <c r="F75" i="34"/>
  <c r="E75" i="34"/>
  <c r="D75" i="34"/>
  <c r="C75" i="34"/>
  <c r="K74" i="34"/>
  <c r="J74" i="34"/>
  <c r="I74" i="34"/>
  <c r="H74" i="34"/>
  <c r="G74" i="34"/>
  <c r="F74" i="34"/>
  <c r="E74" i="34"/>
  <c r="D74" i="34"/>
  <c r="C74" i="34"/>
  <c r="K73" i="34"/>
  <c r="J73" i="34"/>
  <c r="I73" i="34"/>
  <c r="H73" i="34"/>
  <c r="G73" i="34"/>
  <c r="F73" i="34"/>
  <c r="E73" i="34"/>
  <c r="D73" i="34"/>
  <c r="C73" i="34"/>
  <c r="K72" i="34"/>
  <c r="J72" i="34"/>
  <c r="I72" i="34"/>
  <c r="H72" i="34"/>
  <c r="G72" i="34"/>
  <c r="F72" i="34"/>
  <c r="E72" i="34"/>
  <c r="D72" i="34"/>
  <c r="C72" i="34"/>
  <c r="K71" i="34"/>
  <c r="J71" i="34"/>
  <c r="I71" i="34"/>
  <c r="H71" i="34"/>
  <c r="G71" i="34"/>
  <c r="F71" i="34"/>
  <c r="E71" i="34"/>
  <c r="D71" i="34"/>
  <c r="C71" i="34"/>
  <c r="K70" i="34"/>
  <c r="J70" i="34"/>
  <c r="I70" i="34"/>
  <c r="H70" i="34"/>
  <c r="G70" i="34"/>
  <c r="F70" i="34"/>
  <c r="E70" i="34"/>
  <c r="D70" i="34"/>
  <c r="C70" i="34"/>
  <c r="K69" i="34"/>
  <c r="J69" i="34"/>
  <c r="I69" i="34"/>
  <c r="H69" i="34"/>
  <c r="G69" i="34"/>
  <c r="F69" i="34"/>
  <c r="E69" i="34"/>
  <c r="D69" i="34"/>
  <c r="C69" i="34"/>
  <c r="K68" i="34"/>
  <c r="J68" i="34"/>
  <c r="I68" i="34"/>
  <c r="H68" i="34"/>
  <c r="G68" i="34"/>
  <c r="F68" i="34"/>
  <c r="E68" i="34"/>
  <c r="D68" i="34"/>
  <c r="C68" i="34"/>
  <c r="K67" i="34"/>
  <c r="J67" i="34"/>
  <c r="I67" i="34"/>
  <c r="H67" i="34"/>
  <c r="G67" i="34"/>
  <c r="F67" i="34"/>
  <c r="E67" i="34"/>
  <c r="D67" i="34"/>
  <c r="C67" i="34"/>
  <c r="K66" i="34"/>
  <c r="K103" i="34" s="1"/>
  <c r="J66" i="34"/>
  <c r="I66" i="34"/>
  <c r="I103" i="34" s="1"/>
  <c r="H66" i="34"/>
  <c r="H103" i="34" s="1"/>
  <c r="G66" i="34"/>
  <c r="G103" i="34" s="1"/>
  <c r="F66" i="34"/>
  <c r="F103" i="34" s="1"/>
  <c r="E66" i="34"/>
  <c r="E103" i="34" s="1"/>
  <c r="D66" i="34"/>
  <c r="D103" i="34" s="1"/>
  <c r="C62" i="34"/>
  <c r="C61" i="34"/>
  <c r="C60" i="34"/>
  <c r="C59" i="34"/>
  <c r="C58" i="34"/>
  <c r="H57" i="34"/>
  <c r="D57" i="34"/>
  <c r="K51" i="34"/>
  <c r="J51" i="34"/>
  <c r="J62" i="34" s="1"/>
  <c r="I51" i="34"/>
  <c r="H51" i="34"/>
  <c r="G51" i="34"/>
  <c r="F51" i="34"/>
  <c r="F62" i="34" s="1"/>
  <c r="E51" i="34"/>
  <c r="D51" i="34"/>
  <c r="K50" i="34"/>
  <c r="J50" i="34"/>
  <c r="J61" i="34" s="1"/>
  <c r="I50" i="34"/>
  <c r="H50" i="34"/>
  <c r="G50" i="34"/>
  <c r="G61" i="34" s="1"/>
  <c r="F50" i="34"/>
  <c r="F61" i="34" s="1"/>
  <c r="E50" i="34"/>
  <c r="D50" i="34"/>
  <c r="K49" i="34"/>
  <c r="J49" i="34"/>
  <c r="J60" i="34" s="1"/>
  <c r="I49" i="34"/>
  <c r="H49" i="34"/>
  <c r="G49" i="34"/>
  <c r="F49" i="34"/>
  <c r="F60" i="34" s="1"/>
  <c r="E49" i="34"/>
  <c r="D49" i="34"/>
  <c r="K48" i="34"/>
  <c r="J48" i="34"/>
  <c r="J59" i="34" s="1"/>
  <c r="I48" i="34"/>
  <c r="H48" i="34"/>
  <c r="G48" i="34"/>
  <c r="G59" i="34" s="1"/>
  <c r="F48" i="34"/>
  <c r="F59" i="34" s="1"/>
  <c r="E48" i="34"/>
  <c r="D48" i="34"/>
  <c r="K47" i="34"/>
  <c r="J47" i="34"/>
  <c r="J58" i="34" s="1"/>
  <c r="I47" i="34"/>
  <c r="H47" i="34"/>
  <c r="H52" i="34" s="1"/>
  <c r="G47" i="34"/>
  <c r="F47" i="34"/>
  <c r="E47" i="34"/>
  <c r="D47" i="34"/>
  <c r="D52" i="34" s="1"/>
  <c r="K46" i="34"/>
  <c r="K57" i="34" s="1"/>
  <c r="J46" i="34"/>
  <c r="J57" i="34" s="1"/>
  <c r="I46" i="34"/>
  <c r="I57" i="34" s="1"/>
  <c r="H46" i="34"/>
  <c r="G46" i="34"/>
  <c r="G57" i="34" s="1"/>
  <c r="F46" i="34"/>
  <c r="F57" i="34" s="1"/>
  <c r="E46" i="34"/>
  <c r="E57" i="34" s="1"/>
  <c r="D46" i="34"/>
  <c r="Z44" i="34"/>
  <c r="N40" i="34"/>
  <c r="N41" i="34" s="1"/>
  <c r="L39" i="34"/>
  <c r="K39" i="34"/>
  <c r="G39" i="34"/>
  <c r="D39" i="34"/>
  <c r="L38" i="34"/>
  <c r="K38" i="34"/>
  <c r="J38" i="34"/>
  <c r="J39" i="34" s="1"/>
  <c r="I38" i="34"/>
  <c r="H38" i="34"/>
  <c r="H39" i="34" s="1"/>
  <c r="G38" i="34"/>
  <c r="F38" i="34"/>
  <c r="F39" i="34" s="1"/>
  <c r="E38" i="34"/>
  <c r="D38" i="34"/>
  <c r="L37" i="34"/>
  <c r="K37" i="34"/>
  <c r="J37" i="34"/>
  <c r="I37" i="34"/>
  <c r="H37" i="34"/>
  <c r="G37" i="34"/>
  <c r="F37" i="34"/>
  <c r="E37" i="34"/>
  <c r="E39" i="34" s="1"/>
  <c r="D37" i="34"/>
  <c r="M36" i="34"/>
  <c r="N36" i="34" s="1"/>
  <c r="M35" i="34"/>
  <c r="N35" i="34" s="1"/>
  <c r="N34" i="34"/>
  <c r="M34" i="34"/>
  <c r="N33" i="34"/>
  <c r="M33" i="34"/>
  <c r="M32" i="34"/>
  <c r="N32" i="34" s="1"/>
  <c r="M31" i="34"/>
  <c r="N31" i="34" s="1"/>
  <c r="N30" i="34"/>
  <c r="M30" i="34"/>
  <c r="N29" i="34"/>
  <c r="M29" i="34"/>
  <c r="M28" i="34"/>
  <c r="N28" i="34" s="1"/>
  <c r="M27" i="34"/>
  <c r="N27" i="34" s="1"/>
  <c r="M26" i="34"/>
  <c r="N26" i="34" s="1"/>
  <c r="N25" i="34"/>
  <c r="M25" i="34"/>
  <c r="M24" i="34"/>
  <c r="N24" i="34" s="1"/>
  <c r="M23" i="34"/>
  <c r="N23" i="34" s="1"/>
  <c r="M22" i="34"/>
  <c r="N22" i="34" s="1"/>
  <c r="N21" i="34"/>
  <c r="M21" i="34"/>
  <c r="M20" i="34"/>
  <c r="N20" i="34" s="1"/>
  <c r="M19" i="34"/>
  <c r="N19" i="34" s="1"/>
  <c r="M18" i="34"/>
  <c r="N18" i="34" s="1"/>
  <c r="N17" i="34"/>
  <c r="M17" i="34"/>
  <c r="M16" i="34"/>
  <c r="N16" i="34" s="1"/>
  <c r="M15" i="34"/>
  <c r="N15" i="34" s="1"/>
  <c r="M14" i="34"/>
  <c r="N14" i="34" s="1"/>
  <c r="N13" i="34"/>
  <c r="M13" i="34"/>
  <c r="M12" i="34"/>
  <c r="N12" i="34" s="1"/>
  <c r="M11" i="34"/>
  <c r="N11" i="34" s="1"/>
  <c r="M10" i="34"/>
  <c r="N10" i="34" s="1"/>
  <c r="N9" i="34"/>
  <c r="M9" i="34"/>
  <c r="M8" i="34"/>
  <c r="N8" i="34" s="1"/>
  <c r="M7" i="34"/>
  <c r="N7" i="34" s="1"/>
  <c r="M6" i="34"/>
  <c r="N6" i="34" s="1"/>
  <c r="N5" i="34"/>
  <c r="M5" i="34"/>
  <c r="O4" i="34"/>
  <c r="L46" i="34" s="1"/>
  <c r="L57" i="34" s="1"/>
  <c r="N4" i="34"/>
  <c r="L66" i="34" s="1"/>
  <c r="L103" i="34" s="1"/>
  <c r="P3" i="34"/>
  <c r="R3" i="34" s="1"/>
  <c r="T3" i="34" s="1"/>
  <c r="V3" i="34" s="1"/>
  <c r="X3" i="34" s="1"/>
  <c r="Z3" i="34" s="1"/>
  <c r="AB3" i="34" s="1"/>
  <c r="AD3" i="34" s="1"/>
  <c r="AF3" i="34" s="1"/>
  <c r="AH3" i="34" s="1"/>
  <c r="AJ3" i="34" s="1"/>
  <c r="P2" i="34"/>
  <c r="R2" i="34" s="1"/>
  <c r="M22" i="31"/>
  <c r="N22" i="31" s="1"/>
  <c r="O22" i="31" s="1"/>
  <c r="P22" i="31" s="1"/>
  <c r="Q22" i="31" s="1"/>
  <c r="R22" i="31" s="1"/>
  <c r="S22" i="31" s="1"/>
  <c r="T22" i="31" s="1"/>
  <c r="U22" i="31" s="1"/>
  <c r="V22" i="31" s="1"/>
  <c r="W22" i="31" s="1"/>
  <c r="AJ40" i="35" s="1"/>
  <c r="M19" i="31"/>
  <c r="N19" i="31" s="1"/>
  <c r="E19" i="31"/>
  <c r="F19" i="31"/>
  <c r="G19" i="31"/>
  <c r="H19" i="31"/>
  <c r="I19" i="31"/>
  <c r="J19" i="31"/>
  <c r="K19" i="31"/>
  <c r="L19" i="31"/>
  <c r="E20" i="31"/>
  <c r="F20" i="31"/>
  <c r="G20" i="31"/>
  <c r="H20" i="31"/>
  <c r="I20" i="31"/>
  <c r="J20" i="31"/>
  <c r="K20" i="31"/>
  <c r="L20" i="31"/>
  <c r="E22" i="31"/>
  <c r="F22" i="31"/>
  <c r="G22" i="31"/>
  <c r="H22" i="31"/>
  <c r="I22" i="31"/>
  <c r="J22" i="31"/>
  <c r="K22" i="31"/>
  <c r="L22" i="31"/>
  <c r="E23" i="31"/>
  <c r="F23" i="31"/>
  <c r="G23" i="31"/>
  <c r="H23" i="31"/>
  <c r="I23" i="31"/>
  <c r="J23" i="31"/>
  <c r="K23" i="31"/>
  <c r="L23" i="31"/>
  <c r="D23" i="31"/>
  <c r="D22" i="31"/>
  <c r="D20" i="31"/>
  <c r="D19" i="31"/>
  <c r="V40" i="35" l="1"/>
  <c r="AD40" i="35"/>
  <c r="O19" i="31"/>
  <c r="R40" i="34"/>
  <c r="R41" i="34" s="1"/>
  <c r="P40" i="35"/>
  <c r="X40" i="35"/>
  <c r="AF40" i="35"/>
  <c r="AF41" i="35" s="1"/>
  <c r="R40" i="35"/>
  <c r="R41" i="35" s="1"/>
  <c r="Z40" i="35"/>
  <c r="AH40" i="35"/>
  <c r="T40" i="35"/>
  <c r="V41" i="35" s="1"/>
  <c r="AB40" i="35"/>
  <c r="AD41" i="35" s="1"/>
  <c r="R4" i="35"/>
  <c r="S4" i="35" s="1"/>
  <c r="N46" i="35" s="1"/>
  <c r="T2" i="35"/>
  <c r="N37" i="35"/>
  <c r="E58" i="35"/>
  <c r="E52" i="35"/>
  <c r="I59" i="35"/>
  <c r="AE48" i="35"/>
  <c r="AG49" i="35"/>
  <c r="AG50" i="35"/>
  <c r="AG51" i="35"/>
  <c r="J127" i="35"/>
  <c r="D121" i="35"/>
  <c r="H116" i="35"/>
  <c r="H145" i="35" s="1"/>
  <c r="D113" i="35"/>
  <c r="H108" i="35"/>
  <c r="D122" i="35"/>
  <c r="H117" i="35"/>
  <c r="H146" i="35" s="1"/>
  <c r="D114" i="35"/>
  <c r="H109" i="35"/>
  <c r="D106" i="35"/>
  <c r="H99" i="35"/>
  <c r="F124" i="35"/>
  <c r="H120" i="35"/>
  <c r="H149" i="35" s="1"/>
  <c r="D117" i="35"/>
  <c r="H112" i="35"/>
  <c r="D109" i="35"/>
  <c r="H104" i="35"/>
  <c r="D99" i="35"/>
  <c r="P4" i="35"/>
  <c r="Q4" i="35" s="1"/>
  <c r="M46" i="35" s="1"/>
  <c r="AJ41" i="35"/>
  <c r="Z41" i="35"/>
  <c r="F58" i="35"/>
  <c r="AF47" i="35"/>
  <c r="F59" i="35"/>
  <c r="J59" i="35"/>
  <c r="AA48" i="35"/>
  <c r="D110" i="35"/>
  <c r="AC51" i="35"/>
  <c r="G52" i="35"/>
  <c r="G58" i="35"/>
  <c r="AC47" i="35"/>
  <c r="AA47" i="35"/>
  <c r="AG48" i="35"/>
  <c r="AF48" i="35"/>
  <c r="AB49" i="35"/>
  <c r="AB50" i="35"/>
  <c r="AB51" i="35"/>
  <c r="H105" i="35"/>
  <c r="H134" i="35" s="1"/>
  <c r="D118" i="35"/>
  <c r="F128" i="35"/>
  <c r="I58" i="35"/>
  <c r="I52" i="35"/>
  <c r="AC49" i="35"/>
  <c r="AC50" i="35"/>
  <c r="D100" i="35"/>
  <c r="H121" i="35"/>
  <c r="D39" i="35"/>
  <c r="H39" i="35"/>
  <c r="P41" i="35"/>
  <c r="X41" i="35"/>
  <c r="AE47" i="35"/>
  <c r="AF51" i="35"/>
  <c r="D105" i="35"/>
  <c r="H113" i="35"/>
  <c r="AB47" i="35"/>
  <c r="AB48" i="35"/>
  <c r="Z49" i="35"/>
  <c r="AD49" i="35"/>
  <c r="AE49" i="35"/>
  <c r="Z50" i="35"/>
  <c r="AD50" i="35"/>
  <c r="AE50" i="35"/>
  <c r="Z51" i="35"/>
  <c r="AD51" i="35"/>
  <c r="AE51" i="35"/>
  <c r="K58" i="35"/>
  <c r="J61" i="35"/>
  <c r="K62" i="35"/>
  <c r="AG47" i="35"/>
  <c r="AC48" i="35"/>
  <c r="AF50" i="35"/>
  <c r="F52" i="35"/>
  <c r="J60" i="35"/>
  <c r="F62" i="35"/>
  <c r="H52" i="35"/>
  <c r="H58" i="35"/>
  <c r="Z47" i="35"/>
  <c r="AD47" i="35"/>
  <c r="Z48" i="35"/>
  <c r="AD48" i="35"/>
  <c r="AA49" i="35"/>
  <c r="AA50" i="35"/>
  <c r="AA51" i="35"/>
  <c r="H59" i="35"/>
  <c r="H60" i="35"/>
  <c r="H61" i="35"/>
  <c r="H62" i="35"/>
  <c r="I128" i="35"/>
  <c r="E128" i="35"/>
  <c r="I127" i="35"/>
  <c r="E127" i="35"/>
  <c r="I126" i="35"/>
  <c r="E126" i="35"/>
  <c r="I125" i="35"/>
  <c r="E125" i="35"/>
  <c r="I124" i="35"/>
  <c r="E124" i="35"/>
  <c r="H128" i="35"/>
  <c r="D128" i="35"/>
  <c r="H127" i="35"/>
  <c r="D127" i="35"/>
  <c r="H126" i="35"/>
  <c r="D126" i="35"/>
  <c r="H125" i="35"/>
  <c r="D125" i="35"/>
  <c r="H124" i="35"/>
  <c r="D124" i="35"/>
  <c r="K128" i="35"/>
  <c r="K157" i="35" s="1"/>
  <c r="G128" i="35"/>
  <c r="G157" i="35" s="1"/>
  <c r="K127" i="35"/>
  <c r="K156" i="35" s="1"/>
  <c r="G127" i="35"/>
  <c r="K126" i="35"/>
  <c r="G126" i="35"/>
  <c r="K125" i="35"/>
  <c r="G125" i="35"/>
  <c r="G154" i="35" s="1"/>
  <c r="K124" i="35"/>
  <c r="G124" i="35"/>
  <c r="G153" i="35" s="1"/>
  <c r="K123" i="35"/>
  <c r="G123" i="35"/>
  <c r="F127" i="35"/>
  <c r="F156" i="35" s="1"/>
  <c r="J126" i="35"/>
  <c r="J155" i="35" s="1"/>
  <c r="J123" i="35"/>
  <c r="J152" i="35" s="1"/>
  <c r="E123" i="35"/>
  <c r="K122" i="35"/>
  <c r="K151" i="35" s="1"/>
  <c r="G122" i="35"/>
  <c r="K121" i="35"/>
  <c r="G121" i="35"/>
  <c r="K120" i="35"/>
  <c r="G120" i="35"/>
  <c r="K119" i="35"/>
  <c r="G119" i="35"/>
  <c r="G148" i="35" s="1"/>
  <c r="K118" i="35"/>
  <c r="K147" i="35" s="1"/>
  <c r="G118" i="35"/>
  <c r="K117" i="35"/>
  <c r="G117" i="35"/>
  <c r="K116" i="35"/>
  <c r="G116" i="35"/>
  <c r="K115" i="35"/>
  <c r="G115" i="35"/>
  <c r="G144" i="35" s="1"/>
  <c r="K114" i="35"/>
  <c r="K143" i="35" s="1"/>
  <c r="G114" i="35"/>
  <c r="K113" i="35"/>
  <c r="G113" i="35"/>
  <c r="K112" i="35"/>
  <c r="G112" i="35"/>
  <c r="K111" i="35"/>
  <c r="G111" i="35"/>
  <c r="G140" i="35" s="1"/>
  <c r="K110" i="35"/>
  <c r="K139" i="35" s="1"/>
  <c r="G110" i="35"/>
  <c r="K109" i="35"/>
  <c r="G109" i="35"/>
  <c r="K108" i="35"/>
  <c r="G108" i="35"/>
  <c r="K107" i="35"/>
  <c r="G107" i="35"/>
  <c r="G136" i="35" s="1"/>
  <c r="K106" i="35"/>
  <c r="K135" i="35" s="1"/>
  <c r="G106" i="35"/>
  <c r="K105" i="35"/>
  <c r="G105" i="35"/>
  <c r="K104" i="35"/>
  <c r="G104" i="35"/>
  <c r="K100" i="35"/>
  <c r="G100" i="35"/>
  <c r="K99" i="35"/>
  <c r="G99" i="35"/>
  <c r="F126" i="35"/>
  <c r="J125" i="35"/>
  <c r="I123" i="35"/>
  <c r="D123" i="35"/>
  <c r="J122" i="35"/>
  <c r="F122" i="35"/>
  <c r="J121" i="35"/>
  <c r="F121" i="35"/>
  <c r="J120" i="35"/>
  <c r="F120" i="35"/>
  <c r="F149" i="35" s="1"/>
  <c r="J119" i="35"/>
  <c r="J148" i="35" s="1"/>
  <c r="F119" i="35"/>
  <c r="J118" i="35"/>
  <c r="F118" i="35"/>
  <c r="J117" i="35"/>
  <c r="F117" i="35"/>
  <c r="J116" i="35"/>
  <c r="F116" i="35"/>
  <c r="F145" i="35" s="1"/>
  <c r="J115" i="35"/>
  <c r="J144" i="35" s="1"/>
  <c r="F115" i="35"/>
  <c r="J114" i="35"/>
  <c r="F114" i="35"/>
  <c r="J113" i="35"/>
  <c r="F113" i="35"/>
  <c r="J112" i="35"/>
  <c r="F112" i="35"/>
  <c r="F141" i="35" s="1"/>
  <c r="J111" i="35"/>
  <c r="J140" i="35" s="1"/>
  <c r="F111" i="35"/>
  <c r="J110" i="35"/>
  <c r="F110" i="35"/>
  <c r="J109" i="35"/>
  <c r="F109" i="35"/>
  <c r="J108" i="35"/>
  <c r="F108" i="35"/>
  <c r="F137" i="35" s="1"/>
  <c r="J107" i="35"/>
  <c r="J136" i="35" s="1"/>
  <c r="F107" i="35"/>
  <c r="J106" i="35"/>
  <c r="F106" i="35"/>
  <c r="J105" i="35"/>
  <c r="F105" i="35"/>
  <c r="J104" i="35"/>
  <c r="F104" i="35"/>
  <c r="F133" i="35" s="1"/>
  <c r="J100" i="35"/>
  <c r="F100" i="35"/>
  <c r="J99" i="35"/>
  <c r="F99" i="35"/>
  <c r="J128" i="35"/>
  <c r="J157" i="35" s="1"/>
  <c r="F125" i="35"/>
  <c r="F154" i="35" s="1"/>
  <c r="J124" i="35"/>
  <c r="J153" i="35" s="1"/>
  <c r="H123" i="35"/>
  <c r="H152" i="35" s="1"/>
  <c r="I122" i="35"/>
  <c r="E122" i="35"/>
  <c r="E151" i="35" s="1"/>
  <c r="I121" i="35"/>
  <c r="I150" i="35" s="1"/>
  <c r="E121" i="35"/>
  <c r="E150" i="35" s="1"/>
  <c r="I120" i="35"/>
  <c r="I149" i="35" s="1"/>
  <c r="E120" i="35"/>
  <c r="I119" i="35"/>
  <c r="E119" i="35"/>
  <c r="I118" i="35"/>
  <c r="E118" i="35"/>
  <c r="E147" i="35" s="1"/>
  <c r="I117" i="35"/>
  <c r="E117" i="35"/>
  <c r="E146" i="35" s="1"/>
  <c r="I116" i="35"/>
  <c r="I145" i="35" s="1"/>
  <c r="E116" i="35"/>
  <c r="I115" i="35"/>
  <c r="E115" i="35"/>
  <c r="I114" i="35"/>
  <c r="E114" i="35"/>
  <c r="E143" i="35" s="1"/>
  <c r="I113" i="35"/>
  <c r="I142" i="35" s="1"/>
  <c r="E113" i="35"/>
  <c r="E142" i="35" s="1"/>
  <c r="I112" i="35"/>
  <c r="I141" i="35" s="1"/>
  <c r="E112" i="35"/>
  <c r="I111" i="35"/>
  <c r="E111" i="35"/>
  <c r="I110" i="35"/>
  <c r="E110" i="35"/>
  <c r="E139" i="35" s="1"/>
  <c r="I109" i="35"/>
  <c r="I138" i="35" s="1"/>
  <c r="E109" i="35"/>
  <c r="E138" i="35" s="1"/>
  <c r="I108" i="35"/>
  <c r="I137" i="35" s="1"/>
  <c r="E108" i="35"/>
  <c r="I107" i="35"/>
  <c r="E107" i="35"/>
  <c r="I106" i="35"/>
  <c r="E106" i="35"/>
  <c r="E135" i="35" s="1"/>
  <c r="I105" i="35"/>
  <c r="E105" i="35"/>
  <c r="E134" i="35" s="1"/>
  <c r="I104" i="35"/>
  <c r="I133" i="35" s="1"/>
  <c r="E104" i="35"/>
  <c r="I100" i="35"/>
  <c r="E100" i="35"/>
  <c r="I99" i="35"/>
  <c r="E99" i="35"/>
  <c r="H100" i="35"/>
  <c r="H106" i="35"/>
  <c r="H135" i="35" s="1"/>
  <c r="D107" i="35"/>
  <c r="H110" i="35"/>
  <c r="H139" i="35" s="1"/>
  <c r="D111" i="35"/>
  <c r="H114" i="35"/>
  <c r="H143" i="35" s="1"/>
  <c r="D115" i="35"/>
  <c r="H118" i="35"/>
  <c r="H147" i="35" s="1"/>
  <c r="D119" i="35"/>
  <c r="H122" i="35"/>
  <c r="H151" i="35" s="1"/>
  <c r="F123" i="35"/>
  <c r="F152" i="35" s="1"/>
  <c r="D104" i="35"/>
  <c r="H107" i="35"/>
  <c r="D108" i="35"/>
  <c r="H111" i="35"/>
  <c r="D112" i="35"/>
  <c r="H115" i="35"/>
  <c r="H144" i="35" s="1"/>
  <c r="D116" i="35"/>
  <c r="H119" i="35"/>
  <c r="D120" i="35"/>
  <c r="R4" i="34"/>
  <c r="S4" i="34" s="1"/>
  <c r="N46" i="34" s="1"/>
  <c r="T2" i="34"/>
  <c r="H58" i="34"/>
  <c r="G52" i="34"/>
  <c r="G58" i="34"/>
  <c r="K58" i="34"/>
  <c r="AG47" i="34"/>
  <c r="AG48" i="34"/>
  <c r="K59" i="34"/>
  <c r="H60" i="34"/>
  <c r="G60" i="34"/>
  <c r="K60" i="34"/>
  <c r="AG49" i="34"/>
  <c r="AG50" i="34"/>
  <c r="K61" i="34"/>
  <c r="H62" i="34"/>
  <c r="G62" i="34"/>
  <c r="K62" i="34"/>
  <c r="AG51" i="34"/>
  <c r="H59" i="34"/>
  <c r="K128" i="34"/>
  <c r="G128" i="34"/>
  <c r="K127" i="34"/>
  <c r="G127" i="34"/>
  <c r="G156" i="34" s="1"/>
  <c r="K126" i="34"/>
  <c r="K155" i="34" s="1"/>
  <c r="G126" i="34"/>
  <c r="K125" i="34"/>
  <c r="G125" i="34"/>
  <c r="K124" i="34"/>
  <c r="G124" i="34"/>
  <c r="K123" i="34"/>
  <c r="G123" i="34"/>
  <c r="G152" i="34" s="1"/>
  <c r="K122" i="34"/>
  <c r="K151" i="34" s="1"/>
  <c r="G122" i="34"/>
  <c r="K121" i="34"/>
  <c r="G121" i="34"/>
  <c r="K120" i="34"/>
  <c r="G120" i="34"/>
  <c r="K119" i="34"/>
  <c r="G119" i="34"/>
  <c r="G148" i="34" s="1"/>
  <c r="K118" i="34"/>
  <c r="K147" i="34" s="1"/>
  <c r="G118" i="34"/>
  <c r="K117" i="34"/>
  <c r="G117" i="34"/>
  <c r="K116" i="34"/>
  <c r="G116" i="34"/>
  <c r="J128" i="34"/>
  <c r="F128" i="34"/>
  <c r="J127" i="34"/>
  <c r="F127" i="34"/>
  <c r="J126" i="34"/>
  <c r="F126" i="34"/>
  <c r="J125" i="34"/>
  <c r="F125" i="34"/>
  <c r="J124" i="34"/>
  <c r="J153" i="34" s="1"/>
  <c r="F124" i="34"/>
  <c r="J123" i="34"/>
  <c r="F123" i="34"/>
  <c r="J122" i="34"/>
  <c r="F122" i="34"/>
  <c r="J121" i="34"/>
  <c r="F121" i="34"/>
  <c r="F150" i="34" s="1"/>
  <c r="J120" i="34"/>
  <c r="F120" i="34"/>
  <c r="J119" i="34"/>
  <c r="F119" i="34"/>
  <c r="J118" i="34"/>
  <c r="F118" i="34"/>
  <c r="J117" i="34"/>
  <c r="F117" i="34"/>
  <c r="J116" i="34"/>
  <c r="J145" i="34" s="1"/>
  <c r="F116" i="34"/>
  <c r="J115" i="34"/>
  <c r="F115" i="34"/>
  <c r="J114" i="34"/>
  <c r="F114" i="34"/>
  <c r="J113" i="34"/>
  <c r="F113" i="34"/>
  <c r="F142" i="34" s="1"/>
  <c r="J112" i="34"/>
  <c r="J141" i="34" s="1"/>
  <c r="F112" i="34"/>
  <c r="J111" i="34"/>
  <c r="F111" i="34"/>
  <c r="J110" i="34"/>
  <c r="F110" i="34"/>
  <c r="D128" i="34"/>
  <c r="H127" i="34"/>
  <c r="H156" i="34" s="1"/>
  <c r="D126" i="34"/>
  <c r="H125" i="34"/>
  <c r="H154" i="34" s="1"/>
  <c r="D124" i="34"/>
  <c r="H123" i="34"/>
  <c r="D122" i="34"/>
  <c r="H121" i="34"/>
  <c r="H150" i="34" s="1"/>
  <c r="D120" i="34"/>
  <c r="H119" i="34"/>
  <c r="H148" i="34" s="1"/>
  <c r="D118" i="34"/>
  <c r="H117" i="34"/>
  <c r="H146" i="34" s="1"/>
  <c r="D116" i="34"/>
  <c r="G115" i="34"/>
  <c r="G144" i="34" s="1"/>
  <c r="K114" i="34"/>
  <c r="K143" i="34" s="1"/>
  <c r="E114" i="34"/>
  <c r="I113" i="34"/>
  <c r="D113" i="34"/>
  <c r="H112" i="34"/>
  <c r="G111" i="34"/>
  <c r="G140" i="34" s="1"/>
  <c r="K110" i="34"/>
  <c r="K139" i="34" s="1"/>
  <c r="E110" i="34"/>
  <c r="I109" i="34"/>
  <c r="E109" i="34"/>
  <c r="I108" i="34"/>
  <c r="E108" i="34"/>
  <c r="E137" i="34" s="1"/>
  <c r="I107" i="34"/>
  <c r="I136" i="34" s="1"/>
  <c r="E107" i="34"/>
  <c r="I106" i="34"/>
  <c r="E106" i="34"/>
  <c r="I105" i="34"/>
  <c r="E105" i="34"/>
  <c r="I104" i="34"/>
  <c r="E104" i="34"/>
  <c r="E133" i="34" s="1"/>
  <c r="I100" i="34"/>
  <c r="E100" i="34"/>
  <c r="I99" i="34"/>
  <c r="E99" i="34"/>
  <c r="I128" i="34"/>
  <c r="I157" i="34" s="1"/>
  <c r="E127" i="34"/>
  <c r="I126" i="34"/>
  <c r="E125" i="34"/>
  <c r="E154" i="34" s="1"/>
  <c r="I124" i="34"/>
  <c r="E123" i="34"/>
  <c r="I122" i="34"/>
  <c r="E121" i="34"/>
  <c r="I120" i="34"/>
  <c r="I149" i="34" s="1"/>
  <c r="E119" i="34"/>
  <c r="I118" i="34"/>
  <c r="E117" i="34"/>
  <c r="E146" i="34" s="1"/>
  <c r="I116" i="34"/>
  <c r="K115" i="34"/>
  <c r="K144" i="34" s="1"/>
  <c r="E115" i="34"/>
  <c r="I114" i="34"/>
  <c r="D114" i="34"/>
  <c r="H113" i="34"/>
  <c r="G112" i="34"/>
  <c r="G141" i="34" s="1"/>
  <c r="K111" i="34"/>
  <c r="K140" i="34" s="1"/>
  <c r="E111" i="34"/>
  <c r="I110" i="34"/>
  <c r="I139" i="34" s="1"/>
  <c r="D110" i="34"/>
  <c r="H109" i="34"/>
  <c r="D109" i="34"/>
  <c r="H108" i="34"/>
  <c r="D108" i="34"/>
  <c r="H107" i="34"/>
  <c r="D107" i="34"/>
  <c r="H106" i="34"/>
  <c r="H135" i="34" s="1"/>
  <c r="D106" i="34"/>
  <c r="H105" i="34"/>
  <c r="D105" i="34"/>
  <c r="H104" i="34"/>
  <c r="D104" i="34"/>
  <c r="H100" i="34"/>
  <c r="D100" i="34"/>
  <c r="H99" i="34"/>
  <c r="D99" i="34"/>
  <c r="E126" i="34"/>
  <c r="E155" i="34" s="1"/>
  <c r="I125" i="34"/>
  <c r="I154" i="34" s="1"/>
  <c r="E122" i="34"/>
  <c r="E151" i="34" s="1"/>
  <c r="I121" i="34"/>
  <c r="I150" i="34" s="1"/>
  <c r="E118" i="34"/>
  <c r="E147" i="34" s="1"/>
  <c r="I117" i="34"/>
  <c r="I146" i="34" s="1"/>
  <c r="H115" i="34"/>
  <c r="H144" i="34" s="1"/>
  <c r="G114" i="34"/>
  <c r="G143" i="34" s="1"/>
  <c r="E113" i="34"/>
  <c r="E142" i="34" s="1"/>
  <c r="D112" i="34"/>
  <c r="F109" i="34"/>
  <c r="F138" i="34" s="1"/>
  <c r="J108" i="34"/>
  <c r="J137" i="34" s="1"/>
  <c r="F107" i="34"/>
  <c r="F136" i="34" s="1"/>
  <c r="J106" i="34"/>
  <c r="J135" i="34" s="1"/>
  <c r="F105" i="34"/>
  <c r="F134" i="34" s="1"/>
  <c r="J104" i="34"/>
  <c r="J133" i="34" s="1"/>
  <c r="J100" i="34"/>
  <c r="F99" i="34"/>
  <c r="H128" i="34"/>
  <c r="H157" i="34" s="1"/>
  <c r="D125" i="34"/>
  <c r="H124" i="34"/>
  <c r="H153" i="34" s="1"/>
  <c r="D121" i="34"/>
  <c r="H120" i="34"/>
  <c r="H149" i="34" s="1"/>
  <c r="D117" i="34"/>
  <c r="H116" i="34"/>
  <c r="H145" i="34" s="1"/>
  <c r="D115" i="34"/>
  <c r="K112" i="34"/>
  <c r="I111" i="34"/>
  <c r="H110" i="34"/>
  <c r="K109" i="34"/>
  <c r="G108" i="34"/>
  <c r="K107" i="34"/>
  <c r="G106" i="34"/>
  <c r="K105" i="34"/>
  <c r="G104" i="34"/>
  <c r="G100" i="34"/>
  <c r="K99" i="34"/>
  <c r="E128" i="34"/>
  <c r="E157" i="34" s="1"/>
  <c r="I127" i="34"/>
  <c r="E124" i="34"/>
  <c r="I123" i="34"/>
  <c r="I152" i="34" s="1"/>
  <c r="E120" i="34"/>
  <c r="E149" i="34" s="1"/>
  <c r="I119" i="34"/>
  <c r="I148" i="34" s="1"/>
  <c r="E116" i="34"/>
  <c r="E145" i="34" s="1"/>
  <c r="K113" i="34"/>
  <c r="K142" i="34" s="1"/>
  <c r="I112" i="34"/>
  <c r="I141" i="34" s="1"/>
  <c r="H111" i="34"/>
  <c r="H140" i="34" s="1"/>
  <c r="G110" i="34"/>
  <c r="G139" i="34" s="1"/>
  <c r="J109" i="34"/>
  <c r="J138" i="34" s="1"/>
  <c r="F108" i="34"/>
  <c r="F137" i="34" s="1"/>
  <c r="J107" i="34"/>
  <c r="F106" i="34"/>
  <c r="F135" i="34" s="1"/>
  <c r="J105" i="34"/>
  <c r="J134" i="34" s="1"/>
  <c r="F104" i="34"/>
  <c r="F100" i="34"/>
  <c r="J99" i="34"/>
  <c r="H126" i="34"/>
  <c r="H155" i="34" s="1"/>
  <c r="D123" i="34"/>
  <c r="H114" i="34"/>
  <c r="H143" i="34" s="1"/>
  <c r="E112" i="34"/>
  <c r="E141" i="34" s="1"/>
  <c r="K108" i="34"/>
  <c r="K137" i="34" s="1"/>
  <c r="G105" i="34"/>
  <c r="G134" i="34" s="1"/>
  <c r="K100" i="34"/>
  <c r="H122" i="34"/>
  <c r="H151" i="34" s="1"/>
  <c r="D119" i="34"/>
  <c r="K106" i="34"/>
  <c r="K135" i="34" s="1"/>
  <c r="H118" i="34"/>
  <c r="H147" i="34" s="1"/>
  <c r="I115" i="34"/>
  <c r="I144" i="34" s="1"/>
  <c r="G113" i="34"/>
  <c r="G142" i="34" s="1"/>
  <c r="D111" i="34"/>
  <c r="G109" i="34"/>
  <c r="G138" i="34" s="1"/>
  <c r="K104" i="34"/>
  <c r="K133" i="34" s="1"/>
  <c r="G99" i="34"/>
  <c r="N37" i="34"/>
  <c r="P4" i="34"/>
  <c r="Q4" i="34" s="1"/>
  <c r="M46" i="34" s="1"/>
  <c r="K52" i="34"/>
  <c r="G107" i="34"/>
  <c r="D127" i="34"/>
  <c r="F58" i="34"/>
  <c r="AB47" i="34"/>
  <c r="F52" i="34"/>
  <c r="I39" i="34"/>
  <c r="AC47" i="34"/>
  <c r="AC48" i="34"/>
  <c r="AC49" i="34"/>
  <c r="AC50" i="34"/>
  <c r="AC51" i="34"/>
  <c r="H61" i="34"/>
  <c r="N39" i="34"/>
  <c r="O23" i="34" s="1"/>
  <c r="AF47" i="34"/>
  <c r="Z48" i="34"/>
  <c r="AD48" i="34"/>
  <c r="AF48" i="34"/>
  <c r="Z49" i="34"/>
  <c r="AD49" i="34"/>
  <c r="AF49" i="34"/>
  <c r="Z50" i="34"/>
  <c r="AD50" i="34"/>
  <c r="AF50" i="34"/>
  <c r="Z51" i="34"/>
  <c r="AD51" i="34"/>
  <c r="AF51" i="34"/>
  <c r="E52" i="34"/>
  <c r="AA47" i="34"/>
  <c r="E58" i="34"/>
  <c r="I52" i="34"/>
  <c r="AE47" i="34"/>
  <c r="I58" i="34"/>
  <c r="AA48" i="34"/>
  <c r="AE48" i="34"/>
  <c r="AA49" i="34"/>
  <c r="AE49" i="34"/>
  <c r="AA50" i="34"/>
  <c r="AE50" i="34"/>
  <c r="AA51" i="34"/>
  <c r="AE51" i="34"/>
  <c r="AB48" i="34"/>
  <c r="AB49" i="34"/>
  <c r="AB50" i="34"/>
  <c r="AB51" i="34"/>
  <c r="J52" i="34"/>
  <c r="Z47" i="34"/>
  <c r="AD47" i="34"/>
  <c r="E59" i="34"/>
  <c r="I59" i="34"/>
  <c r="E60" i="34"/>
  <c r="I60" i="34"/>
  <c r="E61" i="34"/>
  <c r="I61" i="34"/>
  <c r="E62" i="34"/>
  <c r="I62" i="34"/>
  <c r="AB41" i="35" l="1"/>
  <c r="P19" i="31"/>
  <c r="T40" i="34"/>
  <c r="T41" i="34" s="1"/>
  <c r="T41" i="35"/>
  <c r="AH41" i="35"/>
  <c r="E155" i="35"/>
  <c r="H140" i="35"/>
  <c r="I134" i="35"/>
  <c r="I146" i="35"/>
  <c r="J133" i="35"/>
  <c r="F134" i="35"/>
  <c r="J137" i="35"/>
  <c r="F138" i="35"/>
  <c r="J141" i="35"/>
  <c r="F142" i="35"/>
  <c r="J145" i="35"/>
  <c r="F146" i="35"/>
  <c r="J149" i="35"/>
  <c r="F150" i="35"/>
  <c r="G133" i="35"/>
  <c r="K136" i="35"/>
  <c r="G137" i="35"/>
  <c r="K140" i="35"/>
  <c r="G141" i="35"/>
  <c r="K144" i="35"/>
  <c r="G145" i="35"/>
  <c r="K148" i="35"/>
  <c r="G149" i="35"/>
  <c r="K154" i="35"/>
  <c r="G155" i="35"/>
  <c r="H155" i="35"/>
  <c r="I155" i="35"/>
  <c r="E156" i="35"/>
  <c r="H142" i="35"/>
  <c r="F157" i="35"/>
  <c r="J156" i="35"/>
  <c r="T4" i="35"/>
  <c r="U4" i="35" s="1"/>
  <c r="O46" i="35" s="1"/>
  <c r="V2" i="35"/>
  <c r="H154" i="35"/>
  <c r="H136" i="35"/>
  <c r="I135" i="35"/>
  <c r="E136" i="35"/>
  <c r="I139" i="35"/>
  <c r="E140" i="35"/>
  <c r="I143" i="35"/>
  <c r="E144" i="35"/>
  <c r="I147" i="35"/>
  <c r="E148" i="35"/>
  <c r="I151" i="35"/>
  <c r="J134" i="35"/>
  <c r="F135" i="35"/>
  <c r="J138" i="35"/>
  <c r="F139" i="35"/>
  <c r="J142" i="35"/>
  <c r="F143" i="35"/>
  <c r="J146" i="35"/>
  <c r="F147" i="35"/>
  <c r="J150" i="35"/>
  <c r="F151" i="35"/>
  <c r="J154" i="35"/>
  <c r="K133" i="35"/>
  <c r="G134" i="35"/>
  <c r="K137" i="35"/>
  <c r="G138" i="35"/>
  <c r="K141" i="35"/>
  <c r="G142" i="35"/>
  <c r="K145" i="35"/>
  <c r="G146" i="35"/>
  <c r="K149" i="35"/>
  <c r="G150" i="35"/>
  <c r="G152" i="35"/>
  <c r="K155" i="35"/>
  <c r="G156" i="35"/>
  <c r="H156" i="35"/>
  <c r="E153" i="35"/>
  <c r="I156" i="35"/>
  <c r="E157" i="35"/>
  <c r="F153" i="35"/>
  <c r="N57" i="35"/>
  <c r="N66" i="35"/>
  <c r="N103" i="35" s="1"/>
  <c r="K153" i="35"/>
  <c r="I154" i="35"/>
  <c r="H148" i="35"/>
  <c r="E133" i="35"/>
  <c r="I136" i="35"/>
  <c r="E137" i="35"/>
  <c r="I140" i="35"/>
  <c r="E141" i="35"/>
  <c r="I144" i="35"/>
  <c r="E145" i="35"/>
  <c r="I148" i="35"/>
  <c r="E149" i="35"/>
  <c r="J135" i="35"/>
  <c r="F136" i="35"/>
  <c r="J139" i="35"/>
  <c r="F140" i="35"/>
  <c r="J143" i="35"/>
  <c r="F144" i="35"/>
  <c r="J147" i="35"/>
  <c r="F148" i="35"/>
  <c r="J151" i="35"/>
  <c r="I152" i="35"/>
  <c r="F155" i="35"/>
  <c r="K134" i="35"/>
  <c r="G135" i="35"/>
  <c r="K138" i="35"/>
  <c r="G139" i="35"/>
  <c r="K142" i="35"/>
  <c r="G143" i="35"/>
  <c r="K146" i="35"/>
  <c r="G147" i="35"/>
  <c r="K150" i="35"/>
  <c r="G151" i="35"/>
  <c r="E152" i="35"/>
  <c r="K152" i="35"/>
  <c r="H153" i="35"/>
  <c r="H157" i="35"/>
  <c r="I153" i="35"/>
  <c r="E154" i="35"/>
  <c r="I157" i="35"/>
  <c r="H150" i="35"/>
  <c r="M66" i="35"/>
  <c r="M103" i="35" s="1"/>
  <c r="M57" i="35"/>
  <c r="H133" i="35"/>
  <c r="H141" i="35"/>
  <c r="H138" i="35"/>
  <c r="H137" i="35"/>
  <c r="N39" i="35"/>
  <c r="O37" i="35" s="1"/>
  <c r="L85" i="34"/>
  <c r="L115" i="34" s="1"/>
  <c r="L144" i="34" s="1"/>
  <c r="P23" i="34"/>
  <c r="M66" i="34"/>
  <c r="M103" i="34" s="1"/>
  <c r="M57" i="34"/>
  <c r="J157" i="34"/>
  <c r="N66" i="34"/>
  <c r="N103" i="34" s="1"/>
  <c r="N57" i="34"/>
  <c r="O37" i="34"/>
  <c r="K134" i="34"/>
  <c r="H139" i="34"/>
  <c r="K141" i="34"/>
  <c r="H136" i="34"/>
  <c r="E148" i="34"/>
  <c r="I151" i="34"/>
  <c r="E156" i="34"/>
  <c r="I133" i="34"/>
  <c r="E134" i="34"/>
  <c r="I137" i="34"/>
  <c r="E138" i="34"/>
  <c r="E143" i="34"/>
  <c r="F139" i="34"/>
  <c r="J142" i="34"/>
  <c r="F143" i="34"/>
  <c r="J146" i="34"/>
  <c r="F147" i="34"/>
  <c r="J150" i="34"/>
  <c r="F151" i="34"/>
  <c r="J154" i="34"/>
  <c r="F155" i="34"/>
  <c r="G145" i="34"/>
  <c r="K148" i="34"/>
  <c r="G149" i="34"/>
  <c r="K152" i="34"/>
  <c r="G153" i="34"/>
  <c r="K156" i="34"/>
  <c r="G157" i="34"/>
  <c r="O31" i="34"/>
  <c r="O16" i="34"/>
  <c r="O26" i="34"/>
  <c r="O28" i="34"/>
  <c r="O12" i="34"/>
  <c r="O27" i="34"/>
  <c r="O11" i="34"/>
  <c r="O29" i="34"/>
  <c r="G137" i="34"/>
  <c r="F146" i="34"/>
  <c r="J149" i="34"/>
  <c r="F154" i="34"/>
  <c r="O35" i="34"/>
  <c r="O19" i="34"/>
  <c r="O32" i="34"/>
  <c r="O30" i="34"/>
  <c r="O15" i="34"/>
  <c r="O7" i="34"/>
  <c r="O14" i="34"/>
  <c r="F133" i="34"/>
  <c r="J136" i="34"/>
  <c r="E153" i="34"/>
  <c r="I156" i="34"/>
  <c r="G133" i="34"/>
  <c r="K136" i="34"/>
  <c r="H133" i="34"/>
  <c r="H137" i="34"/>
  <c r="E144" i="34"/>
  <c r="I145" i="34"/>
  <c r="E150" i="34"/>
  <c r="I153" i="34"/>
  <c r="I134" i="34"/>
  <c r="E135" i="34"/>
  <c r="I138" i="34"/>
  <c r="E139" i="34"/>
  <c r="H141" i="34"/>
  <c r="I142" i="34"/>
  <c r="H152" i="34"/>
  <c r="J139" i="34"/>
  <c r="F140" i="34"/>
  <c r="J143" i="34"/>
  <c r="F144" i="34"/>
  <c r="J147" i="34"/>
  <c r="F148" i="34"/>
  <c r="J151" i="34"/>
  <c r="F152" i="34"/>
  <c r="J155" i="34"/>
  <c r="F156" i="34"/>
  <c r="K145" i="34"/>
  <c r="G146" i="34"/>
  <c r="K149" i="34"/>
  <c r="G150" i="34"/>
  <c r="K153" i="34"/>
  <c r="G154" i="34"/>
  <c r="K157" i="34"/>
  <c r="O25" i="34"/>
  <c r="O9" i="34"/>
  <c r="O13" i="34"/>
  <c r="O21" i="34"/>
  <c r="O5" i="34"/>
  <c r="O24" i="34"/>
  <c r="O8" i="34"/>
  <c r="O34" i="34"/>
  <c r="O33" i="34"/>
  <c r="G136" i="34"/>
  <c r="G135" i="34"/>
  <c r="K138" i="34"/>
  <c r="I140" i="34"/>
  <c r="H134" i="34"/>
  <c r="H138" i="34"/>
  <c r="E140" i="34"/>
  <c r="H142" i="34"/>
  <c r="I143" i="34"/>
  <c r="I147" i="34"/>
  <c r="E152" i="34"/>
  <c r="I155" i="34"/>
  <c r="I135" i="34"/>
  <c r="E136" i="34"/>
  <c r="J140" i="34"/>
  <c r="F141" i="34"/>
  <c r="J144" i="34"/>
  <c r="F145" i="34"/>
  <c r="J148" i="34"/>
  <c r="F149" i="34"/>
  <c r="J152" i="34"/>
  <c r="F153" i="34"/>
  <c r="J156" i="34"/>
  <c r="F157" i="34"/>
  <c r="K146" i="34"/>
  <c r="G147" i="34"/>
  <c r="K150" i="34"/>
  <c r="G151" i="34"/>
  <c r="K154" i="34"/>
  <c r="G155" i="34"/>
  <c r="O22" i="34"/>
  <c r="O6" i="34"/>
  <c r="O36" i="34"/>
  <c r="O18" i="34"/>
  <c r="O20" i="34"/>
  <c r="O17" i="34"/>
  <c r="T4" i="34"/>
  <c r="U4" i="34" s="1"/>
  <c r="O46" i="34" s="1"/>
  <c r="V2" i="34"/>
  <c r="O10" i="34"/>
  <c r="V40" i="34" l="1"/>
  <c r="V41" i="34" s="1"/>
  <c r="Q19" i="31"/>
  <c r="O7" i="35"/>
  <c r="O35" i="35"/>
  <c r="O11" i="35"/>
  <c r="O27" i="35"/>
  <c r="O21" i="35"/>
  <c r="O36" i="35"/>
  <c r="O6" i="35"/>
  <c r="O22" i="35"/>
  <c r="O13" i="35"/>
  <c r="O14" i="35"/>
  <c r="O33" i="35"/>
  <c r="O12" i="35"/>
  <c r="O28" i="35"/>
  <c r="O10" i="35"/>
  <c r="O9" i="35"/>
  <c r="O25" i="35"/>
  <c r="O5" i="35"/>
  <c r="O20" i="35"/>
  <c r="O17" i="35"/>
  <c r="O15" i="35"/>
  <c r="O31" i="35"/>
  <c r="O23" i="35"/>
  <c r="O16" i="35"/>
  <c r="O29" i="35"/>
  <c r="O30" i="35"/>
  <c r="O8" i="35"/>
  <c r="O24" i="35"/>
  <c r="O26" i="35"/>
  <c r="O18" i="35"/>
  <c r="O34" i="35"/>
  <c r="O32" i="35"/>
  <c r="O19" i="35"/>
  <c r="O66" i="35"/>
  <c r="O103" i="35" s="1"/>
  <c r="O57" i="35"/>
  <c r="V4" i="35"/>
  <c r="W4" i="35" s="1"/>
  <c r="P46" i="35" s="1"/>
  <c r="X2" i="35"/>
  <c r="O66" i="34"/>
  <c r="O103" i="34" s="1"/>
  <c r="O57" i="34"/>
  <c r="L68" i="34"/>
  <c r="L105" i="34" s="1"/>
  <c r="L134" i="34" s="1"/>
  <c r="P6" i="34"/>
  <c r="L95" i="34"/>
  <c r="L125" i="34" s="1"/>
  <c r="L154" i="34" s="1"/>
  <c r="P33" i="34"/>
  <c r="L87" i="34"/>
  <c r="L117" i="34" s="1"/>
  <c r="L146" i="34" s="1"/>
  <c r="L50" i="34"/>
  <c r="P25" i="34"/>
  <c r="L90" i="34"/>
  <c r="L120" i="34" s="1"/>
  <c r="L149" i="34" s="1"/>
  <c r="P28" i="34"/>
  <c r="L72" i="34"/>
  <c r="L108" i="34" s="1"/>
  <c r="L137" i="34" s="1"/>
  <c r="P10" i="34"/>
  <c r="L82" i="34"/>
  <c r="L112" i="34" s="1"/>
  <c r="L141" i="34" s="1"/>
  <c r="P20" i="34"/>
  <c r="L84" i="34"/>
  <c r="L114" i="34" s="1"/>
  <c r="L143" i="34" s="1"/>
  <c r="P22" i="34"/>
  <c r="L96" i="34"/>
  <c r="L126" i="34" s="1"/>
  <c r="L155" i="34" s="1"/>
  <c r="P34" i="34"/>
  <c r="L83" i="34"/>
  <c r="L113" i="34" s="1"/>
  <c r="L142" i="34" s="1"/>
  <c r="P21" i="34"/>
  <c r="L76" i="34"/>
  <c r="P14" i="34"/>
  <c r="L94" i="34"/>
  <c r="L124" i="34" s="1"/>
  <c r="L153" i="34" s="1"/>
  <c r="P32" i="34"/>
  <c r="L73" i="34"/>
  <c r="P11" i="34"/>
  <c r="L88" i="34"/>
  <c r="L118" i="34" s="1"/>
  <c r="L147" i="34" s="1"/>
  <c r="P26" i="34"/>
  <c r="L79" i="34"/>
  <c r="L109" i="34" s="1"/>
  <c r="L138" i="34" s="1"/>
  <c r="L49" i="34"/>
  <c r="P17" i="34"/>
  <c r="L67" i="34"/>
  <c r="L104" i="34" s="1"/>
  <c r="L133" i="34" s="1"/>
  <c r="L47" i="34"/>
  <c r="P5" i="34"/>
  <c r="L51" i="34"/>
  <c r="L92" i="34"/>
  <c r="L122" i="34" s="1"/>
  <c r="L151" i="34" s="1"/>
  <c r="P30" i="34"/>
  <c r="L91" i="34"/>
  <c r="L121" i="34" s="1"/>
  <c r="L150" i="34" s="1"/>
  <c r="P29" i="34"/>
  <c r="V4" i="34"/>
  <c r="W4" i="34" s="1"/>
  <c r="P46" i="34" s="1"/>
  <c r="X2" i="34"/>
  <c r="L80" i="34"/>
  <c r="L110" i="34" s="1"/>
  <c r="L139" i="34" s="1"/>
  <c r="P18" i="34"/>
  <c r="L70" i="34"/>
  <c r="L107" i="34" s="1"/>
  <c r="L136" i="34" s="1"/>
  <c r="P8" i="34"/>
  <c r="L75" i="34"/>
  <c r="P13" i="34"/>
  <c r="L69" i="34"/>
  <c r="L106" i="34" s="1"/>
  <c r="L135" i="34" s="1"/>
  <c r="P7" i="34"/>
  <c r="L81" i="34"/>
  <c r="L111" i="34" s="1"/>
  <c r="L140" i="34" s="1"/>
  <c r="P19" i="34"/>
  <c r="L89" i="34"/>
  <c r="L119" i="34" s="1"/>
  <c r="L148" i="34" s="1"/>
  <c r="P27" i="34"/>
  <c r="L78" i="34"/>
  <c r="P16" i="34"/>
  <c r="L98" i="34"/>
  <c r="P36" i="34"/>
  <c r="L86" i="34"/>
  <c r="L116" i="34" s="1"/>
  <c r="L145" i="34" s="1"/>
  <c r="P24" i="34"/>
  <c r="L71" i="34"/>
  <c r="L48" i="34"/>
  <c r="P9" i="34"/>
  <c r="L77" i="34"/>
  <c r="P15" i="34"/>
  <c r="L97" i="34"/>
  <c r="P35" i="34"/>
  <c r="L74" i="34"/>
  <c r="P12" i="34"/>
  <c r="L93" i="34"/>
  <c r="L123" i="34" s="1"/>
  <c r="L152" i="34" s="1"/>
  <c r="P31" i="34"/>
  <c r="R19" i="31" l="1"/>
  <c r="X40" i="34"/>
  <c r="X41" i="34" s="1"/>
  <c r="P26" i="35"/>
  <c r="L88" i="35"/>
  <c r="L118" i="35" s="1"/>
  <c r="L147" i="35" s="1"/>
  <c r="L87" i="35"/>
  <c r="L117" i="35" s="1"/>
  <c r="L146" i="35" s="1"/>
  <c r="L50" i="35"/>
  <c r="P25" i="35"/>
  <c r="L74" i="35"/>
  <c r="P12" i="35"/>
  <c r="P66" i="35"/>
  <c r="P103" i="35" s="1"/>
  <c r="P57" i="35"/>
  <c r="P32" i="35"/>
  <c r="L94" i="35"/>
  <c r="L124" i="35" s="1"/>
  <c r="L153" i="35" s="1"/>
  <c r="L86" i="35"/>
  <c r="L116" i="35" s="1"/>
  <c r="L145" i="35" s="1"/>
  <c r="P24" i="35"/>
  <c r="L78" i="35"/>
  <c r="P16" i="35"/>
  <c r="L79" i="35"/>
  <c r="L109" i="35" s="1"/>
  <c r="L138" i="35" s="1"/>
  <c r="L49" i="35"/>
  <c r="P17" i="35"/>
  <c r="L71" i="35"/>
  <c r="L48" i="35"/>
  <c r="P9" i="35"/>
  <c r="L95" i="35"/>
  <c r="L125" i="35" s="1"/>
  <c r="L154" i="35" s="1"/>
  <c r="P33" i="35"/>
  <c r="L68" i="35"/>
  <c r="L105" i="35" s="1"/>
  <c r="L134" i="35" s="1"/>
  <c r="P6" i="35"/>
  <c r="L73" i="35"/>
  <c r="P11" i="35"/>
  <c r="Z2" i="35"/>
  <c r="X4" i="35"/>
  <c r="Y4" i="35" s="1"/>
  <c r="Q46" i="35" s="1"/>
  <c r="L91" i="35"/>
  <c r="L121" i="35" s="1"/>
  <c r="L150" i="35" s="1"/>
  <c r="P29" i="35"/>
  <c r="L89" i="35"/>
  <c r="L119" i="35" s="1"/>
  <c r="L148" i="35" s="1"/>
  <c r="P27" i="35"/>
  <c r="L96" i="35"/>
  <c r="L126" i="35" s="1"/>
  <c r="L155" i="35" s="1"/>
  <c r="P34" i="35"/>
  <c r="L70" i="35"/>
  <c r="L107" i="35" s="1"/>
  <c r="L136" i="35" s="1"/>
  <c r="P8" i="35"/>
  <c r="L85" i="35"/>
  <c r="L115" i="35" s="1"/>
  <c r="L144" i="35" s="1"/>
  <c r="P23" i="35"/>
  <c r="L82" i="35"/>
  <c r="L112" i="35" s="1"/>
  <c r="L141" i="35" s="1"/>
  <c r="P20" i="35"/>
  <c r="L72" i="35"/>
  <c r="L108" i="35" s="1"/>
  <c r="L137" i="35" s="1"/>
  <c r="P10" i="35"/>
  <c r="L76" i="35"/>
  <c r="P14" i="35"/>
  <c r="P36" i="35"/>
  <c r="L98" i="35"/>
  <c r="L97" i="35"/>
  <c r="P35" i="35"/>
  <c r="L81" i="35"/>
  <c r="L111" i="35" s="1"/>
  <c r="L140" i="35" s="1"/>
  <c r="P19" i="35"/>
  <c r="L77" i="35"/>
  <c r="P15" i="35"/>
  <c r="L84" i="35"/>
  <c r="L114" i="35" s="1"/>
  <c r="L143" i="35" s="1"/>
  <c r="P22" i="35"/>
  <c r="L80" i="35"/>
  <c r="L110" i="35" s="1"/>
  <c r="L139" i="35" s="1"/>
  <c r="P18" i="35"/>
  <c r="L92" i="35"/>
  <c r="L122" i="35" s="1"/>
  <c r="L151" i="35" s="1"/>
  <c r="L51" i="35"/>
  <c r="P30" i="35"/>
  <c r="L93" i="35"/>
  <c r="L123" i="35" s="1"/>
  <c r="L152" i="35" s="1"/>
  <c r="P31" i="35"/>
  <c r="L67" i="35"/>
  <c r="L104" i="35" s="1"/>
  <c r="L133" i="35" s="1"/>
  <c r="L47" i="35"/>
  <c r="P5" i="35"/>
  <c r="L90" i="35"/>
  <c r="L120" i="35" s="1"/>
  <c r="L149" i="35" s="1"/>
  <c r="P28" i="35"/>
  <c r="L75" i="35"/>
  <c r="P13" i="35"/>
  <c r="L83" i="35"/>
  <c r="L113" i="35" s="1"/>
  <c r="L142" i="35" s="1"/>
  <c r="P21" i="35"/>
  <c r="L69" i="35"/>
  <c r="L106" i="35" s="1"/>
  <c r="L135" i="35" s="1"/>
  <c r="P7" i="35"/>
  <c r="L128" i="34"/>
  <c r="L157" i="34" s="1"/>
  <c r="L100" i="34"/>
  <c r="P37" i="34"/>
  <c r="AH49" i="34"/>
  <c r="L60" i="34"/>
  <c r="AH51" i="34"/>
  <c r="L62" i="34"/>
  <c r="AH50" i="34"/>
  <c r="L61" i="34"/>
  <c r="AH48" i="34"/>
  <c r="L59" i="34"/>
  <c r="L127" i="34"/>
  <c r="L156" i="34" s="1"/>
  <c r="L99" i="34"/>
  <c r="Z2" i="34"/>
  <c r="X4" i="34"/>
  <c r="Y4" i="34" s="1"/>
  <c r="Q46" i="34" s="1"/>
  <c r="L52" i="34"/>
  <c r="L53" i="34" s="1"/>
  <c r="AH47" i="34"/>
  <c r="L58" i="34"/>
  <c r="P66" i="34"/>
  <c r="P103" i="34" s="1"/>
  <c r="P57" i="34"/>
  <c r="S19" i="31" l="1"/>
  <c r="Z40" i="34"/>
  <c r="Z41" i="34" s="1"/>
  <c r="L100" i="35"/>
  <c r="L128" i="35"/>
  <c r="L157" i="35" s="1"/>
  <c r="Z4" i="35"/>
  <c r="AA4" i="35" s="1"/>
  <c r="R46" i="35" s="1"/>
  <c r="AB2" i="35"/>
  <c r="AH50" i="35"/>
  <c r="L61" i="35"/>
  <c r="AH51" i="35"/>
  <c r="L62" i="35"/>
  <c r="L127" i="35"/>
  <c r="L156" i="35" s="1"/>
  <c r="L99" i="35"/>
  <c r="L52" i="35"/>
  <c r="L53" i="35" s="1"/>
  <c r="L58" i="35"/>
  <c r="AH47" i="35"/>
  <c r="AH48" i="35"/>
  <c r="L59" i="35"/>
  <c r="P37" i="35"/>
  <c r="Q66" i="35"/>
  <c r="Q103" i="35" s="1"/>
  <c r="Q57" i="35"/>
  <c r="AH49" i="35"/>
  <c r="L60" i="35"/>
  <c r="P39" i="34"/>
  <c r="Q37" i="34"/>
  <c r="Q66" i="34"/>
  <c r="Q103" i="34" s="1"/>
  <c r="Q57" i="34"/>
  <c r="Z4" i="34"/>
  <c r="AA4" i="34" s="1"/>
  <c r="R46" i="34" s="1"/>
  <c r="AB2" i="34"/>
  <c r="L15" i="31"/>
  <c r="T19" i="31" l="1"/>
  <c r="AB40" i="34"/>
  <c r="AB41" i="34" s="1"/>
  <c r="P39" i="35"/>
  <c r="Q37" i="35" s="1"/>
  <c r="R66" i="35"/>
  <c r="R103" i="35" s="1"/>
  <c r="R57" i="35"/>
  <c r="AD2" i="35"/>
  <c r="AB4" i="35"/>
  <c r="AC4" i="35" s="1"/>
  <c r="S46" i="35" s="1"/>
  <c r="AD2" i="34"/>
  <c r="AB4" i="34"/>
  <c r="AC4" i="34" s="1"/>
  <c r="S46" i="34" s="1"/>
  <c r="R66" i="34"/>
  <c r="R103" i="34" s="1"/>
  <c r="R57" i="34"/>
  <c r="Q23" i="34"/>
  <c r="Q34" i="34"/>
  <c r="Q36" i="34"/>
  <c r="Q9" i="34"/>
  <c r="Q18" i="34"/>
  <c r="Q22" i="34"/>
  <c r="Q20" i="34"/>
  <c r="Q6" i="34"/>
  <c r="Q12" i="34"/>
  <c r="Q27" i="34"/>
  <c r="Q16" i="34"/>
  <c r="Q29" i="34"/>
  <c r="Q26" i="34"/>
  <c r="Q10" i="34"/>
  <c r="Q8" i="34"/>
  <c r="Q35" i="34"/>
  <c r="Q13" i="34"/>
  <c r="Q11" i="34"/>
  <c r="Q28" i="34"/>
  <c r="Q17" i="34"/>
  <c r="Q15" i="34"/>
  <c r="Q7" i="34"/>
  <c r="Q30" i="34"/>
  <c r="Q33" i="34"/>
  <c r="Q19" i="34"/>
  <c r="Q24" i="34"/>
  <c r="Q32" i="34"/>
  <c r="Q25" i="34"/>
  <c r="Q5" i="34"/>
  <c r="Q14" i="34"/>
  <c r="Q31" i="34"/>
  <c r="Q21" i="34"/>
  <c r="F21" i="33"/>
  <c r="E9" i="33"/>
  <c r="E10" i="33"/>
  <c r="E11" i="33"/>
  <c r="E12" i="33"/>
  <c r="E13" i="33"/>
  <c r="E14" i="33"/>
  <c r="G18" i="33"/>
  <c r="H18" i="33"/>
  <c r="I18" i="33"/>
  <c r="J18" i="33"/>
  <c r="K18" i="33"/>
  <c r="L18" i="33"/>
  <c r="M18" i="33"/>
  <c r="N18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G44" i="33"/>
  <c r="H44" i="33"/>
  <c r="I44" i="33"/>
  <c r="J44" i="33"/>
  <c r="K44" i="33"/>
  <c r="L44" i="33"/>
  <c r="M44" i="33"/>
  <c r="N44" i="33"/>
  <c r="E49" i="33"/>
  <c r="X56" i="33"/>
  <c r="V90" i="33"/>
  <c r="W90" i="33" s="1"/>
  <c r="X90" i="33" s="1"/>
  <c r="V91" i="33"/>
  <c r="W91" i="33" s="1"/>
  <c r="X91" i="33" s="1"/>
  <c r="V92" i="33"/>
  <c r="W92" i="33" s="1"/>
  <c r="X92" i="33" s="1"/>
  <c r="V93" i="33"/>
  <c r="W93" i="33" s="1"/>
  <c r="X93" i="33" s="1"/>
  <c r="V94" i="33"/>
  <c r="W94" i="33" s="1"/>
  <c r="X94" i="33" s="1"/>
  <c r="V95" i="33"/>
  <c r="W95" i="33" s="1"/>
  <c r="X95" i="33" s="1"/>
  <c r="V96" i="33"/>
  <c r="W96" i="33" s="1"/>
  <c r="X96" i="33" s="1"/>
  <c r="V97" i="33"/>
  <c r="W97" i="33" s="1"/>
  <c r="X97" i="33" s="1"/>
  <c r="V98" i="33"/>
  <c r="W98" i="33" s="1"/>
  <c r="X98" i="33" s="1"/>
  <c r="V99" i="33"/>
  <c r="W99" i="33" s="1"/>
  <c r="X99" i="33" s="1"/>
  <c r="V102" i="33"/>
  <c r="W102" i="33" s="1"/>
  <c r="X102" i="33" s="1"/>
  <c r="V103" i="33"/>
  <c r="W103" i="33" s="1"/>
  <c r="X103" i="33" s="1"/>
  <c r="V104" i="33"/>
  <c r="W104" i="33" s="1"/>
  <c r="X104" i="33" s="1"/>
  <c r="V105" i="33"/>
  <c r="W105" i="33" s="1"/>
  <c r="X105" i="33" s="1"/>
  <c r="V106" i="33"/>
  <c r="W106" i="33" s="1"/>
  <c r="X106" i="33" s="1"/>
  <c r="V107" i="33"/>
  <c r="W107" i="33" s="1"/>
  <c r="X107" i="33" s="1"/>
  <c r="V108" i="33"/>
  <c r="W108" i="33" s="1"/>
  <c r="X108" i="33" s="1"/>
  <c r="V109" i="33"/>
  <c r="W109" i="33" s="1"/>
  <c r="X109" i="33" s="1"/>
  <c r="V110" i="33"/>
  <c r="W110" i="33" s="1"/>
  <c r="X110" i="33" s="1"/>
  <c r="V111" i="33"/>
  <c r="W111" i="33" s="1"/>
  <c r="X111" i="33" s="1"/>
  <c r="V112" i="33"/>
  <c r="W112" i="33" s="1"/>
  <c r="X112" i="33" s="1"/>
  <c r="V113" i="33"/>
  <c r="W113" i="33" s="1"/>
  <c r="X113" i="33" s="1"/>
  <c r="V114" i="33"/>
  <c r="W114" i="33" s="1"/>
  <c r="X114" i="33" s="1"/>
  <c r="V115" i="33"/>
  <c r="W115" i="33" s="1"/>
  <c r="X115" i="33" s="1"/>
  <c r="V116" i="33"/>
  <c r="W116" i="33" s="1"/>
  <c r="X116" i="33" s="1"/>
  <c r="V117" i="33"/>
  <c r="W117" i="33" s="1"/>
  <c r="X117" i="33" s="1"/>
  <c r="V118" i="33"/>
  <c r="W118" i="33" s="1"/>
  <c r="X118" i="33" s="1"/>
  <c r="V119" i="33"/>
  <c r="W119" i="33" s="1"/>
  <c r="X119" i="33" s="1"/>
  <c r="V120" i="33"/>
  <c r="W120" i="33" s="1"/>
  <c r="X120" i="33" s="1"/>
  <c r="V122" i="33"/>
  <c r="W122" i="33" s="1"/>
  <c r="X122" i="33" s="1"/>
  <c r="C4" i="33" l="1"/>
  <c r="E16" i="33"/>
  <c r="U19" i="31"/>
  <c r="AD40" i="34"/>
  <c r="AD41" i="34" s="1"/>
  <c r="S66" i="35"/>
  <c r="S103" i="35" s="1"/>
  <c r="S57" i="35"/>
  <c r="AD4" i="35"/>
  <c r="AE4" i="35" s="1"/>
  <c r="T46" i="35" s="1"/>
  <c r="AF2" i="35"/>
  <c r="Q10" i="35"/>
  <c r="Q11" i="35"/>
  <c r="Q16" i="35"/>
  <c r="Q32" i="35"/>
  <c r="Q30" i="35"/>
  <c r="Q7" i="35"/>
  <c r="Q18" i="35"/>
  <c r="Q20" i="35"/>
  <c r="Q24" i="35"/>
  <c r="Q19" i="35"/>
  <c r="Q14" i="35"/>
  <c r="Q23" i="35"/>
  <c r="Q33" i="35"/>
  <c r="Q12" i="35"/>
  <c r="Q13" i="35"/>
  <c r="Q15" i="35"/>
  <c r="Q8" i="35"/>
  <c r="Q6" i="35"/>
  <c r="Q21" i="35"/>
  <c r="Q22" i="35"/>
  <c r="Q34" i="35"/>
  <c r="Q31" i="35"/>
  <c r="Q5" i="35"/>
  <c r="Q35" i="35"/>
  <c r="Q27" i="35"/>
  <c r="Q9" i="35"/>
  <c r="Q25" i="35"/>
  <c r="Q28" i="35"/>
  <c r="Q29" i="35"/>
  <c r="Q17" i="35"/>
  <c r="Q36" i="35"/>
  <c r="Q26" i="35"/>
  <c r="M79" i="34"/>
  <c r="M109" i="34" s="1"/>
  <c r="M138" i="34" s="1"/>
  <c r="M49" i="34"/>
  <c r="R17" i="34"/>
  <c r="R6" i="34"/>
  <c r="M68" i="34"/>
  <c r="M105" i="34" s="1"/>
  <c r="M134" i="34" s="1"/>
  <c r="M51" i="34"/>
  <c r="M92" i="34"/>
  <c r="M122" i="34" s="1"/>
  <c r="M151" i="34" s="1"/>
  <c r="R30" i="34"/>
  <c r="M90" i="34"/>
  <c r="M120" i="34" s="1"/>
  <c r="M149" i="34" s="1"/>
  <c r="R28" i="34"/>
  <c r="M70" i="34"/>
  <c r="M107" i="34" s="1"/>
  <c r="M136" i="34" s="1"/>
  <c r="R8" i="34"/>
  <c r="M78" i="34"/>
  <c r="R16" i="34"/>
  <c r="M82" i="34"/>
  <c r="M112" i="34" s="1"/>
  <c r="M141" i="34" s="1"/>
  <c r="R20" i="34"/>
  <c r="M98" i="34"/>
  <c r="R36" i="34"/>
  <c r="M83" i="34"/>
  <c r="M113" i="34" s="1"/>
  <c r="M142" i="34" s="1"/>
  <c r="R21" i="34"/>
  <c r="M95" i="34"/>
  <c r="M125" i="34" s="1"/>
  <c r="M154" i="34" s="1"/>
  <c r="R33" i="34"/>
  <c r="M97" i="34"/>
  <c r="R35" i="34"/>
  <c r="M91" i="34"/>
  <c r="M121" i="34" s="1"/>
  <c r="M150" i="34" s="1"/>
  <c r="R29" i="34"/>
  <c r="M71" i="34"/>
  <c r="M48" i="34"/>
  <c r="R9" i="34"/>
  <c r="M93" i="34"/>
  <c r="M123" i="34" s="1"/>
  <c r="M152" i="34" s="1"/>
  <c r="R31" i="34"/>
  <c r="R14" i="34"/>
  <c r="M76" i="34"/>
  <c r="M86" i="34"/>
  <c r="M116" i="34" s="1"/>
  <c r="M145" i="34" s="1"/>
  <c r="R24" i="34"/>
  <c r="M69" i="34"/>
  <c r="M106" i="34" s="1"/>
  <c r="M135" i="34" s="1"/>
  <c r="R7" i="34"/>
  <c r="R11" i="34"/>
  <c r="M73" i="34"/>
  <c r="M72" i="34"/>
  <c r="M108" i="34" s="1"/>
  <c r="M137" i="34" s="1"/>
  <c r="R10" i="34"/>
  <c r="M89" i="34"/>
  <c r="M119" i="34" s="1"/>
  <c r="M148" i="34" s="1"/>
  <c r="R27" i="34"/>
  <c r="M84" i="34"/>
  <c r="M114" i="34" s="1"/>
  <c r="M143" i="34" s="1"/>
  <c r="R22" i="34"/>
  <c r="M96" i="34"/>
  <c r="M126" i="34" s="1"/>
  <c r="M155" i="34" s="1"/>
  <c r="R34" i="34"/>
  <c r="S66" i="34"/>
  <c r="S103" i="34" s="1"/>
  <c r="S57" i="34"/>
  <c r="M50" i="34"/>
  <c r="M87" i="34"/>
  <c r="M117" i="34" s="1"/>
  <c r="M146" i="34" s="1"/>
  <c r="R25" i="34"/>
  <c r="M94" i="34"/>
  <c r="M124" i="34" s="1"/>
  <c r="M153" i="34" s="1"/>
  <c r="R32" i="34"/>
  <c r="M67" i="34"/>
  <c r="M104" i="34" s="1"/>
  <c r="M133" i="34" s="1"/>
  <c r="M47" i="34"/>
  <c r="R5" i="34"/>
  <c r="R19" i="34"/>
  <c r="M81" i="34"/>
  <c r="M111" i="34" s="1"/>
  <c r="M140" i="34" s="1"/>
  <c r="M77" i="34"/>
  <c r="R15" i="34"/>
  <c r="M75" i="34"/>
  <c r="R13" i="34"/>
  <c r="M88" i="34"/>
  <c r="M118" i="34" s="1"/>
  <c r="M147" i="34" s="1"/>
  <c r="R26" i="34"/>
  <c r="M74" i="34"/>
  <c r="R12" i="34"/>
  <c r="M80" i="34"/>
  <c r="M110" i="34" s="1"/>
  <c r="M139" i="34" s="1"/>
  <c r="R18" i="34"/>
  <c r="M85" i="34"/>
  <c r="M115" i="34" s="1"/>
  <c r="M144" i="34" s="1"/>
  <c r="R23" i="34"/>
  <c r="AD4" i="34"/>
  <c r="AE4" i="34" s="1"/>
  <c r="T46" i="34" s="1"/>
  <c r="AF2" i="34"/>
  <c r="D5" i="33"/>
  <c r="F41" i="33"/>
  <c r="Y117" i="33" s="1"/>
  <c r="F33" i="33"/>
  <c r="Y109" i="33" s="1"/>
  <c r="F14" i="33"/>
  <c r="Y95" i="33" s="1"/>
  <c r="F40" i="33"/>
  <c r="Y116" i="33" s="1"/>
  <c r="F32" i="33"/>
  <c r="Y108" i="33" s="1"/>
  <c r="F13" i="33"/>
  <c r="Y94" i="33" s="1"/>
  <c r="F42" i="33"/>
  <c r="Y118" i="33" s="1"/>
  <c r="F16" i="33"/>
  <c r="Y97" i="33" s="1"/>
  <c r="F38" i="33"/>
  <c r="Y114" i="33" s="1"/>
  <c r="F30" i="33"/>
  <c r="Y106" i="33" s="1"/>
  <c r="F11" i="33"/>
  <c r="Y92" i="33" s="1"/>
  <c r="F34" i="33"/>
  <c r="Y110" i="33" s="1"/>
  <c r="F39" i="33"/>
  <c r="Y115" i="33" s="1"/>
  <c r="F31" i="33"/>
  <c r="Y107" i="33" s="1"/>
  <c r="F12" i="33"/>
  <c r="Y93" i="33" s="1"/>
  <c r="F37" i="33"/>
  <c r="Y113" i="33" s="1"/>
  <c r="F29" i="33"/>
  <c r="Y105" i="33" s="1"/>
  <c r="F10" i="33"/>
  <c r="Y91" i="33" s="1"/>
  <c r="F49" i="33"/>
  <c r="F36" i="33"/>
  <c r="Y112" i="33" s="1"/>
  <c r="F28" i="33"/>
  <c r="Y104" i="33" s="1"/>
  <c r="F9" i="33"/>
  <c r="Y90" i="33" s="1"/>
  <c r="F35" i="33"/>
  <c r="Y111" i="33" s="1"/>
  <c r="F27" i="33"/>
  <c r="Y103" i="33" s="1"/>
  <c r="F43" i="33"/>
  <c r="Y119" i="33" s="1"/>
  <c r="E15" i="33"/>
  <c r="F15" i="33" s="1"/>
  <c r="Y96" i="33" s="1"/>
  <c r="D4" i="33"/>
  <c r="F26" i="33"/>
  <c r="E17" i="33"/>
  <c r="F17" i="33" s="1"/>
  <c r="Y98" i="33" s="1"/>
  <c r="V19" i="31" l="1"/>
  <c r="AF40" i="34"/>
  <c r="AF41" i="34" s="1"/>
  <c r="M77" i="35"/>
  <c r="R15" i="35"/>
  <c r="M87" i="35"/>
  <c r="M117" i="35" s="1"/>
  <c r="M146" i="35" s="1"/>
  <c r="M50" i="35"/>
  <c r="R25" i="35"/>
  <c r="M67" i="35"/>
  <c r="M104" i="35" s="1"/>
  <c r="M133" i="35" s="1"/>
  <c r="M47" i="35"/>
  <c r="R5" i="35"/>
  <c r="M83" i="35"/>
  <c r="M113" i="35" s="1"/>
  <c r="M142" i="35" s="1"/>
  <c r="R21" i="35"/>
  <c r="M75" i="35"/>
  <c r="R13" i="35"/>
  <c r="M76" i="35"/>
  <c r="R14" i="35"/>
  <c r="M80" i="35"/>
  <c r="M110" i="35" s="1"/>
  <c r="M139" i="35" s="1"/>
  <c r="R18" i="35"/>
  <c r="M78" i="35"/>
  <c r="R16" i="35"/>
  <c r="T66" i="35"/>
  <c r="T103" i="35" s="1"/>
  <c r="T57" i="35"/>
  <c r="M90" i="35"/>
  <c r="M120" i="35" s="1"/>
  <c r="M149" i="35" s="1"/>
  <c r="R28" i="35"/>
  <c r="M84" i="35"/>
  <c r="M114" i="35" s="1"/>
  <c r="M143" i="35" s="1"/>
  <c r="R22" i="35"/>
  <c r="M82" i="35"/>
  <c r="M112" i="35" s="1"/>
  <c r="M141" i="35" s="1"/>
  <c r="R20" i="35"/>
  <c r="M94" i="35"/>
  <c r="M124" i="35" s="1"/>
  <c r="M153" i="35" s="1"/>
  <c r="R32" i="35"/>
  <c r="M98" i="35"/>
  <c r="R36" i="35"/>
  <c r="M79" i="35"/>
  <c r="M109" i="35" s="1"/>
  <c r="M138" i="35" s="1"/>
  <c r="M49" i="35"/>
  <c r="R17" i="35"/>
  <c r="M71" i="35"/>
  <c r="M48" i="35"/>
  <c r="R9" i="35"/>
  <c r="M93" i="35"/>
  <c r="M123" i="35" s="1"/>
  <c r="M152" i="35" s="1"/>
  <c r="R31" i="35"/>
  <c r="M68" i="35"/>
  <c r="M105" i="35" s="1"/>
  <c r="M134" i="35" s="1"/>
  <c r="R6" i="35"/>
  <c r="M74" i="35"/>
  <c r="R12" i="35"/>
  <c r="M81" i="35"/>
  <c r="M111" i="35" s="1"/>
  <c r="M140" i="35" s="1"/>
  <c r="R19" i="35"/>
  <c r="M69" i="35"/>
  <c r="M106" i="35" s="1"/>
  <c r="M135" i="35" s="1"/>
  <c r="R7" i="35"/>
  <c r="M73" i="35"/>
  <c r="R11" i="35"/>
  <c r="M88" i="35"/>
  <c r="M118" i="35" s="1"/>
  <c r="M147" i="35" s="1"/>
  <c r="R26" i="35"/>
  <c r="M97" i="35"/>
  <c r="R35" i="35"/>
  <c r="M85" i="35"/>
  <c r="M115" i="35" s="1"/>
  <c r="M144" i="35" s="1"/>
  <c r="R23" i="35"/>
  <c r="AH2" i="35"/>
  <c r="AF4" i="35"/>
  <c r="AG4" i="35" s="1"/>
  <c r="U46" i="35" s="1"/>
  <c r="M91" i="35"/>
  <c r="M121" i="35" s="1"/>
  <c r="M150" i="35" s="1"/>
  <c r="R29" i="35"/>
  <c r="M89" i="35"/>
  <c r="M119" i="35" s="1"/>
  <c r="M148" i="35" s="1"/>
  <c r="R27" i="35"/>
  <c r="M96" i="35"/>
  <c r="M126" i="35" s="1"/>
  <c r="M155" i="35" s="1"/>
  <c r="R34" i="35"/>
  <c r="M70" i="35"/>
  <c r="M107" i="35" s="1"/>
  <c r="M136" i="35" s="1"/>
  <c r="R8" i="35"/>
  <c r="M95" i="35"/>
  <c r="M125" i="35" s="1"/>
  <c r="M154" i="35" s="1"/>
  <c r="R33" i="35"/>
  <c r="M86" i="35"/>
  <c r="M116" i="35" s="1"/>
  <c r="M145" i="35" s="1"/>
  <c r="R24" i="35"/>
  <c r="M92" i="35"/>
  <c r="M122" i="35" s="1"/>
  <c r="M151" i="35" s="1"/>
  <c r="M51" i="35"/>
  <c r="R30" i="35"/>
  <c r="M72" i="35"/>
  <c r="M108" i="35" s="1"/>
  <c r="M137" i="35" s="1"/>
  <c r="R10" i="35"/>
  <c r="T66" i="34"/>
  <c r="T103" i="34" s="1"/>
  <c r="T57" i="34"/>
  <c r="M52" i="34"/>
  <c r="M53" i="34" s="1"/>
  <c r="AI47" i="34"/>
  <c r="M58" i="34"/>
  <c r="M99" i="34"/>
  <c r="M127" i="34"/>
  <c r="M156" i="34" s="1"/>
  <c r="M128" i="34"/>
  <c r="M157" i="34" s="1"/>
  <c r="M100" i="34"/>
  <c r="AI50" i="34"/>
  <c r="M61" i="34"/>
  <c r="AI51" i="34"/>
  <c r="M62" i="34"/>
  <c r="AI49" i="34"/>
  <c r="M60" i="34"/>
  <c r="AI48" i="34"/>
  <c r="M59" i="34"/>
  <c r="AF4" i="34"/>
  <c r="AG4" i="34" s="1"/>
  <c r="U46" i="34" s="1"/>
  <c r="AH2" i="34"/>
  <c r="R37" i="34"/>
  <c r="C5" i="30"/>
  <c r="K20" i="33"/>
  <c r="I20" i="33"/>
  <c r="C6" i="30"/>
  <c r="H20" i="33"/>
  <c r="G20" i="33"/>
  <c r="M20" i="33"/>
  <c r="N20" i="33"/>
  <c r="J20" i="33"/>
  <c r="L20" i="33"/>
  <c r="J19" i="33"/>
  <c r="G19" i="33"/>
  <c r="N19" i="33"/>
  <c r="D2" i="33" s="1"/>
  <c r="I45" i="33"/>
  <c r="J45" i="33"/>
  <c r="K45" i="33"/>
  <c r="L45" i="33"/>
  <c r="H45" i="33"/>
  <c r="M45" i="33"/>
  <c r="N45" i="33"/>
  <c r="G45" i="33"/>
  <c r="Y102" i="33"/>
  <c r="I19" i="33"/>
  <c r="W100" i="33"/>
  <c r="U100" i="33"/>
  <c r="V100" i="33"/>
  <c r="M19" i="33"/>
  <c r="K19" i="33"/>
  <c r="H19" i="33"/>
  <c r="L19" i="33"/>
  <c r="B10" i="30"/>
  <c r="B7" i="30"/>
  <c r="B12" i="30"/>
  <c r="B13" i="30"/>
  <c r="B14" i="30"/>
  <c r="B15" i="30"/>
  <c r="B11" i="30"/>
  <c r="B8" i="30"/>
  <c r="C2" i="33" l="1"/>
  <c r="W19" i="31"/>
  <c r="AJ40" i="34" s="1"/>
  <c r="AH40" i="34"/>
  <c r="AH41" i="34" s="1"/>
  <c r="M60" i="35"/>
  <c r="AI49" i="35"/>
  <c r="R37" i="35"/>
  <c r="AH4" i="35"/>
  <c r="AI4" i="35" s="1"/>
  <c r="V46" i="35" s="1"/>
  <c r="AJ2" i="35"/>
  <c r="AJ4" i="35" s="1"/>
  <c r="AK4" i="35" s="1"/>
  <c r="W46" i="35" s="1"/>
  <c r="M100" i="35"/>
  <c r="M128" i="35"/>
  <c r="M157" i="35" s="1"/>
  <c r="M58" i="35"/>
  <c r="M52" i="35"/>
  <c r="M53" i="35" s="1"/>
  <c r="AI47" i="35"/>
  <c r="U66" i="35"/>
  <c r="U103" i="35" s="1"/>
  <c r="U57" i="35"/>
  <c r="M61" i="35"/>
  <c r="AI50" i="35"/>
  <c r="M59" i="35"/>
  <c r="AI48" i="35"/>
  <c r="M62" i="35"/>
  <c r="AI51" i="35"/>
  <c r="M127" i="35"/>
  <c r="M156" i="35" s="1"/>
  <c r="M99" i="35"/>
  <c r="R39" i="34"/>
  <c r="AH4" i="34"/>
  <c r="AI4" i="34" s="1"/>
  <c r="V46" i="34" s="1"/>
  <c r="AJ2" i="34"/>
  <c r="AJ4" i="34" s="1"/>
  <c r="AK4" i="34" s="1"/>
  <c r="W46" i="34" s="1"/>
  <c r="U66" i="34"/>
  <c r="U103" i="34" s="1"/>
  <c r="U57" i="34"/>
  <c r="I50" i="33"/>
  <c r="N50" i="33"/>
  <c r="D3" i="33" s="1"/>
  <c r="V121" i="33"/>
  <c r="U121" i="33"/>
  <c r="W121" i="33"/>
  <c r="M50" i="33"/>
  <c r="J50" i="33"/>
  <c r="H50" i="33"/>
  <c r="G50" i="33"/>
  <c r="L50" i="33"/>
  <c r="K50" i="33"/>
  <c r="E38" i="24"/>
  <c r="F38" i="24"/>
  <c r="G38" i="24"/>
  <c r="H38" i="24"/>
  <c r="I38" i="24"/>
  <c r="J38" i="24"/>
  <c r="K38" i="24"/>
  <c r="L38" i="24"/>
  <c r="N40" i="24" s="1"/>
  <c r="D38" i="24"/>
  <c r="E15" i="31"/>
  <c r="F15" i="31"/>
  <c r="F16" i="31" s="1"/>
  <c r="G15" i="31"/>
  <c r="H15" i="31"/>
  <c r="H16" i="31" s="1"/>
  <c r="I15" i="31"/>
  <c r="J15" i="31"/>
  <c r="K15" i="31"/>
  <c r="D15" i="31"/>
  <c r="AJ41" i="34" l="1"/>
  <c r="R39" i="35"/>
  <c r="W66" i="35"/>
  <c r="W103" i="35" s="1"/>
  <c r="W57" i="35"/>
  <c r="V57" i="35"/>
  <c r="V66" i="35"/>
  <c r="V103" i="35" s="1"/>
  <c r="V66" i="34"/>
  <c r="V103" i="34" s="1"/>
  <c r="V57" i="34"/>
  <c r="S30" i="34"/>
  <c r="S34" i="34"/>
  <c r="S17" i="34"/>
  <c r="S33" i="34"/>
  <c r="S6" i="34"/>
  <c r="S26" i="34"/>
  <c r="S22" i="34"/>
  <c r="S5" i="34"/>
  <c r="S14" i="34"/>
  <c r="S23" i="34"/>
  <c r="S27" i="34"/>
  <c r="S25" i="34"/>
  <c r="S36" i="34"/>
  <c r="S15" i="34"/>
  <c r="S10" i="34"/>
  <c r="S32" i="34"/>
  <c r="S29" i="34"/>
  <c r="S28" i="34"/>
  <c r="S8" i="34"/>
  <c r="S18" i="34"/>
  <c r="S9" i="34"/>
  <c r="S35" i="34"/>
  <c r="S12" i="34"/>
  <c r="S24" i="34"/>
  <c r="S19" i="34"/>
  <c r="S11" i="34"/>
  <c r="S16" i="34"/>
  <c r="S21" i="34"/>
  <c r="S7" i="34"/>
  <c r="S20" i="34"/>
  <c r="S13" i="34"/>
  <c r="S31" i="34"/>
  <c r="W66" i="34"/>
  <c r="W103" i="34" s="1"/>
  <c r="W57" i="34"/>
  <c r="S37" i="34"/>
  <c r="N41" i="24"/>
  <c r="G16" i="31"/>
  <c r="E16" i="31"/>
  <c r="S8" i="35" l="1"/>
  <c r="S18" i="35"/>
  <c r="S27" i="35"/>
  <c r="S11" i="35"/>
  <c r="S22" i="35"/>
  <c r="S33" i="35"/>
  <c r="S26" i="35"/>
  <c r="S28" i="35"/>
  <c r="S15" i="35"/>
  <c r="S20" i="35"/>
  <c r="S25" i="35"/>
  <c r="S13" i="35"/>
  <c r="S19" i="35"/>
  <c r="S34" i="35"/>
  <c r="S7" i="35"/>
  <c r="S16" i="35"/>
  <c r="S10" i="35"/>
  <c r="S5" i="35"/>
  <c r="S24" i="35"/>
  <c r="S35" i="35"/>
  <c r="S9" i="35"/>
  <c r="S30" i="35"/>
  <c r="S23" i="35"/>
  <c r="S31" i="35"/>
  <c r="S21" i="35"/>
  <c r="S6" i="35"/>
  <c r="S29" i="35"/>
  <c r="S12" i="35"/>
  <c r="S36" i="35"/>
  <c r="S14" i="35"/>
  <c r="S17" i="35"/>
  <c r="S32" i="35"/>
  <c r="S37" i="35"/>
  <c r="N73" i="34"/>
  <c r="T11" i="34"/>
  <c r="N81" i="34"/>
  <c r="N111" i="34" s="1"/>
  <c r="N140" i="34" s="1"/>
  <c r="T19" i="34"/>
  <c r="N71" i="34"/>
  <c r="N48" i="34"/>
  <c r="T9" i="34"/>
  <c r="N91" i="34"/>
  <c r="N121" i="34" s="1"/>
  <c r="N150" i="34" s="1"/>
  <c r="T29" i="34"/>
  <c r="N98" i="34"/>
  <c r="T36" i="34"/>
  <c r="N76" i="34"/>
  <c r="T14" i="34"/>
  <c r="N68" i="34"/>
  <c r="N105" i="34" s="1"/>
  <c r="N134" i="34" s="1"/>
  <c r="T6" i="34"/>
  <c r="N92" i="34"/>
  <c r="N122" i="34" s="1"/>
  <c r="N151" i="34" s="1"/>
  <c r="N51" i="34"/>
  <c r="T30" i="34"/>
  <c r="N97" i="34"/>
  <c r="T35" i="34"/>
  <c r="N77" i="34"/>
  <c r="T15" i="34"/>
  <c r="N85" i="34"/>
  <c r="N115" i="34" s="1"/>
  <c r="N144" i="34" s="1"/>
  <c r="T23" i="34"/>
  <c r="N88" i="34"/>
  <c r="N118" i="34" s="1"/>
  <c r="N147" i="34" s="1"/>
  <c r="T26" i="34"/>
  <c r="N96" i="34"/>
  <c r="N126" i="34" s="1"/>
  <c r="N155" i="34" s="1"/>
  <c r="T34" i="34"/>
  <c r="N69" i="34"/>
  <c r="N106" i="34" s="1"/>
  <c r="N135" i="34" s="1"/>
  <c r="T7" i="34"/>
  <c r="N93" i="34"/>
  <c r="N123" i="34" s="1"/>
  <c r="N152" i="34" s="1"/>
  <c r="T31" i="34"/>
  <c r="N83" i="34"/>
  <c r="N113" i="34" s="1"/>
  <c r="N142" i="34" s="1"/>
  <c r="T21" i="34"/>
  <c r="N86" i="34"/>
  <c r="N116" i="34" s="1"/>
  <c r="N145" i="34" s="1"/>
  <c r="T24" i="34"/>
  <c r="N80" i="34"/>
  <c r="N110" i="34" s="1"/>
  <c r="N139" i="34" s="1"/>
  <c r="T18" i="34"/>
  <c r="N94" i="34"/>
  <c r="N124" i="34" s="1"/>
  <c r="N153" i="34" s="1"/>
  <c r="T32" i="34"/>
  <c r="N87" i="34"/>
  <c r="N117" i="34" s="1"/>
  <c r="N146" i="34" s="1"/>
  <c r="N50" i="34"/>
  <c r="T25" i="34"/>
  <c r="N67" i="34"/>
  <c r="N104" i="34" s="1"/>
  <c r="N133" i="34" s="1"/>
  <c r="N47" i="34"/>
  <c r="T5" i="34"/>
  <c r="N95" i="34"/>
  <c r="N125" i="34" s="1"/>
  <c r="N154" i="34" s="1"/>
  <c r="T33" i="34"/>
  <c r="N82" i="34"/>
  <c r="N112" i="34" s="1"/>
  <c r="N141" i="34" s="1"/>
  <c r="T20" i="34"/>
  <c r="N90" i="34"/>
  <c r="N120" i="34" s="1"/>
  <c r="N149" i="34" s="1"/>
  <c r="T28" i="34"/>
  <c r="N75" i="34"/>
  <c r="T13" i="34"/>
  <c r="N78" i="34"/>
  <c r="T16" i="34"/>
  <c r="N74" i="34"/>
  <c r="T12" i="34"/>
  <c r="N70" i="34"/>
  <c r="N107" i="34" s="1"/>
  <c r="N136" i="34" s="1"/>
  <c r="T8" i="34"/>
  <c r="N72" i="34"/>
  <c r="N108" i="34" s="1"/>
  <c r="N137" i="34" s="1"/>
  <c r="T10" i="34"/>
  <c r="N89" i="34"/>
  <c r="N119" i="34" s="1"/>
  <c r="N148" i="34" s="1"/>
  <c r="T27" i="34"/>
  <c r="N84" i="34"/>
  <c r="N114" i="34" s="1"/>
  <c r="N143" i="34" s="1"/>
  <c r="T22" i="34"/>
  <c r="N79" i="34"/>
  <c r="N109" i="34" s="1"/>
  <c r="N138" i="34" s="1"/>
  <c r="N49" i="34"/>
  <c r="T17" i="34"/>
  <c r="B5" i="30"/>
  <c r="I16" i="31"/>
  <c r="J16" i="31"/>
  <c r="K16" i="31"/>
  <c r="E5" i="31"/>
  <c r="F5" i="31"/>
  <c r="G5" i="31"/>
  <c r="H5" i="31"/>
  <c r="I5" i="31"/>
  <c r="J5" i="31"/>
  <c r="K5" i="31"/>
  <c r="L5" i="31"/>
  <c r="D6" i="31"/>
  <c r="E6" i="31"/>
  <c r="F6" i="31"/>
  <c r="G6" i="31"/>
  <c r="H6" i="31"/>
  <c r="I6" i="31"/>
  <c r="J6" i="31"/>
  <c r="K6" i="31"/>
  <c r="L6" i="31"/>
  <c r="N97" i="35" l="1"/>
  <c r="T35" i="35"/>
  <c r="N49" i="35"/>
  <c r="N79" i="35"/>
  <c r="N109" i="35" s="1"/>
  <c r="N138" i="35" s="1"/>
  <c r="T17" i="35"/>
  <c r="N91" i="35"/>
  <c r="N121" i="35" s="1"/>
  <c r="N150" i="35" s="1"/>
  <c r="T29" i="35"/>
  <c r="N85" i="35"/>
  <c r="N115" i="35" s="1"/>
  <c r="N144" i="35" s="1"/>
  <c r="T23" i="35"/>
  <c r="N86" i="35"/>
  <c r="N116" i="35" s="1"/>
  <c r="N145" i="35" s="1"/>
  <c r="T24" i="35"/>
  <c r="N69" i="35"/>
  <c r="N106" i="35" s="1"/>
  <c r="N135" i="35" s="1"/>
  <c r="T7" i="35"/>
  <c r="N50" i="35"/>
  <c r="N87" i="35"/>
  <c r="N117" i="35" s="1"/>
  <c r="N146" i="35" s="1"/>
  <c r="T25" i="35"/>
  <c r="N88" i="35"/>
  <c r="N118" i="35" s="1"/>
  <c r="N147" i="35" s="1"/>
  <c r="T26" i="35"/>
  <c r="N89" i="35"/>
  <c r="N119" i="35" s="1"/>
  <c r="N148" i="35" s="1"/>
  <c r="T27" i="35"/>
  <c r="N94" i="35"/>
  <c r="N124" i="35" s="1"/>
  <c r="N153" i="35" s="1"/>
  <c r="T32" i="35"/>
  <c r="N93" i="35"/>
  <c r="N123" i="35" s="1"/>
  <c r="N152" i="35" s="1"/>
  <c r="T31" i="35"/>
  <c r="T13" i="35"/>
  <c r="N75" i="35"/>
  <c r="N90" i="35"/>
  <c r="N120" i="35" s="1"/>
  <c r="N149" i="35" s="1"/>
  <c r="T28" i="35"/>
  <c r="N76" i="35"/>
  <c r="T14" i="35"/>
  <c r="N68" i="35"/>
  <c r="N105" i="35" s="1"/>
  <c r="N134" i="35" s="1"/>
  <c r="T6" i="35"/>
  <c r="N51" i="35"/>
  <c r="N92" i="35"/>
  <c r="N122" i="35" s="1"/>
  <c r="N151" i="35" s="1"/>
  <c r="T30" i="35"/>
  <c r="N47" i="35"/>
  <c r="N67" i="35"/>
  <c r="N104" i="35" s="1"/>
  <c r="N133" i="35" s="1"/>
  <c r="T5" i="35"/>
  <c r="T34" i="35"/>
  <c r="N96" i="35"/>
  <c r="N126" i="35" s="1"/>
  <c r="N155" i="35" s="1"/>
  <c r="N82" i="35"/>
  <c r="N112" i="35" s="1"/>
  <c r="N141" i="35" s="1"/>
  <c r="T20" i="35"/>
  <c r="N95" i="35"/>
  <c r="N125" i="35" s="1"/>
  <c r="N154" i="35" s="1"/>
  <c r="T33" i="35"/>
  <c r="N80" i="35"/>
  <c r="N110" i="35" s="1"/>
  <c r="N139" i="35" s="1"/>
  <c r="T18" i="35"/>
  <c r="N74" i="35"/>
  <c r="T12" i="35"/>
  <c r="N78" i="35"/>
  <c r="T16" i="35"/>
  <c r="N73" i="35"/>
  <c r="T11" i="35"/>
  <c r="N98" i="35"/>
  <c r="T36" i="35"/>
  <c r="T21" i="35"/>
  <c r="N83" i="35"/>
  <c r="N113" i="35" s="1"/>
  <c r="N142" i="35" s="1"/>
  <c r="N48" i="35"/>
  <c r="N71" i="35"/>
  <c r="T9" i="35"/>
  <c r="N72" i="35"/>
  <c r="N108" i="35" s="1"/>
  <c r="N137" i="35" s="1"/>
  <c r="T10" i="35"/>
  <c r="N81" i="35"/>
  <c r="N111" i="35" s="1"/>
  <c r="N140" i="35" s="1"/>
  <c r="T19" i="35"/>
  <c r="N77" i="35"/>
  <c r="T15" i="35"/>
  <c r="N84" i="35"/>
  <c r="N114" i="35" s="1"/>
  <c r="N143" i="35" s="1"/>
  <c r="T22" i="35"/>
  <c r="N70" i="35"/>
  <c r="N107" i="35" s="1"/>
  <c r="N136" i="35" s="1"/>
  <c r="T8" i="35"/>
  <c r="N128" i="34"/>
  <c r="N157" i="34" s="1"/>
  <c r="N100" i="34"/>
  <c r="T37" i="34"/>
  <c r="N61" i="34"/>
  <c r="AJ50" i="34"/>
  <c r="N59" i="34"/>
  <c r="AJ48" i="34"/>
  <c r="N60" i="34"/>
  <c r="AJ49" i="34"/>
  <c r="N58" i="34"/>
  <c r="AJ47" i="34"/>
  <c r="N52" i="34"/>
  <c r="N53" i="34" s="1"/>
  <c r="N62" i="34"/>
  <c r="AJ51" i="34"/>
  <c r="N127" i="34"/>
  <c r="N156" i="34" s="1"/>
  <c r="N99" i="34"/>
  <c r="D8" i="31"/>
  <c r="I7" i="31"/>
  <c r="E7" i="31"/>
  <c r="H7" i="31"/>
  <c r="G7" i="31"/>
  <c r="E8" i="31"/>
  <c r="K7" i="31"/>
  <c r="I8" i="31"/>
  <c r="L7" i="31"/>
  <c r="H8" i="31"/>
  <c r="F7" i="31"/>
  <c r="G8" i="31"/>
  <c r="L8" i="31"/>
  <c r="J7" i="31"/>
  <c r="K8" i="31"/>
  <c r="J8" i="31"/>
  <c r="F8" i="31"/>
  <c r="AJ49" i="35" l="1"/>
  <c r="N60" i="35"/>
  <c r="N58" i="35"/>
  <c r="N52" i="35"/>
  <c r="N53" i="35" s="1"/>
  <c r="AJ47" i="35"/>
  <c r="N99" i="35"/>
  <c r="N127" i="35"/>
  <c r="N156" i="35" s="1"/>
  <c r="T37" i="35"/>
  <c r="N61" i="35"/>
  <c r="AJ50" i="35"/>
  <c r="AJ48" i="35"/>
  <c r="N59" i="35"/>
  <c r="N62" i="35"/>
  <c r="AJ51" i="35"/>
  <c r="N128" i="35"/>
  <c r="N157" i="35" s="1"/>
  <c r="N100" i="35"/>
  <c r="T39" i="34"/>
  <c r="I17" i="31"/>
  <c r="E17" i="31"/>
  <c r="H17" i="31"/>
  <c r="J17" i="31"/>
  <c r="L17" i="31"/>
  <c r="D17" i="31"/>
  <c r="K17" i="31"/>
  <c r="F17" i="31"/>
  <c r="Z44" i="24"/>
  <c r="G17" i="31"/>
  <c r="F2" i="10"/>
  <c r="F3" i="10"/>
  <c r="F4" i="10"/>
  <c r="F5" i="10"/>
  <c r="F6" i="10"/>
  <c r="C7" i="30"/>
  <c r="G4" i="21" s="1"/>
  <c r="C8" i="30"/>
  <c r="G5" i="21" s="1"/>
  <c r="C9" i="30"/>
  <c r="G6" i="21" s="1"/>
  <c r="F7" i="21"/>
  <c r="T39" i="35" l="1"/>
  <c r="U27" i="34"/>
  <c r="U32" i="34"/>
  <c r="U23" i="34"/>
  <c r="U25" i="34"/>
  <c r="U13" i="34"/>
  <c r="U7" i="34"/>
  <c r="U14" i="34"/>
  <c r="U9" i="34"/>
  <c r="U12" i="34"/>
  <c r="U5" i="34"/>
  <c r="U21" i="34"/>
  <c r="U30" i="34"/>
  <c r="U16" i="34"/>
  <c r="U24" i="34"/>
  <c r="U35" i="34"/>
  <c r="U6" i="34"/>
  <c r="U22" i="34"/>
  <c r="U20" i="34"/>
  <c r="U26" i="34"/>
  <c r="U8" i="34"/>
  <c r="U29" i="34"/>
  <c r="U33" i="34"/>
  <c r="U34" i="34"/>
  <c r="U28" i="34"/>
  <c r="U31" i="34"/>
  <c r="U19" i="34"/>
  <c r="U36" i="34"/>
  <c r="U10" i="34"/>
  <c r="U18" i="34"/>
  <c r="U15" i="34"/>
  <c r="U11" i="34"/>
  <c r="U17" i="34"/>
  <c r="U37" i="34"/>
  <c r="Z51" i="24"/>
  <c r="Z47" i="24"/>
  <c r="AA48" i="24"/>
  <c r="AB49" i="24"/>
  <c r="AC50" i="24"/>
  <c r="AD51" i="24"/>
  <c r="AD47" i="24"/>
  <c r="AE48" i="24"/>
  <c r="AF49" i="24"/>
  <c r="AG50" i="24"/>
  <c r="Z50" i="24"/>
  <c r="AA51" i="24"/>
  <c r="AA47" i="24"/>
  <c r="AB48" i="24"/>
  <c r="AC49" i="24"/>
  <c r="AD50" i="24"/>
  <c r="AE51" i="24"/>
  <c r="AE47" i="24"/>
  <c r="AF48" i="24"/>
  <c r="AG49" i="24"/>
  <c r="Z49" i="24"/>
  <c r="AA50" i="24"/>
  <c r="AB51" i="24"/>
  <c r="AB47" i="24"/>
  <c r="AC48" i="24"/>
  <c r="AD49" i="24"/>
  <c r="AE50" i="24"/>
  <c r="AF51" i="24"/>
  <c r="AF47" i="24"/>
  <c r="AG48" i="24"/>
  <c r="Z48" i="24"/>
  <c r="AA49" i="24"/>
  <c r="AB50" i="24"/>
  <c r="AC51" i="24"/>
  <c r="AC47" i="24"/>
  <c r="AD48" i="24"/>
  <c r="AE49" i="24"/>
  <c r="AF50" i="24"/>
  <c r="AG51" i="24"/>
  <c r="AG47" i="24"/>
  <c r="G3" i="21"/>
  <c r="G2" i="21"/>
  <c r="C10" i="30"/>
  <c r="G7" i="21" s="1"/>
  <c r="F6" i="21"/>
  <c r="F5" i="21"/>
  <c r="F4" i="21"/>
  <c r="U6" i="35" l="1"/>
  <c r="U34" i="35"/>
  <c r="U22" i="35"/>
  <c r="U20" i="35"/>
  <c r="U32" i="35"/>
  <c r="U35" i="35"/>
  <c r="U15" i="35"/>
  <c r="U23" i="35"/>
  <c r="U31" i="35"/>
  <c r="U30" i="35"/>
  <c r="U9" i="35"/>
  <c r="U36" i="35"/>
  <c r="U5" i="35"/>
  <c r="U26" i="35"/>
  <c r="U12" i="35"/>
  <c r="U10" i="35"/>
  <c r="U17" i="35"/>
  <c r="U13" i="35"/>
  <c r="U18" i="35"/>
  <c r="U14" i="35"/>
  <c r="U8" i="35"/>
  <c r="U7" i="35"/>
  <c r="U25" i="35"/>
  <c r="U24" i="35"/>
  <c r="U11" i="35"/>
  <c r="U28" i="35"/>
  <c r="U21" i="35"/>
  <c r="U16" i="35"/>
  <c r="U33" i="35"/>
  <c r="U19" i="35"/>
  <c r="U29" i="35"/>
  <c r="U27" i="35"/>
  <c r="U37" i="35"/>
  <c r="O83" i="34"/>
  <c r="O113" i="34" s="1"/>
  <c r="O142" i="34" s="1"/>
  <c r="V21" i="34"/>
  <c r="O76" i="34"/>
  <c r="V14" i="34"/>
  <c r="O85" i="34"/>
  <c r="O115" i="34" s="1"/>
  <c r="O144" i="34" s="1"/>
  <c r="V23" i="34"/>
  <c r="O79" i="34"/>
  <c r="O109" i="34" s="1"/>
  <c r="O138" i="34" s="1"/>
  <c r="O49" i="34"/>
  <c r="V17" i="34"/>
  <c r="O90" i="34"/>
  <c r="O120" i="34" s="1"/>
  <c r="O149" i="34" s="1"/>
  <c r="V28" i="34"/>
  <c r="O68" i="34"/>
  <c r="O105" i="34" s="1"/>
  <c r="O134" i="34" s="1"/>
  <c r="V6" i="34"/>
  <c r="O50" i="34"/>
  <c r="O87" i="34"/>
  <c r="O117" i="34" s="1"/>
  <c r="O146" i="34" s="1"/>
  <c r="V25" i="34"/>
  <c r="O73" i="34"/>
  <c r="V11" i="34"/>
  <c r="O96" i="34"/>
  <c r="O126" i="34" s="1"/>
  <c r="O155" i="34" s="1"/>
  <c r="V34" i="34"/>
  <c r="O97" i="34"/>
  <c r="V35" i="34"/>
  <c r="O77" i="34"/>
  <c r="V15" i="34"/>
  <c r="O81" i="34"/>
  <c r="O111" i="34" s="1"/>
  <c r="O140" i="34" s="1"/>
  <c r="V19" i="34"/>
  <c r="O95" i="34"/>
  <c r="O125" i="34" s="1"/>
  <c r="O154" i="34" s="1"/>
  <c r="V33" i="34"/>
  <c r="O82" i="34"/>
  <c r="O112" i="34" s="1"/>
  <c r="O141" i="34" s="1"/>
  <c r="V20" i="34"/>
  <c r="O86" i="34"/>
  <c r="O116" i="34" s="1"/>
  <c r="O145" i="34" s="1"/>
  <c r="V24" i="34"/>
  <c r="O67" i="34"/>
  <c r="O104" i="34" s="1"/>
  <c r="O133" i="34" s="1"/>
  <c r="O47" i="34"/>
  <c r="V5" i="34"/>
  <c r="O69" i="34"/>
  <c r="O106" i="34" s="1"/>
  <c r="O135" i="34" s="1"/>
  <c r="V7" i="34"/>
  <c r="O94" i="34"/>
  <c r="O124" i="34" s="1"/>
  <c r="O153" i="34" s="1"/>
  <c r="V32" i="34"/>
  <c r="O72" i="34"/>
  <c r="O108" i="34" s="1"/>
  <c r="O137" i="34" s="1"/>
  <c r="V10" i="34"/>
  <c r="O70" i="34"/>
  <c r="O107" i="34" s="1"/>
  <c r="O136" i="34" s="1"/>
  <c r="V8" i="34"/>
  <c r="O92" i="34"/>
  <c r="O122" i="34" s="1"/>
  <c r="O151" i="34" s="1"/>
  <c r="O51" i="34"/>
  <c r="V30" i="34"/>
  <c r="O71" i="34"/>
  <c r="O48" i="34"/>
  <c r="V9" i="34"/>
  <c r="O98" i="34"/>
  <c r="V36" i="34"/>
  <c r="O88" i="34"/>
  <c r="O118" i="34" s="1"/>
  <c r="O147" i="34" s="1"/>
  <c r="V26" i="34"/>
  <c r="O80" i="34"/>
  <c r="O110" i="34" s="1"/>
  <c r="O139" i="34" s="1"/>
  <c r="V18" i="34"/>
  <c r="O93" i="34"/>
  <c r="O123" i="34" s="1"/>
  <c r="O152" i="34" s="1"/>
  <c r="V31" i="34"/>
  <c r="O91" i="34"/>
  <c r="O121" i="34" s="1"/>
  <c r="O150" i="34" s="1"/>
  <c r="V29" i="34"/>
  <c r="O84" i="34"/>
  <c r="O114" i="34" s="1"/>
  <c r="O143" i="34" s="1"/>
  <c r="V22" i="34"/>
  <c r="O78" i="34"/>
  <c r="V16" i="34"/>
  <c r="O74" i="34"/>
  <c r="V12" i="34"/>
  <c r="O75" i="34"/>
  <c r="V13" i="34"/>
  <c r="O89" i="34"/>
  <c r="O119" i="34" s="1"/>
  <c r="O148" i="34" s="1"/>
  <c r="V27" i="34"/>
  <c r="F2" i="21"/>
  <c r="O86" i="35" l="1"/>
  <c r="O116" i="35" s="1"/>
  <c r="O145" i="35" s="1"/>
  <c r="V24" i="35"/>
  <c r="O98" i="35"/>
  <c r="V36" i="35"/>
  <c r="O82" i="35"/>
  <c r="O112" i="35" s="1"/>
  <c r="O141" i="35" s="1"/>
  <c r="V20" i="35"/>
  <c r="O91" i="35"/>
  <c r="O121" i="35" s="1"/>
  <c r="O150" i="35" s="1"/>
  <c r="V29" i="35"/>
  <c r="O83" i="35"/>
  <c r="O113" i="35" s="1"/>
  <c r="O142" i="35" s="1"/>
  <c r="V21" i="35"/>
  <c r="O87" i="35"/>
  <c r="O117" i="35" s="1"/>
  <c r="O146" i="35" s="1"/>
  <c r="O50" i="35"/>
  <c r="V25" i="35"/>
  <c r="O80" i="35"/>
  <c r="O110" i="35" s="1"/>
  <c r="O139" i="35" s="1"/>
  <c r="V18" i="35"/>
  <c r="O74" i="35"/>
  <c r="V12" i="35"/>
  <c r="O71" i="35"/>
  <c r="O48" i="35"/>
  <c r="V9" i="35"/>
  <c r="O77" i="35"/>
  <c r="V15" i="35"/>
  <c r="O84" i="35"/>
  <c r="O114" i="35" s="1"/>
  <c r="O143" i="35" s="1"/>
  <c r="V22" i="35"/>
  <c r="O89" i="35"/>
  <c r="O119" i="35" s="1"/>
  <c r="O148" i="35" s="1"/>
  <c r="V27" i="35"/>
  <c r="O76" i="35"/>
  <c r="V14" i="35"/>
  <c r="O72" i="35"/>
  <c r="O108" i="35" s="1"/>
  <c r="O137" i="35" s="1"/>
  <c r="V10" i="35"/>
  <c r="O85" i="35"/>
  <c r="O115" i="35" s="1"/>
  <c r="O144" i="35" s="1"/>
  <c r="V23" i="35"/>
  <c r="O81" i="35"/>
  <c r="O111" i="35" s="1"/>
  <c r="O140" i="35" s="1"/>
  <c r="V19" i="35"/>
  <c r="O90" i="35"/>
  <c r="O120" i="35" s="1"/>
  <c r="O149" i="35" s="1"/>
  <c r="V28" i="35"/>
  <c r="O69" i="35"/>
  <c r="O106" i="35" s="1"/>
  <c r="O135" i="35" s="1"/>
  <c r="V7" i="35"/>
  <c r="O75" i="35"/>
  <c r="V13" i="35"/>
  <c r="O88" i="35"/>
  <c r="O118" i="35" s="1"/>
  <c r="O147" i="35" s="1"/>
  <c r="V26" i="35"/>
  <c r="O92" i="35"/>
  <c r="O122" i="35" s="1"/>
  <c r="O151" i="35" s="1"/>
  <c r="O51" i="35"/>
  <c r="V30" i="35"/>
  <c r="O97" i="35"/>
  <c r="V35" i="35"/>
  <c r="O96" i="35"/>
  <c r="O126" i="35" s="1"/>
  <c r="O155" i="35" s="1"/>
  <c r="V34" i="35"/>
  <c r="O78" i="35"/>
  <c r="V16" i="35"/>
  <c r="O95" i="35"/>
  <c r="O125" i="35" s="1"/>
  <c r="O154" i="35" s="1"/>
  <c r="V33" i="35"/>
  <c r="O73" i="35"/>
  <c r="V11" i="35"/>
  <c r="O70" i="35"/>
  <c r="O107" i="35" s="1"/>
  <c r="O136" i="35" s="1"/>
  <c r="V8" i="35"/>
  <c r="O79" i="35"/>
  <c r="O109" i="35" s="1"/>
  <c r="O138" i="35" s="1"/>
  <c r="O49" i="35"/>
  <c r="V17" i="35"/>
  <c r="O67" i="35"/>
  <c r="O104" i="35" s="1"/>
  <c r="O133" i="35" s="1"/>
  <c r="O47" i="35"/>
  <c r="V5" i="35"/>
  <c r="O93" i="35"/>
  <c r="O123" i="35" s="1"/>
  <c r="O152" i="35" s="1"/>
  <c r="V31" i="35"/>
  <c r="O94" i="35"/>
  <c r="O124" i="35" s="1"/>
  <c r="O153" i="35" s="1"/>
  <c r="V32" i="35"/>
  <c r="O68" i="35"/>
  <c r="O105" i="35" s="1"/>
  <c r="O134" i="35" s="1"/>
  <c r="V6" i="35"/>
  <c r="O59" i="34"/>
  <c r="AK48" i="34"/>
  <c r="O60" i="34"/>
  <c r="AK49" i="34"/>
  <c r="O127" i="34"/>
  <c r="O156" i="34" s="1"/>
  <c r="O99" i="34"/>
  <c r="V37" i="34"/>
  <c r="O52" i="34"/>
  <c r="O53" i="34" s="1"/>
  <c r="O58" i="34"/>
  <c r="AK47" i="34"/>
  <c r="O61" i="34"/>
  <c r="AK50" i="34"/>
  <c r="O62" i="34"/>
  <c r="AK51" i="34"/>
  <c r="O128" i="34"/>
  <c r="O157" i="34" s="1"/>
  <c r="O100" i="34"/>
  <c r="P2" i="24"/>
  <c r="R2" i="24" s="1"/>
  <c r="T2" i="24" s="1"/>
  <c r="V2" i="24" s="1"/>
  <c r="P3" i="24"/>
  <c r="R3" i="24" s="1"/>
  <c r="F66" i="24"/>
  <c r="F103" i="24" s="1"/>
  <c r="G46" i="24"/>
  <c r="G57" i="24" s="1"/>
  <c r="N4" i="24"/>
  <c r="O4" i="24" s="1"/>
  <c r="L46" i="24" s="1"/>
  <c r="L57" i="24" s="1"/>
  <c r="J49" i="24"/>
  <c r="K67" i="24"/>
  <c r="F68" i="24"/>
  <c r="G68" i="24"/>
  <c r="E69" i="24"/>
  <c r="H70" i="24"/>
  <c r="J70" i="24"/>
  <c r="F71" i="24"/>
  <c r="G71" i="24"/>
  <c r="D72" i="24"/>
  <c r="I72" i="24"/>
  <c r="J72" i="24"/>
  <c r="F73" i="24"/>
  <c r="G73" i="24"/>
  <c r="H73" i="24"/>
  <c r="I73" i="24"/>
  <c r="D74" i="24"/>
  <c r="F74" i="24"/>
  <c r="J74" i="24"/>
  <c r="G75" i="24"/>
  <c r="H75" i="24"/>
  <c r="J75" i="24"/>
  <c r="K75" i="24"/>
  <c r="E76" i="24"/>
  <c r="F76" i="24"/>
  <c r="H76" i="24"/>
  <c r="E77" i="24"/>
  <c r="J77" i="24"/>
  <c r="I78" i="24"/>
  <c r="G79" i="24"/>
  <c r="K79" i="24"/>
  <c r="D80" i="24"/>
  <c r="H80" i="24"/>
  <c r="I80" i="24"/>
  <c r="K80" i="24"/>
  <c r="E81" i="24"/>
  <c r="F81" i="24"/>
  <c r="I81" i="24"/>
  <c r="E82" i="24"/>
  <c r="G83" i="24"/>
  <c r="H83" i="24"/>
  <c r="K83" i="24"/>
  <c r="D84" i="24"/>
  <c r="E84" i="24"/>
  <c r="G84" i="24"/>
  <c r="H84" i="24"/>
  <c r="E85" i="24"/>
  <c r="I85" i="24"/>
  <c r="J85" i="24"/>
  <c r="E86" i="24"/>
  <c r="F86" i="24"/>
  <c r="H86" i="24"/>
  <c r="J86" i="24"/>
  <c r="E87" i="24"/>
  <c r="F87" i="24"/>
  <c r="G87" i="24"/>
  <c r="J87" i="24"/>
  <c r="K87" i="24"/>
  <c r="D88" i="24"/>
  <c r="G88" i="24"/>
  <c r="H88" i="24"/>
  <c r="J88" i="24"/>
  <c r="E89" i="24"/>
  <c r="G89" i="24"/>
  <c r="H89" i="24"/>
  <c r="I89" i="24"/>
  <c r="D90" i="24"/>
  <c r="F90" i="24"/>
  <c r="I90" i="24"/>
  <c r="J90" i="24"/>
  <c r="D91" i="24"/>
  <c r="E91" i="24"/>
  <c r="G91" i="24"/>
  <c r="I91" i="24"/>
  <c r="J91" i="24"/>
  <c r="K91" i="24"/>
  <c r="F92" i="24"/>
  <c r="H92" i="24"/>
  <c r="J92" i="24"/>
  <c r="D93" i="24"/>
  <c r="E93" i="24"/>
  <c r="K93" i="24"/>
  <c r="F94" i="24"/>
  <c r="I94" i="24"/>
  <c r="J94" i="24"/>
  <c r="D95" i="24"/>
  <c r="E95" i="24"/>
  <c r="G95" i="24"/>
  <c r="K95" i="24"/>
  <c r="D96" i="24"/>
  <c r="H96" i="24"/>
  <c r="I96" i="24"/>
  <c r="J96" i="24"/>
  <c r="E97" i="24"/>
  <c r="F97" i="24"/>
  <c r="G97" i="24"/>
  <c r="I97" i="24"/>
  <c r="D98" i="24"/>
  <c r="E98" i="24"/>
  <c r="F98" i="24"/>
  <c r="I98" i="24"/>
  <c r="J98" i="24"/>
  <c r="D46" i="24"/>
  <c r="D57" i="24" s="1"/>
  <c r="E46" i="24"/>
  <c r="E57" i="24" s="1"/>
  <c r="F46" i="24"/>
  <c r="F57" i="24" s="1"/>
  <c r="H46" i="24"/>
  <c r="H57" i="24" s="1"/>
  <c r="I46" i="24"/>
  <c r="I57" i="24" s="1"/>
  <c r="J46" i="24"/>
  <c r="J57" i="24" s="1"/>
  <c r="K46" i="24"/>
  <c r="K57" i="24" s="1"/>
  <c r="C58" i="24"/>
  <c r="C59" i="24"/>
  <c r="C60" i="24"/>
  <c r="C61" i="24"/>
  <c r="C62" i="24"/>
  <c r="D66" i="24"/>
  <c r="D103" i="24" s="1"/>
  <c r="E66" i="24"/>
  <c r="G66" i="24"/>
  <c r="G103" i="24" s="1"/>
  <c r="H66" i="24"/>
  <c r="H103" i="24" s="1"/>
  <c r="I66" i="24"/>
  <c r="I103" i="24" s="1"/>
  <c r="J66" i="24"/>
  <c r="J103" i="24" s="1"/>
  <c r="K66" i="24"/>
  <c r="K103" i="24" s="1"/>
  <c r="C67" i="24"/>
  <c r="D67" i="24"/>
  <c r="E67" i="24"/>
  <c r="G67" i="24"/>
  <c r="H67" i="24"/>
  <c r="I67" i="24"/>
  <c r="J67" i="24"/>
  <c r="C68" i="24"/>
  <c r="D68" i="24"/>
  <c r="E68" i="24"/>
  <c r="H68" i="24"/>
  <c r="I68" i="24"/>
  <c r="J68" i="24"/>
  <c r="K68" i="24"/>
  <c r="C69" i="24"/>
  <c r="F69" i="24"/>
  <c r="G69" i="24"/>
  <c r="H69" i="24"/>
  <c r="I69" i="24"/>
  <c r="J69" i="24"/>
  <c r="C70" i="24"/>
  <c r="D70" i="24"/>
  <c r="E70" i="24"/>
  <c r="F70" i="24"/>
  <c r="G70" i="24"/>
  <c r="I70" i="24"/>
  <c r="K70" i="24"/>
  <c r="C71" i="24"/>
  <c r="E71" i="24"/>
  <c r="H71" i="24"/>
  <c r="I71" i="24"/>
  <c r="J71" i="24"/>
  <c r="K71" i="24"/>
  <c r="C72" i="24"/>
  <c r="E72" i="24"/>
  <c r="F72" i="24"/>
  <c r="G72" i="24"/>
  <c r="H72" i="24"/>
  <c r="K72" i="24"/>
  <c r="C73" i="24"/>
  <c r="D73" i="24"/>
  <c r="E73" i="24"/>
  <c r="J73" i="24"/>
  <c r="K73" i="24"/>
  <c r="C74" i="24"/>
  <c r="E74" i="24"/>
  <c r="G74" i="24"/>
  <c r="H74" i="24"/>
  <c r="I74" i="24"/>
  <c r="K74" i="24"/>
  <c r="C75" i="24"/>
  <c r="D75" i="24"/>
  <c r="E75" i="24"/>
  <c r="F75" i="24"/>
  <c r="I75" i="24"/>
  <c r="C76" i="24"/>
  <c r="D76" i="24"/>
  <c r="G76" i="24"/>
  <c r="I76" i="24"/>
  <c r="J76" i="24"/>
  <c r="K76" i="24"/>
  <c r="C77" i="24"/>
  <c r="D77" i="24"/>
  <c r="F77" i="24"/>
  <c r="G77" i="24"/>
  <c r="H77" i="24"/>
  <c r="I77" i="24"/>
  <c r="C78" i="24"/>
  <c r="D78" i="24"/>
  <c r="E78" i="24"/>
  <c r="F78" i="24"/>
  <c r="G78" i="24"/>
  <c r="H78" i="24"/>
  <c r="J78" i="24"/>
  <c r="K78" i="24"/>
  <c r="C79" i="24"/>
  <c r="E79" i="24"/>
  <c r="F79" i="24"/>
  <c r="H79" i="24"/>
  <c r="I79" i="24"/>
  <c r="J79" i="24"/>
  <c r="C80" i="24"/>
  <c r="E80" i="24"/>
  <c r="F80" i="24"/>
  <c r="G80" i="24"/>
  <c r="J80" i="24"/>
  <c r="C81" i="24"/>
  <c r="D81" i="24"/>
  <c r="G81" i="24"/>
  <c r="H81" i="24"/>
  <c r="J81" i="24"/>
  <c r="K81" i="24"/>
  <c r="C82" i="24"/>
  <c r="D82" i="24"/>
  <c r="F82" i="24"/>
  <c r="G82" i="24"/>
  <c r="H82" i="24"/>
  <c r="I82" i="24"/>
  <c r="J82" i="24"/>
  <c r="K82" i="24"/>
  <c r="C83" i="24"/>
  <c r="D83" i="24"/>
  <c r="E83" i="24"/>
  <c r="F83" i="24"/>
  <c r="I83" i="24"/>
  <c r="J83" i="24"/>
  <c r="C84" i="24"/>
  <c r="F84" i="24"/>
  <c r="I84" i="24"/>
  <c r="J84" i="24"/>
  <c r="K84" i="24"/>
  <c r="C85" i="24"/>
  <c r="F85" i="24"/>
  <c r="G85" i="24"/>
  <c r="H85" i="24"/>
  <c r="K85" i="24"/>
  <c r="C86" i="24"/>
  <c r="D86" i="24"/>
  <c r="G86" i="24"/>
  <c r="I86" i="24"/>
  <c r="K86" i="24"/>
  <c r="C87" i="24"/>
  <c r="D87" i="24"/>
  <c r="H87" i="24"/>
  <c r="I87" i="24"/>
  <c r="C88" i="24"/>
  <c r="E88" i="24"/>
  <c r="F88" i="24"/>
  <c r="I88" i="24"/>
  <c r="K88" i="24"/>
  <c r="C89" i="24"/>
  <c r="D89" i="24"/>
  <c r="F89" i="24"/>
  <c r="J89" i="24"/>
  <c r="K89" i="24"/>
  <c r="C90" i="24"/>
  <c r="E90" i="24"/>
  <c r="G90" i="24"/>
  <c r="H90" i="24"/>
  <c r="K90" i="24"/>
  <c r="C91" i="24"/>
  <c r="F91" i="24"/>
  <c r="H91" i="24"/>
  <c r="C92" i="24"/>
  <c r="D92" i="24"/>
  <c r="E92" i="24"/>
  <c r="G92" i="24"/>
  <c r="I92" i="24"/>
  <c r="C93" i="24"/>
  <c r="F93" i="24"/>
  <c r="G93" i="24"/>
  <c r="H93" i="24"/>
  <c r="I93" i="24"/>
  <c r="J93" i="24"/>
  <c r="C94" i="24"/>
  <c r="D94" i="24"/>
  <c r="E94" i="24"/>
  <c r="G94" i="24"/>
  <c r="H94" i="24"/>
  <c r="C95" i="24"/>
  <c r="F95" i="24"/>
  <c r="H95" i="24"/>
  <c r="I95" i="24"/>
  <c r="J95" i="24"/>
  <c r="C96" i="24"/>
  <c r="E96" i="24"/>
  <c r="F96" i="24"/>
  <c r="G96" i="24"/>
  <c r="K96" i="24"/>
  <c r="C97" i="24"/>
  <c r="D97" i="24"/>
  <c r="H97" i="24"/>
  <c r="J97" i="24"/>
  <c r="K97" i="24"/>
  <c r="C98" i="24"/>
  <c r="G98" i="24"/>
  <c r="H98" i="24"/>
  <c r="K98" i="24"/>
  <c r="E103" i="24"/>
  <c r="C133" i="24"/>
  <c r="X133" i="24" s="1"/>
  <c r="C134" i="24"/>
  <c r="X134" i="24" s="1"/>
  <c r="C135" i="24"/>
  <c r="X135" i="24" s="1"/>
  <c r="C136" i="24"/>
  <c r="X136" i="24" s="1"/>
  <c r="C137" i="24"/>
  <c r="X137" i="24" s="1"/>
  <c r="C138" i="24"/>
  <c r="X138" i="24" s="1"/>
  <c r="C139" i="24"/>
  <c r="X139" i="24" s="1"/>
  <c r="C140" i="24"/>
  <c r="X140" i="24" s="1"/>
  <c r="C141" i="24"/>
  <c r="X141" i="24" s="1"/>
  <c r="C142" i="24"/>
  <c r="X142" i="24" s="1"/>
  <c r="C143" i="24"/>
  <c r="X143" i="24" s="1"/>
  <c r="C144" i="24"/>
  <c r="X144" i="24" s="1"/>
  <c r="C145" i="24"/>
  <c r="X145" i="24" s="1"/>
  <c r="C146" i="24"/>
  <c r="X146" i="24" s="1"/>
  <c r="C147" i="24"/>
  <c r="X147" i="24" s="1"/>
  <c r="C148" i="24"/>
  <c r="X148" i="24" s="1"/>
  <c r="C149" i="24"/>
  <c r="X149" i="24" s="1"/>
  <c r="C150" i="24"/>
  <c r="X150" i="24" s="1"/>
  <c r="C151" i="24"/>
  <c r="X151" i="24" s="1"/>
  <c r="C152" i="24"/>
  <c r="X152" i="24" s="1"/>
  <c r="C153" i="24"/>
  <c r="X153" i="24" s="1"/>
  <c r="C154" i="24"/>
  <c r="X154" i="24" s="1"/>
  <c r="C155" i="24"/>
  <c r="X155" i="24" s="1"/>
  <c r="C156" i="24"/>
  <c r="X156" i="24" s="1"/>
  <c r="C157" i="24"/>
  <c r="X157" i="24" s="1"/>
  <c r="AK51" i="35" l="1"/>
  <c r="O62" i="35"/>
  <c r="V37" i="35"/>
  <c r="O59" i="35"/>
  <c r="AK48" i="35"/>
  <c r="AK50" i="35"/>
  <c r="O61" i="35"/>
  <c r="AK49" i="35"/>
  <c r="O60" i="35"/>
  <c r="O52" i="35"/>
  <c r="O53" i="35" s="1"/>
  <c r="O58" i="35"/>
  <c r="AK47" i="35"/>
  <c r="O100" i="35"/>
  <c r="O128" i="35"/>
  <c r="O157" i="35" s="1"/>
  <c r="O99" i="35"/>
  <c r="O127" i="35"/>
  <c r="O156" i="35" s="1"/>
  <c r="V39" i="34"/>
  <c r="W37" i="34" s="1"/>
  <c r="D121" i="24"/>
  <c r="G116" i="24"/>
  <c r="D125" i="24"/>
  <c r="H120" i="24"/>
  <c r="H106" i="24"/>
  <c r="G118" i="24"/>
  <c r="H116" i="24"/>
  <c r="H124" i="24"/>
  <c r="H110" i="24"/>
  <c r="G128" i="24"/>
  <c r="E112" i="24"/>
  <c r="M32" i="24"/>
  <c r="N32" i="24" s="1"/>
  <c r="M34" i="24"/>
  <c r="N34" i="24" s="1"/>
  <c r="M23" i="24"/>
  <c r="N23" i="24" s="1"/>
  <c r="M27" i="24"/>
  <c r="N27" i="24" s="1"/>
  <c r="M5" i="24"/>
  <c r="N5" i="24" s="1"/>
  <c r="K94" i="24"/>
  <c r="K124" i="24" s="1"/>
  <c r="D85" i="24"/>
  <c r="I106" i="24"/>
  <c r="K51" i="24"/>
  <c r="G112" i="24"/>
  <c r="M36" i="24"/>
  <c r="N36" i="24" s="1"/>
  <c r="M28" i="24"/>
  <c r="N28" i="24" s="1"/>
  <c r="M9" i="24"/>
  <c r="N9" i="24" s="1"/>
  <c r="M30" i="24"/>
  <c r="N30" i="24" s="1"/>
  <c r="K92" i="24"/>
  <c r="K122" i="24" s="1"/>
  <c r="E108" i="24"/>
  <c r="K50" i="24"/>
  <c r="M17" i="24"/>
  <c r="N17" i="24" s="1"/>
  <c r="M7" i="24"/>
  <c r="N7" i="24" s="1"/>
  <c r="J37" i="24"/>
  <c r="J39" i="24" s="1"/>
  <c r="G127" i="24"/>
  <c r="G124" i="24"/>
  <c r="G120" i="24"/>
  <c r="K115" i="24"/>
  <c r="G110" i="24"/>
  <c r="D79" i="24"/>
  <c r="D109" i="24" s="1"/>
  <c r="D71" i="24"/>
  <c r="D48" i="24"/>
  <c r="M19" i="24"/>
  <c r="N19" i="24" s="1"/>
  <c r="K123" i="24"/>
  <c r="K119" i="24"/>
  <c r="J114" i="24"/>
  <c r="E107" i="24"/>
  <c r="J51" i="24"/>
  <c r="M11" i="24"/>
  <c r="N11" i="24" s="1"/>
  <c r="K126" i="24"/>
  <c r="D123" i="24"/>
  <c r="D119" i="24"/>
  <c r="I114" i="24"/>
  <c r="D107" i="24"/>
  <c r="D69" i="24"/>
  <c r="I37" i="24"/>
  <c r="I39" i="24" s="1"/>
  <c r="H126" i="24"/>
  <c r="H122" i="24"/>
  <c r="H118" i="24"/>
  <c r="I113" i="24"/>
  <c r="K77" i="24"/>
  <c r="K127" i="24" s="1"/>
  <c r="K69" i="24"/>
  <c r="E37" i="24"/>
  <c r="E39" i="24" s="1"/>
  <c r="G37" i="24"/>
  <c r="G39" i="24" s="1"/>
  <c r="M13" i="24"/>
  <c r="N13" i="24" s="1"/>
  <c r="K128" i="24"/>
  <c r="K125" i="24"/>
  <c r="G122" i="24"/>
  <c r="K117" i="24"/>
  <c r="H113" i="24"/>
  <c r="G126" i="24"/>
  <c r="H128" i="24"/>
  <c r="G125" i="24"/>
  <c r="K121" i="24"/>
  <c r="D117" i="24"/>
  <c r="L66" i="24"/>
  <c r="L103" i="24" s="1"/>
  <c r="M15" i="24"/>
  <c r="N15" i="24" s="1"/>
  <c r="E99" i="24"/>
  <c r="E104" i="24"/>
  <c r="I107" i="24"/>
  <c r="I110" i="24"/>
  <c r="H112" i="24"/>
  <c r="K113" i="24"/>
  <c r="I116" i="24"/>
  <c r="E117" i="24"/>
  <c r="I118" i="24"/>
  <c r="E119" i="24"/>
  <c r="I120" i="24"/>
  <c r="E121" i="24"/>
  <c r="I122" i="24"/>
  <c r="E123" i="24"/>
  <c r="E152" i="24" s="1"/>
  <c r="I124" i="24"/>
  <c r="E125" i="24"/>
  <c r="I126" i="24"/>
  <c r="E127" i="24"/>
  <c r="I128" i="24"/>
  <c r="I157" i="24" s="1"/>
  <c r="I99" i="24"/>
  <c r="E100" i="24"/>
  <c r="G104" i="24"/>
  <c r="K107" i="24"/>
  <c r="G108" i="24"/>
  <c r="J110" i="24"/>
  <c r="D111" i="24"/>
  <c r="I112" i="24"/>
  <c r="D115" i="24"/>
  <c r="J116" i="24"/>
  <c r="F117" i="24"/>
  <c r="J118" i="24"/>
  <c r="F119" i="24"/>
  <c r="J120" i="24"/>
  <c r="F121" i="24"/>
  <c r="J122" i="24"/>
  <c r="F123" i="24"/>
  <c r="J124" i="24"/>
  <c r="F125" i="24"/>
  <c r="J126" i="24"/>
  <c r="F127" i="24"/>
  <c r="J128" i="24"/>
  <c r="G100" i="24"/>
  <c r="H104" i="24"/>
  <c r="D105" i="24"/>
  <c r="H108" i="24"/>
  <c r="E111" i="24"/>
  <c r="J112" i="24"/>
  <c r="D114" i="24"/>
  <c r="E115" i="24"/>
  <c r="K116" i="24"/>
  <c r="G117" i="24"/>
  <c r="K118" i="24"/>
  <c r="G119" i="24"/>
  <c r="K120" i="24"/>
  <c r="G121" i="24"/>
  <c r="G123" i="24"/>
  <c r="H100" i="24"/>
  <c r="I104" i="24"/>
  <c r="E105" i="24"/>
  <c r="I108" i="24"/>
  <c r="E109" i="24"/>
  <c r="F111" i="24"/>
  <c r="D113" i="24"/>
  <c r="E114" i="24"/>
  <c r="F115" i="24"/>
  <c r="D116" i="24"/>
  <c r="H117" i="24"/>
  <c r="D118" i="24"/>
  <c r="H119" i="24"/>
  <c r="D120" i="24"/>
  <c r="H121" i="24"/>
  <c r="D122" i="24"/>
  <c r="H123" i="24"/>
  <c r="D124" i="24"/>
  <c r="H125" i="24"/>
  <c r="D126" i="24"/>
  <c r="H127" i="24"/>
  <c r="D128" i="24"/>
  <c r="I100" i="24"/>
  <c r="I105" i="24"/>
  <c r="E106" i="24"/>
  <c r="I109" i="24"/>
  <c r="I111" i="24"/>
  <c r="E113" i="24"/>
  <c r="G114" i="24"/>
  <c r="H115" i="24"/>
  <c r="E116" i="24"/>
  <c r="I117" i="24"/>
  <c r="E118" i="24"/>
  <c r="I119" i="24"/>
  <c r="E120" i="24"/>
  <c r="I121" i="24"/>
  <c r="E122" i="24"/>
  <c r="I123" i="24"/>
  <c r="E124" i="24"/>
  <c r="I125" i="24"/>
  <c r="E126" i="24"/>
  <c r="I127" i="24"/>
  <c r="E128" i="24"/>
  <c r="K105" i="24"/>
  <c r="G106" i="24"/>
  <c r="K109" i="24"/>
  <c r="E110" i="24"/>
  <c r="K111" i="24"/>
  <c r="F113" i="24"/>
  <c r="H114" i="24"/>
  <c r="I115" i="24"/>
  <c r="F116" i="24"/>
  <c r="J117" i="24"/>
  <c r="F118" i="24"/>
  <c r="J119" i="24"/>
  <c r="F120" i="24"/>
  <c r="J121" i="24"/>
  <c r="F122" i="24"/>
  <c r="J123" i="24"/>
  <c r="F124" i="24"/>
  <c r="J125" i="24"/>
  <c r="F126" i="24"/>
  <c r="J127" i="24"/>
  <c r="F128" i="24"/>
  <c r="F99" i="24"/>
  <c r="J100" i="24"/>
  <c r="J104" i="24"/>
  <c r="F105" i="24"/>
  <c r="J106" i="24"/>
  <c r="J135" i="24" s="1"/>
  <c r="F107" i="24"/>
  <c r="F136" i="24" s="1"/>
  <c r="J108" i="24"/>
  <c r="F109" i="24"/>
  <c r="G99" i="24"/>
  <c r="K100" i="24"/>
  <c r="K104" i="24"/>
  <c r="K133" i="24" s="1"/>
  <c r="G105" i="24"/>
  <c r="K106" i="24"/>
  <c r="G107" i="24"/>
  <c r="G136" i="24" s="1"/>
  <c r="K108" i="24"/>
  <c r="G109" i="24"/>
  <c r="K110" i="24"/>
  <c r="G111" i="24"/>
  <c r="K112" i="24"/>
  <c r="G113" i="24"/>
  <c r="H142" i="24" s="1"/>
  <c r="K114" i="24"/>
  <c r="K143" i="24" s="1"/>
  <c r="G115" i="24"/>
  <c r="H99" i="24"/>
  <c r="D100" i="24"/>
  <c r="D104" i="24"/>
  <c r="H105" i="24"/>
  <c r="D106" i="24"/>
  <c r="H107" i="24"/>
  <c r="D108" i="24"/>
  <c r="E137" i="24" s="1"/>
  <c r="H109" i="24"/>
  <c r="D110" i="24"/>
  <c r="H111" i="24"/>
  <c r="D112" i="24"/>
  <c r="E141" i="24" s="1"/>
  <c r="J99" i="24"/>
  <c r="F100" i="24"/>
  <c r="J105" i="24"/>
  <c r="F106" i="24"/>
  <c r="J107" i="24"/>
  <c r="F108" i="24"/>
  <c r="J109" i="24"/>
  <c r="F110" i="24"/>
  <c r="J111" i="24"/>
  <c r="F112" i="24"/>
  <c r="J113" i="24"/>
  <c r="J142" i="24" s="1"/>
  <c r="F114" i="24"/>
  <c r="J115" i="24"/>
  <c r="L37" i="24"/>
  <c r="L39" i="24" s="1"/>
  <c r="M26" i="24"/>
  <c r="N26" i="24" s="1"/>
  <c r="F47" i="24"/>
  <c r="F37" i="24"/>
  <c r="F39" i="24" s="1"/>
  <c r="F67" i="24"/>
  <c r="F104" i="24" s="1"/>
  <c r="F133" i="24" s="1"/>
  <c r="M12" i="24"/>
  <c r="N12" i="24" s="1"/>
  <c r="F48" i="24"/>
  <c r="D50" i="24"/>
  <c r="D51" i="24"/>
  <c r="I48" i="24"/>
  <c r="E50" i="24"/>
  <c r="E51" i="24"/>
  <c r="D47" i="24"/>
  <c r="J48" i="24"/>
  <c r="D49" i="24"/>
  <c r="F50" i="24"/>
  <c r="F51" i="24"/>
  <c r="J47" i="24"/>
  <c r="E49" i="24"/>
  <c r="G50" i="24"/>
  <c r="G51" i="24"/>
  <c r="F49" i="24"/>
  <c r="H50" i="24"/>
  <c r="H51" i="24"/>
  <c r="G49" i="24"/>
  <c r="I50" i="24"/>
  <c r="I51" i="24"/>
  <c r="I49" i="24"/>
  <c r="J50" i="24"/>
  <c r="M35" i="24"/>
  <c r="N35" i="24" s="1"/>
  <c r="M18" i="24"/>
  <c r="N18" i="24" s="1"/>
  <c r="H37" i="24"/>
  <c r="H39" i="24" s="1"/>
  <c r="H47" i="24"/>
  <c r="M29" i="24"/>
  <c r="N29" i="24" s="1"/>
  <c r="M10" i="24"/>
  <c r="N10" i="24" s="1"/>
  <c r="K37" i="24"/>
  <c r="K39" i="24" s="1"/>
  <c r="E47" i="24"/>
  <c r="E48" i="24"/>
  <c r="G47" i="24"/>
  <c r="G48" i="24"/>
  <c r="H49" i="24"/>
  <c r="I47" i="24"/>
  <c r="K47" i="24"/>
  <c r="K48" i="24"/>
  <c r="K49" i="24"/>
  <c r="K60" i="24" s="1"/>
  <c r="H48" i="24"/>
  <c r="M33" i="24"/>
  <c r="N33" i="24" s="1"/>
  <c r="R4" i="24"/>
  <c r="S4" i="24" s="1"/>
  <c r="N46" i="24" s="1"/>
  <c r="T3" i="24"/>
  <c r="D37" i="24"/>
  <c r="D39" i="24" s="1"/>
  <c r="M31" i="24"/>
  <c r="N31" i="24" s="1"/>
  <c r="M20" i="24"/>
  <c r="N20" i="24" s="1"/>
  <c r="P4" i="24"/>
  <c r="Q4" i="24" s="1"/>
  <c r="M46" i="24" s="1"/>
  <c r="M21" i="24"/>
  <c r="N21" i="24" s="1"/>
  <c r="M22" i="24"/>
  <c r="N22" i="24" s="1"/>
  <c r="M14" i="24"/>
  <c r="N14" i="24" s="1"/>
  <c r="M6" i="24"/>
  <c r="N6" i="24" s="1"/>
  <c r="M24" i="24"/>
  <c r="N24" i="24" s="1"/>
  <c r="M16" i="24"/>
  <c r="N16" i="24" s="1"/>
  <c r="M8" i="24"/>
  <c r="N8" i="24" s="1"/>
  <c r="X2" i="24"/>
  <c r="M25" i="24"/>
  <c r="N25" i="24" s="1"/>
  <c r="V39" i="35" l="1"/>
  <c r="W14" i="34"/>
  <c r="W18" i="34"/>
  <c r="W8" i="34"/>
  <c r="W28" i="34"/>
  <c r="W34" i="34"/>
  <c r="W35" i="34"/>
  <c r="W23" i="34"/>
  <c r="W22" i="34"/>
  <c r="W29" i="34"/>
  <c r="W15" i="34"/>
  <c r="W9" i="34"/>
  <c r="W17" i="34"/>
  <c r="W13" i="34"/>
  <c r="W36" i="34"/>
  <c r="W32" i="34"/>
  <c r="W24" i="34"/>
  <c r="W25" i="34"/>
  <c r="W11" i="34"/>
  <c r="W21" i="34"/>
  <c r="W31" i="34"/>
  <c r="W5" i="34"/>
  <c r="W19" i="34"/>
  <c r="W12" i="34"/>
  <c r="W7" i="34"/>
  <c r="W16" i="34"/>
  <c r="W33" i="34"/>
  <c r="W30" i="34"/>
  <c r="W20" i="34"/>
  <c r="W27" i="34"/>
  <c r="W26" i="34"/>
  <c r="W10" i="34"/>
  <c r="W6" i="34"/>
  <c r="E150" i="24"/>
  <c r="H154" i="24"/>
  <c r="F135" i="24"/>
  <c r="E154" i="24"/>
  <c r="G147" i="24"/>
  <c r="E59" i="24"/>
  <c r="F143" i="24"/>
  <c r="H147" i="24"/>
  <c r="I139" i="24"/>
  <c r="H139" i="24"/>
  <c r="J62" i="24"/>
  <c r="J157" i="24"/>
  <c r="J149" i="24"/>
  <c r="J141" i="24"/>
  <c r="K151" i="24"/>
  <c r="J136" i="24"/>
  <c r="H145" i="24"/>
  <c r="H141" i="24"/>
  <c r="I155" i="24"/>
  <c r="I135" i="24"/>
  <c r="E151" i="24"/>
  <c r="E140" i="24"/>
  <c r="I153" i="24"/>
  <c r="I145" i="24"/>
  <c r="H153" i="24"/>
  <c r="J134" i="24"/>
  <c r="J61" i="24"/>
  <c r="K141" i="24"/>
  <c r="J133" i="24"/>
  <c r="K152" i="24"/>
  <c r="F146" i="24"/>
  <c r="G140" i="24"/>
  <c r="K139" i="24"/>
  <c r="J138" i="24"/>
  <c r="I149" i="24"/>
  <c r="H157" i="24"/>
  <c r="H59" i="24"/>
  <c r="F137" i="24"/>
  <c r="J137" i="24"/>
  <c r="K99" i="24"/>
  <c r="H155" i="24"/>
  <c r="H149" i="24"/>
  <c r="F134" i="24"/>
  <c r="F153" i="24"/>
  <c r="I150" i="24"/>
  <c r="I137" i="24"/>
  <c r="G148" i="24"/>
  <c r="J140" i="24"/>
  <c r="I156" i="24"/>
  <c r="H151" i="24"/>
  <c r="I61" i="24"/>
  <c r="F138" i="24"/>
  <c r="J144" i="24"/>
  <c r="F140" i="24"/>
  <c r="I147" i="24"/>
  <c r="H156" i="24"/>
  <c r="I154" i="24"/>
  <c r="I146" i="24"/>
  <c r="E143" i="24"/>
  <c r="K62" i="24"/>
  <c r="G60" i="24"/>
  <c r="E153" i="24"/>
  <c r="H150" i="24"/>
  <c r="E148" i="24"/>
  <c r="H61" i="24"/>
  <c r="E146" i="24"/>
  <c r="H136" i="24"/>
  <c r="J147" i="24"/>
  <c r="E60" i="24"/>
  <c r="F142" i="24"/>
  <c r="E147" i="24"/>
  <c r="H152" i="24"/>
  <c r="F144" i="24"/>
  <c r="K145" i="24"/>
  <c r="F59" i="24"/>
  <c r="F155" i="24"/>
  <c r="J139" i="24"/>
  <c r="I142" i="24"/>
  <c r="F60" i="24"/>
  <c r="J59" i="24"/>
  <c r="H148" i="24"/>
  <c r="E138" i="24"/>
  <c r="I60" i="24"/>
  <c r="E62" i="24"/>
  <c r="J152" i="24"/>
  <c r="E157" i="24"/>
  <c r="H146" i="24"/>
  <c r="E134" i="24"/>
  <c r="K147" i="24"/>
  <c r="H134" i="24"/>
  <c r="I133" i="24"/>
  <c r="J145" i="24"/>
  <c r="I151" i="24"/>
  <c r="D99" i="24"/>
  <c r="D127" i="24"/>
  <c r="E156" i="24" s="1"/>
  <c r="K140" i="24"/>
  <c r="G152" i="24"/>
  <c r="E144" i="24"/>
  <c r="E136" i="24"/>
  <c r="H62" i="24"/>
  <c r="F61" i="24"/>
  <c r="F150" i="24"/>
  <c r="J143" i="24"/>
  <c r="N37" i="24"/>
  <c r="N39" i="24" s="1"/>
  <c r="K153" i="24"/>
  <c r="J153" i="24"/>
  <c r="G133" i="24"/>
  <c r="M57" i="24"/>
  <c r="M66" i="24"/>
  <c r="M103" i="24" s="1"/>
  <c r="T4" i="24"/>
  <c r="U4" i="24" s="1"/>
  <c r="O46" i="24" s="1"/>
  <c r="V3" i="24"/>
  <c r="G62" i="24"/>
  <c r="E61" i="24"/>
  <c r="F141" i="24"/>
  <c r="G141" i="24"/>
  <c r="J148" i="24"/>
  <c r="K148" i="24"/>
  <c r="F145" i="24"/>
  <c r="G145" i="24"/>
  <c r="E139" i="24"/>
  <c r="G143" i="24"/>
  <c r="H137" i="24"/>
  <c r="F156" i="24"/>
  <c r="G156" i="24"/>
  <c r="H58" i="24"/>
  <c r="H52" i="24"/>
  <c r="E58" i="24"/>
  <c r="E52" i="24"/>
  <c r="F151" i="24"/>
  <c r="G151" i="24"/>
  <c r="I136" i="24"/>
  <c r="F62" i="24"/>
  <c r="D52" i="24"/>
  <c r="H138" i="24"/>
  <c r="G142" i="24"/>
  <c r="I144" i="24"/>
  <c r="G135" i="24"/>
  <c r="I152" i="24"/>
  <c r="E149" i="24"/>
  <c r="E142" i="24"/>
  <c r="G150" i="24"/>
  <c r="H133" i="24"/>
  <c r="J155" i="24"/>
  <c r="K155" i="24"/>
  <c r="F152" i="24"/>
  <c r="I141" i="24"/>
  <c r="E133" i="24"/>
  <c r="K144" i="24"/>
  <c r="F58" i="24"/>
  <c r="F52" i="24"/>
  <c r="K154" i="24"/>
  <c r="J154" i="24"/>
  <c r="K138" i="24"/>
  <c r="K59" i="24"/>
  <c r="K58" i="24"/>
  <c r="K52" i="24"/>
  <c r="I62" i="24"/>
  <c r="G61" i="24"/>
  <c r="I59" i="24"/>
  <c r="K135" i="24"/>
  <c r="G157" i="24"/>
  <c r="F157" i="24"/>
  <c r="J150" i="24"/>
  <c r="K150" i="24"/>
  <c r="F147" i="24"/>
  <c r="K134" i="24"/>
  <c r="E155" i="24"/>
  <c r="I140" i="24"/>
  <c r="G153" i="24"/>
  <c r="G58" i="24"/>
  <c r="G52" i="24"/>
  <c r="G138" i="24"/>
  <c r="J156" i="24"/>
  <c r="K156" i="24"/>
  <c r="H143" i="24"/>
  <c r="I143" i="24"/>
  <c r="I148" i="24"/>
  <c r="E145" i="24"/>
  <c r="I138" i="24"/>
  <c r="K149" i="24"/>
  <c r="G146" i="24"/>
  <c r="J151" i="24"/>
  <c r="F148" i="24"/>
  <c r="J58" i="24"/>
  <c r="J52" i="24"/>
  <c r="N57" i="24"/>
  <c r="N66" i="24"/>
  <c r="N103" i="24" s="1"/>
  <c r="I58" i="24"/>
  <c r="I52" i="24"/>
  <c r="H60" i="24"/>
  <c r="K61" i="24"/>
  <c r="J60" i="24"/>
  <c r="F139" i="24"/>
  <c r="G139" i="24"/>
  <c r="H140" i="24"/>
  <c r="G144" i="24"/>
  <c r="J146" i="24"/>
  <c r="K146" i="24"/>
  <c r="E135" i="24"/>
  <c r="F154" i="24"/>
  <c r="G154" i="24"/>
  <c r="G137" i="24"/>
  <c r="K157" i="24"/>
  <c r="Z2" i="24"/>
  <c r="G59" i="24"/>
  <c r="K137" i="24"/>
  <c r="G134" i="24"/>
  <c r="G149" i="24"/>
  <c r="F149" i="24"/>
  <c r="H144" i="24"/>
  <c r="I134" i="24"/>
  <c r="K136" i="24"/>
  <c r="K142" i="24"/>
  <c r="H135" i="24"/>
  <c r="G155" i="24"/>
  <c r="W14" i="35" l="1"/>
  <c r="W18" i="35"/>
  <c r="W35" i="35"/>
  <c r="W19" i="35"/>
  <c r="W24" i="35"/>
  <c r="W6" i="35"/>
  <c r="W34" i="35"/>
  <c r="W9" i="35"/>
  <c r="W5" i="35"/>
  <c r="W10" i="35"/>
  <c r="W17" i="35"/>
  <c r="W31" i="35"/>
  <c r="W30" i="35"/>
  <c r="W28" i="35"/>
  <c r="W29" i="35"/>
  <c r="W11" i="35"/>
  <c r="W26" i="35"/>
  <c r="W27" i="35"/>
  <c r="W21" i="35"/>
  <c r="W13" i="35"/>
  <c r="W8" i="35"/>
  <c r="W12" i="35"/>
  <c r="W23" i="35"/>
  <c r="W32" i="35"/>
  <c r="W36" i="35"/>
  <c r="W16" i="35"/>
  <c r="W7" i="35"/>
  <c r="W15" i="35"/>
  <c r="W20" i="35"/>
  <c r="W22" i="35"/>
  <c r="W33" i="35"/>
  <c r="W25" i="35"/>
  <c r="W37" i="35"/>
  <c r="P68" i="34"/>
  <c r="P105" i="34" s="1"/>
  <c r="P134" i="34" s="1"/>
  <c r="X6" i="34"/>
  <c r="P93" i="34"/>
  <c r="P123" i="34" s="1"/>
  <c r="P152" i="34" s="1"/>
  <c r="X31" i="34"/>
  <c r="P79" i="34"/>
  <c r="P109" i="34" s="1"/>
  <c r="P138" i="34" s="1"/>
  <c r="P49" i="34"/>
  <c r="X17" i="34"/>
  <c r="P72" i="34"/>
  <c r="P108" i="34" s="1"/>
  <c r="P137" i="34" s="1"/>
  <c r="X10" i="34"/>
  <c r="P92" i="34"/>
  <c r="P122" i="34" s="1"/>
  <c r="P151" i="34" s="1"/>
  <c r="P51" i="34"/>
  <c r="X30" i="34"/>
  <c r="X12" i="34"/>
  <c r="P74" i="34"/>
  <c r="P83" i="34"/>
  <c r="P113" i="34" s="1"/>
  <c r="P142" i="34" s="1"/>
  <c r="X21" i="34"/>
  <c r="P94" i="34"/>
  <c r="P124" i="34" s="1"/>
  <c r="P153" i="34" s="1"/>
  <c r="X32" i="34"/>
  <c r="P71" i="34"/>
  <c r="P48" i="34"/>
  <c r="X9" i="34"/>
  <c r="P85" i="34"/>
  <c r="P115" i="34" s="1"/>
  <c r="P144" i="34" s="1"/>
  <c r="X23" i="34"/>
  <c r="P70" i="34"/>
  <c r="P107" i="34" s="1"/>
  <c r="P136" i="34" s="1"/>
  <c r="X8" i="34"/>
  <c r="X20" i="34"/>
  <c r="P82" i="34"/>
  <c r="P112" i="34" s="1"/>
  <c r="P141" i="34" s="1"/>
  <c r="P86" i="34"/>
  <c r="P116" i="34" s="1"/>
  <c r="P145" i="34" s="1"/>
  <c r="X24" i="34"/>
  <c r="P84" i="34"/>
  <c r="P114" i="34" s="1"/>
  <c r="P143" i="34" s="1"/>
  <c r="X22" i="34"/>
  <c r="P88" i="34"/>
  <c r="P118" i="34" s="1"/>
  <c r="P147" i="34" s="1"/>
  <c r="X26" i="34"/>
  <c r="P95" i="34"/>
  <c r="P125" i="34" s="1"/>
  <c r="P154" i="34" s="1"/>
  <c r="X33" i="34"/>
  <c r="P81" i="34"/>
  <c r="P111" i="34" s="1"/>
  <c r="P140" i="34" s="1"/>
  <c r="X19" i="34"/>
  <c r="P73" i="34"/>
  <c r="X11" i="34"/>
  <c r="P98" i="34"/>
  <c r="X36" i="34"/>
  <c r="P77" i="34"/>
  <c r="X15" i="34"/>
  <c r="P97" i="34"/>
  <c r="X35" i="34"/>
  <c r="P80" i="34"/>
  <c r="P110" i="34" s="1"/>
  <c r="P139" i="34" s="1"/>
  <c r="X18" i="34"/>
  <c r="P69" i="34"/>
  <c r="P106" i="34" s="1"/>
  <c r="P135" i="34" s="1"/>
  <c r="X7" i="34"/>
  <c r="P90" i="34"/>
  <c r="P120" i="34" s="1"/>
  <c r="P149" i="34" s="1"/>
  <c r="X28" i="34"/>
  <c r="P89" i="34"/>
  <c r="P119" i="34" s="1"/>
  <c r="P148" i="34" s="1"/>
  <c r="X27" i="34"/>
  <c r="P78" i="34"/>
  <c r="X16" i="34"/>
  <c r="P67" i="34"/>
  <c r="P104" i="34" s="1"/>
  <c r="P133" i="34" s="1"/>
  <c r="P47" i="34"/>
  <c r="X5" i="34"/>
  <c r="P87" i="34"/>
  <c r="P117" i="34" s="1"/>
  <c r="P146" i="34" s="1"/>
  <c r="P50" i="34"/>
  <c r="X25" i="34"/>
  <c r="P75" i="34"/>
  <c r="X13" i="34"/>
  <c r="P91" i="34"/>
  <c r="P121" i="34" s="1"/>
  <c r="P150" i="34" s="1"/>
  <c r="X29" i="34"/>
  <c r="X34" i="34"/>
  <c r="P96" i="34"/>
  <c r="P126" i="34" s="1"/>
  <c r="P155" i="34" s="1"/>
  <c r="P76" i="34"/>
  <c r="X14" i="34"/>
  <c r="X3" i="24"/>
  <c r="V4" i="24"/>
  <c r="W4" i="24" s="1"/>
  <c r="P46" i="24" s="1"/>
  <c r="O66" i="24"/>
  <c r="O103" i="24" s="1"/>
  <c r="O57" i="24"/>
  <c r="AB2" i="24"/>
  <c r="P87" i="35" l="1"/>
  <c r="P117" i="35" s="1"/>
  <c r="P146" i="35" s="1"/>
  <c r="P50" i="35"/>
  <c r="X25" i="35"/>
  <c r="P94" i="35"/>
  <c r="P124" i="35" s="1"/>
  <c r="P153" i="35" s="1"/>
  <c r="X32" i="35"/>
  <c r="P73" i="35"/>
  <c r="X11" i="35"/>
  <c r="P81" i="35"/>
  <c r="P111" i="35" s="1"/>
  <c r="P140" i="35" s="1"/>
  <c r="X19" i="35"/>
  <c r="P95" i="35"/>
  <c r="P125" i="35" s="1"/>
  <c r="P154" i="35" s="1"/>
  <c r="X33" i="35"/>
  <c r="P69" i="35"/>
  <c r="P106" i="35" s="1"/>
  <c r="P135" i="35" s="1"/>
  <c r="X7" i="35"/>
  <c r="P85" i="35"/>
  <c r="P115" i="35" s="1"/>
  <c r="P144" i="35" s="1"/>
  <c r="X23" i="35"/>
  <c r="P83" i="35"/>
  <c r="P113" i="35" s="1"/>
  <c r="P142" i="35" s="1"/>
  <c r="X21" i="35"/>
  <c r="P91" i="35"/>
  <c r="P121" i="35" s="1"/>
  <c r="P150" i="35" s="1"/>
  <c r="X29" i="35"/>
  <c r="P79" i="35"/>
  <c r="P109" i="35" s="1"/>
  <c r="P138" i="35" s="1"/>
  <c r="P49" i="35"/>
  <c r="X17" i="35"/>
  <c r="P96" i="35"/>
  <c r="P126" i="35" s="1"/>
  <c r="P155" i="35" s="1"/>
  <c r="X34" i="35"/>
  <c r="P97" i="35"/>
  <c r="X35" i="35"/>
  <c r="P77" i="35"/>
  <c r="X15" i="35"/>
  <c r="P75" i="35"/>
  <c r="X13" i="35"/>
  <c r="P93" i="35"/>
  <c r="P123" i="35" s="1"/>
  <c r="P152" i="35" s="1"/>
  <c r="X31" i="35"/>
  <c r="P71" i="35"/>
  <c r="P48" i="35"/>
  <c r="X9" i="35"/>
  <c r="P84" i="35"/>
  <c r="P114" i="35" s="1"/>
  <c r="P143" i="35" s="1"/>
  <c r="X22" i="35"/>
  <c r="P78" i="35"/>
  <c r="X16" i="35"/>
  <c r="P74" i="35"/>
  <c r="X12" i="35"/>
  <c r="P89" i="35"/>
  <c r="P119" i="35" s="1"/>
  <c r="P148" i="35" s="1"/>
  <c r="X27" i="35"/>
  <c r="P90" i="35"/>
  <c r="P120" i="35" s="1"/>
  <c r="P149" i="35" s="1"/>
  <c r="X28" i="35"/>
  <c r="X10" i="35"/>
  <c r="P72" i="35"/>
  <c r="P108" i="35" s="1"/>
  <c r="P137" i="35" s="1"/>
  <c r="P68" i="35"/>
  <c r="P105" i="35" s="1"/>
  <c r="P134" i="35" s="1"/>
  <c r="X6" i="35"/>
  <c r="X18" i="35"/>
  <c r="P80" i="35"/>
  <c r="P110" i="35" s="1"/>
  <c r="P139" i="35" s="1"/>
  <c r="P82" i="35"/>
  <c r="P112" i="35" s="1"/>
  <c r="P141" i="35" s="1"/>
  <c r="X20" i="35"/>
  <c r="P98" i="35"/>
  <c r="X36" i="35"/>
  <c r="P70" i="35"/>
  <c r="P107" i="35" s="1"/>
  <c r="P136" i="35" s="1"/>
  <c r="X8" i="35"/>
  <c r="P88" i="35"/>
  <c r="P118" i="35" s="1"/>
  <c r="P147" i="35" s="1"/>
  <c r="X26" i="35"/>
  <c r="P92" i="35"/>
  <c r="P122" i="35" s="1"/>
  <c r="P151" i="35" s="1"/>
  <c r="P51" i="35"/>
  <c r="X30" i="35"/>
  <c r="P67" i="35"/>
  <c r="P104" i="35" s="1"/>
  <c r="P133" i="35" s="1"/>
  <c r="P47" i="35"/>
  <c r="X5" i="35"/>
  <c r="P86" i="35"/>
  <c r="P116" i="35" s="1"/>
  <c r="P145" i="35" s="1"/>
  <c r="X24" i="35"/>
  <c r="P76" i="35"/>
  <c r="X14" i="35"/>
  <c r="AL48" i="34"/>
  <c r="P59" i="34"/>
  <c r="P99" i="34"/>
  <c r="P127" i="34"/>
  <c r="P156" i="34" s="1"/>
  <c r="AL51" i="34"/>
  <c r="P62" i="34"/>
  <c r="AL50" i="34"/>
  <c r="P61" i="34"/>
  <c r="P100" i="34"/>
  <c r="P128" i="34"/>
  <c r="P157" i="34" s="1"/>
  <c r="X37" i="34"/>
  <c r="AL49" i="34"/>
  <c r="P60" i="34"/>
  <c r="P52" i="34"/>
  <c r="P53" i="34" s="1"/>
  <c r="AL47" i="34"/>
  <c r="P58" i="34"/>
  <c r="AD2" i="24"/>
  <c r="O7" i="24"/>
  <c r="O15" i="24"/>
  <c r="O5" i="24"/>
  <c r="O23" i="24"/>
  <c r="O13" i="24"/>
  <c r="O19" i="24"/>
  <c r="O17" i="24"/>
  <c r="O27" i="24"/>
  <c r="O32" i="24"/>
  <c r="O9" i="24"/>
  <c r="O28" i="24"/>
  <c r="O11" i="24"/>
  <c r="O30" i="24"/>
  <c r="O34" i="24"/>
  <c r="O36" i="24"/>
  <c r="O10" i="24"/>
  <c r="O16" i="24"/>
  <c r="O21" i="24"/>
  <c r="O22" i="24"/>
  <c r="O33" i="24"/>
  <c r="O31" i="24"/>
  <c r="O8" i="24"/>
  <c r="O6" i="24"/>
  <c r="O18" i="24"/>
  <c r="O35" i="24"/>
  <c r="O29" i="24"/>
  <c r="O14" i="24"/>
  <c r="O25" i="24"/>
  <c r="O26" i="24"/>
  <c r="O20" i="24"/>
  <c r="O12" i="24"/>
  <c r="O24" i="24"/>
  <c r="O37" i="24"/>
  <c r="P57" i="24"/>
  <c r="P66" i="24"/>
  <c r="P103" i="24" s="1"/>
  <c r="Z3" i="24"/>
  <c r="X4" i="24"/>
  <c r="Y4" i="24" s="1"/>
  <c r="Q46" i="24" s="1"/>
  <c r="P52" i="35" l="1"/>
  <c r="P53" i="35" s="1"/>
  <c r="P58" i="35"/>
  <c r="AL47" i="35"/>
  <c r="AL48" i="35"/>
  <c r="P59" i="35"/>
  <c r="AL50" i="35"/>
  <c r="P61" i="35"/>
  <c r="X37" i="35"/>
  <c r="AL51" i="35"/>
  <c r="P62" i="35"/>
  <c r="P127" i="35"/>
  <c r="P156" i="35" s="1"/>
  <c r="P99" i="35"/>
  <c r="P100" i="35"/>
  <c r="P128" i="35"/>
  <c r="P157" i="35" s="1"/>
  <c r="AL49" i="35"/>
  <c r="P60" i="35"/>
  <c r="X39" i="34"/>
  <c r="Y37" i="34" s="1"/>
  <c r="Q57" i="24"/>
  <c r="Q66" i="24"/>
  <c r="Q103" i="24" s="1"/>
  <c r="P26" i="24"/>
  <c r="L88" i="24"/>
  <c r="L118" i="24" s="1"/>
  <c r="L147" i="24" s="1"/>
  <c r="P31" i="24"/>
  <c r="L93" i="24"/>
  <c r="L123" i="24" s="1"/>
  <c r="L152" i="24" s="1"/>
  <c r="P30" i="24"/>
  <c r="L92" i="24"/>
  <c r="L122" i="24" s="1"/>
  <c r="L151" i="24" s="1"/>
  <c r="L51" i="24"/>
  <c r="AH51" i="24" s="1"/>
  <c r="P13" i="24"/>
  <c r="L75" i="24"/>
  <c r="AB3" i="24"/>
  <c r="Z4" i="24"/>
  <c r="AA4" i="24" s="1"/>
  <c r="R46" i="24" s="1"/>
  <c r="P25" i="24"/>
  <c r="L87" i="24"/>
  <c r="L117" i="24" s="1"/>
  <c r="L146" i="24" s="1"/>
  <c r="L50" i="24"/>
  <c r="AH50" i="24" s="1"/>
  <c r="P33" i="24"/>
  <c r="L95" i="24"/>
  <c r="L125" i="24" s="1"/>
  <c r="L154" i="24" s="1"/>
  <c r="P11" i="24"/>
  <c r="L73" i="24"/>
  <c r="P23" i="24"/>
  <c r="L85" i="24"/>
  <c r="L115" i="24" s="1"/>
  <c r="L144" i="24" s="1"/>
  <c r="P8" i="24"/>
  <c r="L70" i="24"/>
  <c r="L107" i="24" s="1"/>
  <c r="L136" i="24" s="1"/>
  <c r="P14" i="24"/>
  <c r="L76" i="24"/>
  <c r="P22" i="24"/>
  <c r="L84" i="24"/>
  <c r="L114" i="24" s="1"/>
  <c r="L143" i="24" s="1"/>
  <c r="L90" i="24"/>
  <c r="L120" i="24" s="1"/>
  <c r="L149" i="24" s="1"/>
  <c r="P28" i="24"/>
  <c r="P5" i="24"/>
  <c r="L67" i="24"/>
  <c r="L104" i="24" s="1"/>
  <c r="L133" i="24" s="1"/>
  <c r="L47" i="24"/>
  <c r="AH47" i="24" s="1"/>
  <c r="P34" i="24"/>
  <c r="L96" i="24"/>
  <c r="L126" i="24" s="1"/>
  <c r="L155" i="24" s="1"/>
  <c r="P29" i="24"/>
  <c r="L91" i="24"/>
  <c r="L121" i="24" s="1"/>
  <c r="L150" i="24" s="1"/>
  <c r="P21" i="24"/>
  <c r="L83" i="24"/>
  <c r="L113" i="24" s="1"/>
  <c r="L142" i="24" s="1"/>
  <c r="P9" i="24"/>
  <c r="L48" i="24"/>
  <c r="AH48" i="24" s="1"/>
  <c r="L71" i="24"/>
  <c r="P15" i="24"/>
  <c r="L77" i="24"/>
  <c r="P19" i="24"/>
  <c r="L81" i="24"/>
  <c r="L111" i="24" s="1"/>
  <c r="L140" i="24" s="1"/>
  <c r="P35" i="24"/>
  <c r="L97" i="24"/>
  <c r="P16" i="24"/>
  <c r="L78" i="24"/>
  <c r="P32" i="24"/>
  <c r="L94" i="24"/>
  <c r="L124" i="24" s="1"/>
  <c r="L153" i="24" s="1"/>
  <c r="P7" i="24"/>
  <c r="L69" i="24"/>
  <c r="L106" i="24" s="1"/>
  <c r="L135" i="24" s="1"/>
  <c r="P20" i="24"/>
  <c r="L82" i="24"/>
  <c r="L112" i="24" s="1"/>
  <c r="L141" i="24" s="1"/>
  <c r="P24" i="24"/>
  <c r="L86" i="24"/>
  <c r="L116" i="24" s="1"/>
  <c r="L145" i="24" s="1"/>
  <c r="P18" i="24"/>
  <c r="L80" i="24"/>
  <c r="L110" i="24" s="1"/>
  <c r="L139" i="24" s="1"/>
  <c r="P10" i="24"/>
  <c r="L72" i="24"/>
  <c r="L108" i="24" s="1"/>
  <c r="L137" i="24" s="1"/>
  <c r="P27" i="24"/>
  <c r="L89" i="24"/>
  <c r="L119" i="24" s="1"/>
  <c r="L148" i="24" s="1"/>
  <c r="P12" i="24"/>
  <c r="L74" i="24"/>
  <c r="P6" i="24"/>
  <c r="L68" i="24"/>
  <c r="L105" i="24" s="1"/>
  <c r="L134" i="24" s="1"/>
  <c r="P36" i="24"/>
  <c r="L98" i="24"/>
  <c r="P17" i="24"/>
  <c r="L79" i="24"/>
  <c r="L109" i="24" s="1"/>
  <c r="L138" i="24" s="1"/>
  <c r="L49" i="24"/>
  <c r="AH49" i="24" s="1"/>
  <c r="AF2" i="24"/>
  <c r="X39" i="35" l="1"/>
  <c r="Y37" i="35" s="1"/>
  <c r="Y16" i="34"/>
  <c r="Y11" i="34"/>
  <c r="Y17" i="34"/>
  <c r="Y29" i="34"/>
  <c r="Y36" i="34"/>
  <c r="Y28" i="34"/>
  <c r="Y33" i="34"/>
  <c r="Y31" i="34"/>
  <c r="Y20" i="34"/>
  <c r="Y6" i="34"/>
  <c r="Y25" i="34"/>
  <c r="Y27" i="34"/>
  <c r="Y19" i="34"/>
  <c r="Y9" i="34"/>
  <c r="Y35" i="34"/>
  <c r="Y8" i="34"/>
  <c r="Y21" i="34"/>
  <c r="Y18" i="34"/>
  <c r="Y22" i="34"/>
  <c r="Y34" i="34"/>
  <c r="Y32" i="34"/>
  <c r="Y30" i="34"/>
  <c r="Y7" i="34"/>
  <c r="Y26" i="34"/>
  <c r="Y12" i="34"/>
  <c r="Y13" i="34"/>
  <c r="Y15" i="34"/>
  <c r="Y23" i="34"/>
  <c r="Y5" i="34"/>
  <c r="Y14" i="34"/>
  <c r="Y24" i="34"/>
  <c r="Y10" i="34"/>
  <c r="L100" i="24"/>
  <c r="L128" i="24"/>
  <c r="L157" i="24" s="1"/>
  <c r="P37" i="24"/>
  <c r="R57" i="24"/>
  <c r="R66" i="24"/>
  <c r="R103" i="24" s="1"/>
  <c r="AD3" i="24"/>
  <c r="AB4" i="24"/>
  <c r="AC4" i="24" s="1"/>
  <c r="S46" i="24" s="1"/>
  <c r="L61" i="24"/>
  <c r="AH2" i="24"/>
  <c r="L99" i="24"/>
  <c r="L127" i="24"/>
  <c r="L156" i="24" s="1"/>
  <c r="L60" i="24"/>
  <c r="L59" i="24"/>
  <c r="L52" i="24"/>
  <c r="L53" i="24" s="1"/>
  <c r="L58" i="24"/>
  <c r="L62" i="24"/>
  <c r="Y15" i="35" l="1"/>
  <c r="Y27" i="35"/>
  <c r="Y23" i="35"/>
  <c r="Y24" i="35"/>
  <c r="Y5" i="35"/>
  <c r="Y8" i="35"/>
  <c r="Y12" i="35"/>
  <c r="Y21" i="35"/>
  <c r="Y29" i="35"/>
  <c r="Y34" i="35"/>
  <c r="Y16" i="35"/>
  <c r="Y33" i="35"/>
  <c r="Y18" i="35"/>
  <c r="Y13" i="35"/>
  <c r="Y20" i="35"/>
  <c r="Y22" i="35"/>
  <c r="Y7" i="35"/>
  <c r="Y36" i="35"/>
  <c r="Y25" i="35"/>
  <c r="Y17" i="35"/>
  <c r="Y26" i="35"/>
  <c r="Y9" i="35"/>
  <c r="Y11" i="35"/>
  <c r="Y10" i="35"/>
  <c r="Y35" i="35"/>
  <c r="Y30" i="35"/>
  <c r="Y6" i="35"/>
  <c r="Y19" i="35"/>
  <c r="Y31" i="35"/>
  <c r="Y14" i="35"/>
  <c r="Y28" i="35"/>
  <c r="Y32" i="35"/>
  <c r="Q88" i="34"/>
  <c r="Q118" i="34" s="1"/>
  <c r="Q147" i="34" s="1"/>
  <c r="Z26" i="34"/>
  <c r="Q96" i="34"/>
  <c r="Q126" i="34" s="1"/>
  <c r="Q155" i="34" s="1"/>
  <c r="Z34" i="34"/>
  <c r="Q91" i="34"/>
  <c r="Q121" i="34" s="1"/>
  <c r="Q150" i="34" s="1"/>
  <c r="Z29" i="34"/>
  <c r="Q86" i="34"/>
  <c r="Q116" i="34" s="1"/>
  <c r="Q145" i="34" s="1"/>
  <c r="Z24" i="34"/>
  <c r="Q77" i="34"/>
  <c r="Z15" i="34"/>
  <c r="Q69" i="34"/>
  <c r="Q106" i="34" s="1"/>
  <c r="Q135" i="34" s="1"/>
  <c r="Z7" i="34"/>
  <c r="Q84" i="34"/>
  <c r="Q114" i="34" s="1"/>
  <c r="Q143" i="34" s="1"/>
  <c r="Z22" i="34"/>
  <c r="Q97" i="34"/>
  <c r="Z35" i="34"/>
  <c r="Q50" i="34"/>
  <c r="Q87" i="34"/>
  <c r="Q117" i="34" s="1"/>
  <c r="Q146" i="34" s="1"/>
  <c r="Z25" i="34"/>
  <c r="Q95" i="34"/>
  <c r="Q125" i="34" s="1"/>
  <c r="Q154" i="34" s="1"/>
  <c r="Z33" i="34"/>
  <c r="Q79" i="34"/>
  <c r="Q109" i="34" s="1"/>
  <c r="Q138" i="34" s="1"/>
  <c r="Q49" i="34"/>
  <c r="Z17" i="34"/>
  <c r="Q85" i="34"/>
  <c r="Q115" i="34" s="1"/>
  <c r="Q144" i="34" s="1"/>
  <c r="Z23" i="34"/>
  <c r="Q70" i="34"/>
  <c r="Q107" i="34" s="1"/>
  <c r="Q136" i="34" s="1"/>
  <c r="Z8" i="34"/>
  <c r="Q93" i="34"/>
  <c r="Q123" i="34" s="1"/>
  <c r="Q152" i="34" s="1"/>
  <c r="Z31" i="34"/>
  <c r="Q76" i="34"/>
  <c r="Z14" i="34"/>
  <c r="Q75" i="34"/>
  <c r="Z13" i="34"/>
  <c r="Q51" i="34"/>
  <c r="Q92" i="34"/>
  <c r="Q122" i="34" s="1"/>
  <c r="Q151" i="34" s="1"/>
  <c r="Z30" i="34"/>
  <c r="Q80" i="34"/>
  <c r="Q110" i="34" s="1"/>
  <c r="Q139" i="34" s="1"/>
  <c r="Z18" i="34"/>
  <c r="Q71" i="34"/>
  <c r="Q48" i="34"/>
  <c r="Z9" i="34"/>
  <c r="Q68" i="34"/>
  <c r="Q105" i="34" s="1"/>
  <c r="Q134" i="34" s="1"/>
  <c r="Z6" i="34"/>
  <c r="Q90" i="34"/>
  <c r="Q120" i="34" s="1"/>
  <c r="Q149" i="34" s="1"/>
  <c r="Z28" i="34"/>
  <c r="Q73" i="34"/>
  <c r="Z11" i="34"/>
  <c r="Q72" i="34"/>
  <c r="Q108" i="34" s="1"/>
  <c r="Q137" i="34" s="1"/>
  <c r="Z10" i="34"/>
  <c r="Q89" i="34"/>
  <c r="Q119" i="34" s="1"/>
  <c r="Q148" i="34" s="1"/>
  <c r="Z27" i="34"/>
  <c r="Q67" i="34"/>
  <c r="Q104" i="34" s="1"/>
  <c r="Q133" i="34" s="1"/>
  <c r="Q47" i="34"/>
  <c r="Z5" i="34"/>
  <c r="Q74" i="34"/>
  <c r="Z12" i="34"/>
  <c r="Q94" i="34"/>
  <c r="Q124" i="34" s="1"/>
  <c r="Q153" i="34" s="1"/>
  <c r="Z32" i="34"/>
  <c r="Q83" i="34"/>
  <c r="Q113" i="34" s="1"/>
  <c r="Q142" i="34" s="1"/>
  <c r="Z21" i="34"/>
  <c r="Q81" i="34"/>
  <c r="Q111" i="34" s="1"/>
  <c r="Q140" i="34" s="1"/>
  <c r="Z19" i="34"/>
  <c r="Q82" i="34"/>
  <c r="Q112" i="34" s="1"/>
  <c r="Q141" i="34" s="1"/>
  <c r="Z20" i="34"/>
  <c r="Q98" i="34"/>
  <c r="Z36" i="34"/>
  <c r="Q78" i="34"/>
  <c r="Z16" i="34"/>
  <c r="S57" i="24"/>
  <c r="S66" i="24"/>
  <c r="S103" i="24" s="1"/>
  <c r="AF3" i="24"/>
  <c r="AD4" i="24"/>
  <c r="AE4" i="24" s="1"/>
  <c r="T46" i="24" s="1"/>
  <c r="AJ2" i="24"/>
  <c r="Q94" i="35" l="1"/>
  <c r="Q124" i="35" s="1"/>
  <c r="Q153" i="35" s="1"/>
  <c r="Z32" i="35"/>
  <c r="Q49" i="35"/>
  <c r="Q79" i="35"/>
  <c r="Q109" i="35" s="1"/>
  <c r="Q138" i="35" s="1"/>
  <c r="Z17" i="35"/>
  <c r="Q84" i="35"/>
  <c r="Q114" i="35" s="1"/>
  <c r="Q143" i="35" s="1"/>
  <c r="Z22" i="35"/>
  <c r="Q83" i="35"/>
  <c r="Q113" i="35" s="1"/>
  <c r="Q142" i="35" s="1"/>
  <c r="Z21" i="35"/>
  <c r="Q86" i="35"/>
  <c r="Q116" i="35" s="1"/>
  <c r="Q145" i="35" s="1"/>
  <c r="Z24" i="35"/>
  <c r="Q90" i="35"/>
  <c r="Q120" i="35" s="1"/>
  <c r="Q149" i="35" s="1"/>
  <c r="Z28" i="35"/>
  <c r="Q68" i="35"/>
  <c r="Q105" i="35" s="1"/>
  <c r="Q134" i="35" s="1"/>
  <c r="Z6" i="35"/>
  <c r="Q73" i="35"/>
  <c r="Z11" i="35"/>
  <c r="Q50" i="35"/>
  <c r="Q87" i="35"/>
  <c r="Q117" i="35" s="1"/>
  <c r="Q146" i="35" s="1"/>
  <c r="Z25" i="35"/>
  <c r="Q82" i="35"/>
  <c r="Q112" i="35" s="1"/>
  <c r="Q141" i="35" s="1"/>
  <c r="Z20" i="35"/>
  <c r="Q78" i="35"/>
  <c r="Z16" i="35"/>
  <c r="Q74" i="35"/>
  <c r="Z12" i="35"/>
  <c r="Q85" i="35"/>
  <c r="Q115" i="35" s="1"/>
  <c r="Q144" i="35" s="1"/>
  <c r="Z23" i="35"/>
  <c r="Q72" i="35"/>
  <c r="Q108" i="35" s="1"/>
  <c r="Q137" i="35" s="1"/>
  <c r="Z10" i="35"/>
  <c r="Q92" i="35"/>
  <c r="Q122" i="35" s="1"/>
  <c r="Q151" i="35" s="1"/>
  <c r="Q51" i="35"/>
  <c r="Z30" i="35"/>
  <c r="Q48" i="35"/>
  <c r="Q71" i="35"/>
  <c r="Z9" i="35"/>
  <c r="Q98" i="35"/>
  <c r="Z36" i="35"/>
  <c r="Q75" i="35"/>
  <c r="Z13" i="35"/>
  <c r="Q96" i="35"/>
  <c r="Q126" i="35" s="1"/>
  <c r="Q155" i="35" s="1"/>
  <c r="Z34" i="35"/>
  <c r="Q70" i="35"/>
  <c r="Q107" i="35" s="1"/>
  <c r="Q136" i="35" s="1"/>
  <c r="Z8" i="35"/>
  <c r="Q89" i="35"/>
  <c r="Q119" i="35" s="1"/>
  <c r="Q148" i="35" s="1"/>
  <c r="Z27" i="35"/>
  <c r="Q81" i="35"/>
  <c r="Q111" i="35" s="1"/>
  <c r="Q140" i="35" s="1"/>
  <c r="Z19" i="35"/>
  <c r="Q95" i="35"/>
  <c r="Q125" i="35" s="1"/>
  <c r="Q154" i="35" s="1"/>
  <c r="Z33" i="35"/>
  <c r="Q76" i="35"/>
  <c r="Z14" i="35"/>
  <c r="Q93" i="35"/>
  <c r="Q123" i="35" s="1"/>
  <c r="Q152" i="35" s="1"/>
  <c r="Z31" i="35"/>
  <c r="Q97" i="35"/>
  <c r="Z35" i="35"/>
  <c r="Q88" i="35"/>
  <c r="Q118" i="35" s="1"/>
  <c r="Q147" i="35" s="1"/>
  <c r="Z26" i="35"/>
  <c r="Q69" i="35"/>
  <c r="Q106" i="35" s="1"/>
  <c r="Q135" i="35" s="1"/>
  <c r="Z7" i="35"/>
  <c r="Q80" i="35"/>
  <c r="Q110" i="35" s="1"/>
  <c r="Q139" i="35" s="1"/>
  <c r="Z18" i="35"/>
  <c r="Q91" i="35"/>
  <c r="Q121" i="35" s="1"/>
  <c r="Q150" i="35" s="1"/>
  <c r="Z29" i="35"/>
  <c r="Q67" i="35"/>
  <c r="Q104" i="35" s="1"/>
  <c r="Q133" i="35" s="1"/>
  <c r="Q47" i="35"/>
  <c r="Z5" i="35"/>
  <c r="Q77" i="35"/>
  <c r="Z15" i="35"/>
  <c r="Q99" i="34"/>
  <c r="Q127" i="34"/>
  <c r="Q156" i="34" s="1"/>
  <c r="Z37" i="34"/>
  <c r="AM51" i="34"/>
  <c r="Q62" i="34"/>
  <c r="AM49" i="34"/>
  <c r="Q60" i="34"/>
  <c r="Q100" i="34"/>
  <c r="Q128" i="34"/>
  <c r="Q157" i="34" s="1"/>
  <c r="Q52" i="34"/>
  <c r="Q53" i="34" s="1"/>
  <c r="AM47" i="34"/>
  <c r="Q58" i="34"/>
  <c r="AM48" i="34"/>
  <c r="Q59" i="34"/>
  <c r="AM50" i="34"/>
  <c r="Q61" i="34"/>
  <c r="T57" i="24"/>
  <c r="T66" i="24"/>
  <c r="T103" i="24" s="1"/>
  <c r="AH3" i="24"/>
  <c r="AF4" i="24"/>
  <c r="AG4" i="24" s="1"/>
  <c r="U46" i="24" s="1"/>
  <c r="Q62" i="35" l="1"/>
  <c r="AM51" i="35"/>
  <c r="Q99" i="35"/>
  <c r="Q127" i="35"/>
  <c r="Q156" i="35" s="1"/>
  <c r="Q60" i="35"/>
  <c r="AM49" i="35"/>
  <c r="Z37" i="35"/>
  <c r="Q128" i="35"/>
  <c r="Q157" i="35" s="1"/>
  <c r="Q100" i="35"/>
  <c r="Q58" i="35"/>
  <c r="Q52" i="35"/>
  <c r="Q53" i="35" s="1"/>
  <c r="AM47" i="35"/>
  <c r="Q59" i="35"/>
  <c r="AM48" i="35"/>
  <c r="Q61" i="35"/>
  <c r="AM50" i="35"/>
  <c r="Z39" i="34"/>
  <c r="U57" i="24"/>
  <c r="U66" i="24"/>
  <c r="U103" i="24" s="1"/>
  <c r="AJ3" i="24"/>
  <c r="AJ4" i="24" s="1"/>
  <c r="AK4" i="24" s="1"/>
  <c r="W46" i="24" s="1"/>
  <c r="AH4" i="24"/>
  <c r="AI4" i="24" s="1"/>
  <c r="V46" i="24" s="1"/>
  <c r="Z39" i="35" l="1"/>
  <c r="AA37" i="35" s="1"/>
  <c r="AA27" i="34"/>
  <c r="AA19" i="34"/>
  <c r="AA18" i="34"/>
  <c r="AA14" i="34"/>
  <c r="AA34" i="34"/>
  <c r="AA10" i="34"/>
  <c r="AA31" i="34"/>
  <c r="AA29" i="34"/>
  <c r="AA21" i="34"/>
  <c r="AA30" i="34"/>
  <c r="AA36" i="34"/>
  <c r="AA11" i="34"/>
  <c r="AA35" i="34"/>
  <c r="AA32" i="34"/>
  <c r="AA25" i="34"/>
  <c r="AA8" i="34"/>
  <c r="AA28" i="34"/>
  <c r="AA23" i="34"/>
  <c r="AA26" i="34"/>
  <c r="AA12" i="34"/>
  <c r="AA33" i="34"/>
  <c r="AA17" i="34"/>
  <c r="AA9" i="34"/>
  <c r="AA22" i="34"/>
  <c r="AA16" i="34"/>
  <c r="AA6" i="34"/>
  <c r="AA24" i="34"/>
  <c r="AA5" i="34"/>
  <c r="AA7" i="34"/>
  <c r="AA13" i="34"/>
  <c r="AA15" i="34"/>
  <c r="AA20" i="34"/>
  <c r="AA37" i="34"/>
  <c r="V57" i="24"/>
  <c r="V66" i="24"/>
  <c r="V103" i="24" s="1"/>
  <c r="W66" i="24"/>
  <c r="W103" i="24" s="1"/>
  <c r="W57" i="24"/>
  <c r="AA35" i="35" l="1"/>
  <c r="AA16" i="35"/>
  <c r="AA6" i="35"/>
  <c r="AA13" i="35"/>
  <c r="AA33" i="35"/>
  <c r="AA20" i="35"/>
  <c r="AA29" i="35"/>
  <c r="AA11" i="35"/>
  <c r="AA18" i="35"/>
  <c r="AA27" i="35"/>
  <c r="AA14" i="35"/>
  <c r="AA28" i="35"/>
  <c r="AA25" i="35"/>
  <c r="AA24" i="35"/>
  <c r="AA7" i="35"/>
  <c r="AA9" i="35"/>
  <c r="AA31" i="35"/>
  <c r="AA36" i="35"/>
  <c r="AA12" i="35"/>
  <c r="AA32" i="35"/>
  <c r="AA17" i="35"/>
  <c r="AA22" i="35"/>
  <c r="AA19" i="35"/>
  <c r="AA26" i="35"/>
  <c r="AA34" i="35"/>
  <c r="AA10" i="35"/>
  <c r="AA15" i="35"/>
  <c r="AA21" i="35"/>
  <c r="AA23" i="35"/>
  <c r="AA8" i="35"/>
  <c r="AA5" i="35"/>
  <c r="AA30" i="35"/>
  <c r="R82" i="34"/>
  <c r="R112" i="34" s="1"/>
  <c r="R141" i="34" s="1"/>
  <c r="AB20" i="34"/>
  <c r="R74" i="34"/>
  <c r="AB12" i="34"/>
  <c r="R86" i="34"/>
  <c r="R116" i="34" s="1"/>
  <c r="R145" i="34" s="1"/>
  <c r="AB24" i="34"/>
  <c r="R87" i="34"/>
  <c r="R117" i="34" s="1"/>
  <c r="R146" i="34" s="1"/>
  <c r="R50" i="34"/>
  <c r="AB25" i="34"/>
  <c r="R98" i="34"/>
  <c r="AB36" i="34"/>
  <c r="R93" i="34"/>
  <c r="R123" i="34" s="1"/>
  <c r="R152" i="34" s="1"/>
  <c r="AB31" i="34"/>
  <c r="R80" i="34"/>
  <c r="R110" i="34" s="1"/>
  <c r="R139" i="34" s="1"/>
  <c r="AB18" i="34"/>
  <c r="R67" i="34"/>
  <c r="R104" i="34" s="1"/>
  <c r="R133" i="34" s="1"/>
  <c r="R47" i="34"/>
  <c r="AB5" i="34"/>
  <c r="R70" i="34"/>
  <c r="R107" i="34" s="1"/>
  <c r="R136" i="34" s="1"/>
  <c r="AB8" i="34"/>
  <c r="R91" i="34"/>
  <c r="R121" i="34" s="1"/>
  <c r="R150" i="34" s="1"/>
  <c r="AB29" i="34"/>
  <c r="R77" i="34"/>
  <c r="AB15" i="34"/>
  <c r="R88" i="34"/>
  <c r="R118" i="34" s="1"/>
  <c r="R147" i="34" s="1"/>
  <c r="AB26" i="34"/>
  <c r="R75" i="34"/>
  <c r="AB13" i="34"/>
  <c r="R68" i="34"/>
  <c r="R105" i="34" s="1"/>
  <c r="R134" i="34" s="1"/>
  <c r="AB6" i="34"/>
  <c r="R79" i="34"/>
  <c r="R109" i="34" s="1"/>
  <c r="R138" i="34" s="1"/>
  <c r="R49" i="34"/>
  <c r="AB17" i="34"/>
  <c r="R85" i="34"/>
  <c r="R115" i="34" s="1"/>
  <c r="R144" i="34" s="1"/>
  <c r="AB23" i="34"/>
  <c r="R94" i="34"/>
  <c r="R124" i="34" s="1"/>
  <c r="R153" i="34" s="1"/>
  <c r="AB32" i="34"/>
  <c r="R92" i="34"/>
  <c r="R122" i="34" s="1"/>
  <c r="R151" i="34" s="1"/>
  <c r="R51" i="34"/>
  <c r="AB30" i="34"/>
  <c r="R72" i="34"/>
  <c r="R108" i="34" s="1"/>
  <c r="R137" i="34" s="1"/>
  <c r="AB10" i="34"/>
  <c r="R81" i="34"/>
  <c r="R111" i="34" s="1"/>
  <c r="R140" i="34" s="1"/>
  <c r="AB19" i="34"/>
  <c r="R84" i="34"/>
  <c r="R114" i="34" s="1"/>
  <c r="R143" i="34" s="1"/>
  <c r="AB22" i="34"/>
  <c r="R73" i="34"/>
  <c r="AB11" i="34"/>
  <c r="R76" i="34"/>
  <c r="AB14" i="34"/>
  <c r="R71" i="34"/>
  <c r="R48" i="34"/>
  <c r="AB9" i="34"/>
  <c r="R69" i="34"/>
  <c r="R106" i="34" s="1"/>
  <c r="R135" i="34" s="1"/>
  <c r="AB7" i="34"/>
  <c r="R78" i="34"/>
  <c r="AB16" i="34"/>
  <c r="R95" i="34"/>
  <c r="R125" i="34" s="1"/>
  <c r="R154" i="34" s="1"/>
  <c r="AB33" i="34"/>
  <c r="R90" i="34"/>
  <c r="R120" i="34" s="1"/>
  <c r="R149" i="34" s="1"/>
  <c r="AB28" i="34"/>
  <c r="R97" i="34"/>
  <c r="AB35" i="34"/>
  <c r="R83" i="34"/>
  <c r="R113" i="34" s="1"/>
  <c r="R142" i="34" s="1"/>
  <c r="AB21" i="34"/>
  <c r="R96" i="34"/>
  <c r="R126" i="34" s="1"/>
  <c r="R155" i="34" s="1"/>
  <c r="AB34" i="34"/>
  <c r="R89" i="34"/>
  <c r="R119" i="34" s="1"/>
  <c r="R148" i="34" s="1"/>
  <c r="AB27" i="34"/>
  <c r="R83" i="35" l="1"/>
  <c r="R113" i="35" s="1"/>
  <c r="R142" i="35" s="1"/>
  <c r="AB21" i="35"/>
  <c r="R94" i="35"/>
  <c r="R124" i="35" s="1"/>
  <c r="R153" i="35" s="1"/>
  <c r="AB32" i="35"/>
  <c r="R48" i="35"/>
  <c r="R71" i="35"/>
  <c r="AB9" i="35"/>
  <c r="R73" i="35"/>
  <c r="AB11" i="35"/>
  <c r="R75" i="35"/>
  <c r="AB13" i="35"/>
  <c r="R67" i="35"/>
  <c r="R104" i="35" s="1"/>
  <c r="R133" i="35" s="1"/>
  <c r="R47" i="35"/>
  <c r="AB5" i="35"/>
  <c r="R77" i="35"/>
  <c r="AB15" i="35"/>
  <c r="R81" i="35"/>
  <c r="R111" i="35" s="1"/>
  <c r="R140" i="35" s="1"/>
  <c r="AB19" i="35"/>
  <c r="R74" i="35"/>
  <c r="AB12" i="35"/>
  <c r="R69" i="35"/>
  <c r="R106" i="35" s="1"/>
  <c r="R135" i="35" s="1"/>
  <c r="AB7" i="35"/>
  <c r="R76" i="35"/>
  <c r="AB14" i="35"/>
  <c r="R91" i="35"/>
  <c r="R121" i="35" s="1"/>
  <c r="R150" i="35" s="1"/>
  <c r="AB29" i="35"/>
  <c r="R68" i="35"/>
  <c r="R105" i="35" s="1"/>
  <c r="R134" i="35" s="1"/>
  <c r="AB6" i="35"/>
  <c r="R92" i="35"/>
  <c r="R122" i="35" s="1"/>
  <c r="R151" i="35" s="1"/>
  <c r="AB30" i="35"/>
  <c r="R51" i="35"/>
  <c r="R70" i="35"/>
  <c r="R107" i="35" s="1"/>
  <c r="R136" i="35" s="1"/>
  <c r="AB8" i="35"/>
  <c r="R72" i="35"/>
  <c r="R108" i="35" s="1"/>
  <c r="R137" i="35" s="1"/>
  <c r="AB10" i="35"/>
  <c r="R84" i="35"/>
  <c r="R114" i="35" s="1"/>
  <c r="R143" i="35" s="1"/>
  <c r="AB22" i="35"/>
  <c r="R98" i="35"/>
  <c r="AB36" i="35"/>
  <c r="R86" i="35"/>
  <c r="R116" i="35" s="1"/>
  <c r="R145" i="35" s="1"/>
  <c r="AB24" i="35"/>
  <c r="R89" i="35"/>
  <c r="R119" i="35" s="1"/>
  <c r="R148" i="35" s="1"/>
  <c r="AB27" i="35"/>
  <c r="R82" i="35"/>
  <c r="R112" i="35" s="1"/>
  <c r="R141" i="35" s="1"/>
  <c r="AB20" i="35"/>
  <c r="R78" i="35"/>
  <c r="AB16" i="35"/>
  <c r="R88" i="35"/>
  <c r="R118" i="35" s="1"/>
  <c r="R147" i="35" s="1"/>
  <c r="AB26" i="35"/>
  <c r="R90" i="35"/>
  <c r="R120" i="35" s="1"/>
  <c r="R149" i="35" s="1"/>
  <c r="AB28" i="35"/>
  <c r="R85" i="35"/>
  <c r="R115" i="35" s="1"/>
  <c r="R144" i="35" s="1"/>
  <c r="AB23" i="35"/>
  <c r="R96" i="35"/>
  <c r="R126" i="35" s="1"/>
  <c r="R155" i="35" s="1"/>
  <c r="AB34" i="35"/>
  <c r="R79" i="35"/>
  <c r="R109" i="35" s="1"/>
  <c r="R138" i="35" s="1"/>
  <c r="AB17" i="35"/>
  <c r="R49" i="35"/>
  <c r="R93" i="35"/>
  <c r="R123" i="35" s="1"/>
  <c r="R152" i="35" s="1"/>
  <c r="AB31" i="35"/>
  <c r="R87" i="35"/>
  <c r="R117" i="35" s="1"/>
  <c r="R146" i="35" s="1"/>
  <c r="AB25" i="35"/>
  <c r="R50" i="35"/>
  <c r="R80" i="35"/>
  <c r="R110" i="35" s="1"/>
  <c r="R139" i="35" s="1"/>
  <c r="AB18" i="35"/>
  <c r="R95" i="35"/>
  <c r="R125" i="35" s="1"/>
  <c r="R154" i="35" s="1"/>
  <c r="AB33" i="35"/>
  <c r="R97" i="35"/>
  <c r="AB35" i="35"/>
  <c r="R60" i="34"/>
  <c r="AN49" i="34"/>
  <c r="R61" i="34"/>
  <c r="AN50" i="34"/>
  <c r="R99" i="34"/>
  <c r="R127" i="34"/>
  <c r="R156" i="34" s="1"/>
  <c r="R62" i="34"/>
  <c r="AN51" i="34"/>
  <c r="R59" i="34"/>
  <c r="AN48" i="34"/>
  <c r="R128" i="34"/>
  <c r="R157" i="34" s="1"/>
  <c r="R100" i="34"/>
  <c r="AB37" i="34"/>
  <c r="R58" i="34"/>
  <c r="R52" i="34"/>
  <c r="R53" i="34" s="1"/>
  <c r="AN47" i="34"/>
  <c r="C3" i="33"/>
  <c r="B6" i="30"/>
  <c r="F3" i="21" s="1"/>
  <c r="R128" i="35" l="1"/>
  <c r="R157" i="35" s="1"/>
  <c r="R100" i="35"/>
  <c r="AN50" i="35"/>
  <c r="R61" i="35"/>
  <c r="AN51" i="35"/>
  <c r="R62" i="35"/>
  <c r="R60" i="35"/>
  <c r="AN49" i="35"/>
  <c r="AB37" i="35"/>
  <c r="R127" i="35"/>
  <c r="R156" i="35" s="1"/>
  <c r="R99" i="35"/>
  <c r="AN47" i="35"/>
  <c r="R58" i="35"/>
  <c r="R52" i="35"/>
  <c r="R53" i="35" s="1"/>
  <c r="R59" i="35"/>
  <c r="AN48" i="35"/>
  <c r="AB39" i="34"/>
  <c r="AB39" i="35" l="1"/>
  <c r="AC11" i="34"/>
  <c r="AC15" i="34"/>
  <c r="AC34" i="34"/>
  <c r="AC23" i="34"/>
  <c r="AC6" i="34"/>
  <c r="AC5" i="34"/>
  <c r="AC9" i="34"/>
  <c r="AC30" i="34"/>
  <c r="AC35" i="34"/>
  <c r="AC18" i="34"/>
  <c r="AC13" i="34"/>
  <c r="AC14" i="34"/>
  <c r="AC26" i="34"/>
  <c r="AC24" i="34"/>
  <c r="AC21" i="34"/>
  <c r="AC32" i="34"/>
  <c r="AC10" i="34"/>
  <c r="AC19" i="34"/>
  <c r="AC16" i="34"/>
  <c r="AC25" i="34"/>
  <c r="AC27" i="34"/>
  <c r="AC33" i="34"/>
  <c r="AC36" i="34"/>
  <c r="AC8" i="34"/>
  <c r="AC22" i="34"/>
  <c r="AC29" i="34"/>
  <c r="AC20" i="34"/>
  <c r="AC28" i="34"/>
  <c r="AC17" i="34"/>
  <c r="AC31" i="34"/>
  <c r="AC12" i="34"/>
  <c r="AC7" i="34"/>
  <c r="AC37" i="34"/>
  <c r="AC12" i="35" l="1"/>
  <c r="AC16" i="35"/>
  <c r="AC25" i="35"/>
  <c r="AC29" i="35"/>
  <c r="AC31" i="35"/>
  <c r="AC23" i="35"/>
  <c r="AC22" i="35"/>
  <c r="AC35" i="35"/>
  <c r="AC26" i="35"/>
  <c r="AC8" i="35"/>
  <c r="AC11" i="35"/>
  <c r="AC15" i="35"/>
  <c r="AC27" i="35"/>
  <c r="AC7" i="35"/>
  <c r="AC6" i="35"/>
  <c r="AC32" i="35"/>
  <c r="AC34" i="35"/>
  <c r="AC36" i="35"/>
  <c r="AC13" i="35"/>
  <c r="AC19" i="35"/>
  <c r="AC18" i="35"/>
  <c r="AC20" i="35"/>
  <c r="AC14" i="35"/>
  <c r="AC33" i="35"/>
  <c r="AC28" i="35"/>
  <c r="AC10" i="35"/>
  <c r="AC9" i="35"/>
  <c r="AC30" i="35"/>
  <c r="AC5" i="35"/>
  <c r="AC21" i="35"/>
  <c r="AC17" i="35"/>
  <c r="AC24" i="35"/>
  <c r="AC37" i="35"/>
  <c r="S69" i="34"/>
  <c r="S106" i="34" s="1"/>
  <c r="S135" i="34" s="1"/>
  <c r="AD7" i="34"/>
  <c r="S87" i="34"/>
  <c r="S117" i="34" s="1"/>
  <c r="S146" i="34" s="1"/>
  <c r="AD25" i="34"/>
  <c r="S50" i="34"/>
  <c r="S92" i="34"/>
  <c r="S122" i="34" s="1"/>
  <c r="S151" i="34" s="1"/>
  <c r="S51" i="34"/>
  <c r="AD30" i="34"/>
  <c r="S74" i="34"/>
  <c r="AD12" i="34"/>
  <c r="AD36" i="34"/>
  <c r="S98" i="34"/>
  <c r="S78" i="34"/>
  <c r="AD16" i="34"/>
  <c r="S83" i="34"/>
  <c r="S113" i="34" s="1"/>
  <c r="S142" i="34" s="1"/>
  <c r="AD21" i="34"/>
  <c r="S75" i="34"/>
  <c r="AD13" i="34"/>
  <c r="S71" i="34"/>
  <c r="AD9" i="34"/>
  <c r="S48" i="34"/>
  <c r="S96" i="34"/>
  <c r="S126" i="34" s="1"/>
  <c r="S155" i="34" s="1"/>
  <c r="AD34" i="34"/>
  <c r="S90" i="34"/>
  <c r="S120" i="34" s="1"/>
  <c r="S149" i="34" s="1"/>
  <c r="AD28" i="34"/>
  <c r="S76" i="34"/>
  <c r="AD14" i="34"/>
  <c r="S91" i="34"/>
  <c r="S121" i="34" s="1"/>
  <c r="S150" i="34" s="1"/>
  <c r="AD29" i="34"/>
  <c r="S86" i="34"/>
  <c r="S116" i="34" s="1"/>
  <c r="S145" i="34" s="1"/>
  <c r="AD24" i="34"/>
  <c r="S67" i="34"/>
  <c r="S104" i="34" s="1"/>
  <c r="S133" i="34" s="1"/>
  <c r="S47" i="34"/>
  <c r="AD5" i="34"/>
  <c r="S77" i="34"/>
  <c r="AD15" i="34"/>
  <c r="S70" i="34"/>
  <c r="S107" i="34" s="1"/>
  <c r="S136" i="34" s="1"/>
  <c r="AD8" i="34"/>
  <c r="AD32" i="34"/>
  <c r="S94" i="34"/>
  <c r="S124" i="34" s="1"/>
  <c r="S153" i="34" s="1"/>
  <c r="S85" i="34"/>
  <c r="S115" i="34" s="1"/>
  <c r="S144" i="34" s="1"/>
  <c r="AD23" i="34"/>
  <c r="S82" i="34"/>
  <c r="S112" i="34" s="1"/>
  <c r="S141" i="34" s="1"/>
  <c r="AD20" i="34"/>
  <c r="S93" i="34"/>
  <c r="S123" i="34" s="1"/>
  <c r="S152" i="34" s="1"/>
  <c r="AD31" i="34"/>
  <c r="S95" i="34"/>
  <c r="S125" i="34" s="1"/>
  <c r="S154" i="34" s="1"/>
  <c r="AD33" i="34"/>
  <c r="S81" i="34"/>
  <c r="S111" i="34" s="1"/>
  <c r="S140" i="34" s="1"/>
  <c r="AD19" i="34"/>
  <c r="S80" i="34"/>
  <c r="S110" i="34" s="1"/>
  <c r="S139" i="34" s="1"/>
  <c r="AD18" i="34"/>
  <c r="S79" i="34"/>
  <c r="S109" i="34" s="1"/>
  <c r="S138" i="34" s="1"/>
  <c r="S49" i="34"/>
  <c r="AD17" i="34"/>
  <c r="S84" i="34"/>
  <c r="S114" i="34" s="1"/>
  <c r="S143" i="34" s="1"/>
  <c r="AD22" i="34"/>
  <c r="S89" i="34"/>
  <c r="S119" i="34" s="1"/>
  <c r="S148" i="34" s="1"/>
  <c r="AD27" i="34"/>
  <c r="S72" i="34"/>
  <c r="S108" i="34" s="1"/>
  <c r="S137" i="34" s="1"/>
  <c r="AD10" i="34"/>
  <c r="S88" i="34"/>
  <c r="S118" i="34" s="1"/>
  <c r="S147" i="34" s="1"/>
  <c r="AD26" i="34"/>
  <c r="S97" i="34"/>
  <c r="AD35" i="34"/>
  <c r="S68" i="34"/>
  <c r="S105" i="34" s="1"/>
  <c r="S134" i="34" s="1"/>
  <c r="AD6" i="34"/>
  <c r="S73" i="34"/>
  <c r="AD11" i="34"/>
  <c r="S92" i="35" l="1"/>
  <c r="S122" i="35" s="1"/>
  <c r="S151" i="35" s="1"/>
  <c r="S51" i="35"/>
  <c r="AD30" i="35"/>
  <c r="S94" i="35"/>
  <c r="S124" i="35" s="1"/>
  <c r="S153" i="35" s="1"/>
  <c r="AD32" i="35"/>
  <c r="S97" i="35"/>
  <c r="AD35" i="35"/>
  <c r="S91" i="35"/>
  <c r="S121" i="35" s="1"/>
  <c r="S150" i="35" s="1"/>
  <c r="AD29" i="35"/>
  <c r="S79" i="35"/>
  <c r="S109" i="35" s="1"/>
  <c r="S138" i="35" s="1"/>
  <c r="S49" i="35"/>
  <c r="AD17" i="35"/>
  <c r="S71" i="35"/>
  <c r="S48" i="35"/>
  <c r="AD9" i="35"/>
  <c r="S76" i="35"/>
  <c r="AD14" i="35"/>
  <c r="S75" i="35"/>
  <c r="AD13" i="35"/>
  <c r="S68" i="35"/>
  <c r="S105" i="35" s="1"/>
  <c r="S134" i="35" s="1"/>
  <c r="AD6" i="35"/>
  <c r="S73" i="35"/>
  <c r="AD11" i="35"/>
  <c r="S84" i="35"/>
  <c r="S114" i="35" s="1"/>
  <c r="S143" i="35" s="1"/>
  <c r="AD22" i="35"/>
  <c r="S50" i="35"/>
  <c r="S87" i="35"/>
  <c r="S117" i="35" s="1"/>
  <c r="S146" i="35" s="1"/>
  <c r="AD25" i="35"/>
  <c r="S81" i="35"/>
  <c r="S111" i="35" s="1"/>
  <c r="S140" i="35" s="1"/>
  <c r="AD19" i="35"/>
  <c r="S83" i="35"/>
  <c r="S113" i="35" s="1"/>
  <c r="S142" i="35" s="1"/>
  <c r="AD21" i="35"/>
  <c r="S72" i="35"/>
  <c r="S108" i="35" s="1"/>
  <c r="S137" i="35" s="1"/>
  <c r="AD10" i="35"/>
  <c r="S82" i="35"/>
  <c r="S112" i="35" s="1"/>
  <c r="S141" i="35" s="1"/>
  <c r="AD20" i="35"/>
  <c r="S98" i="35"/>
  <c r="AD36" i="35"/>
  <c r="AD7" i="35"/>
  <c r="S69" i="35"/>
  <c r="S106" i="35" s="1"/>
  <c r="S135" i="35" s="1"/>
  <c r="S70" i="35"/>
  <c r="S107" i="35" s="1"/>
  <c r="S136" i="35" s="1"/>
  <c r="AD8" i="35"/>
  <c r="AD23" i="35"/>
  <c r="S85" i="35"/>
  <c r="S115" i="35" s="1"/>
  <c r="S144" i="35" s="1"/>
  <c r="S78" i="35"/>
  <c r="AD16" i="35"/>
  <c r="S86" i="35"/>
  <c r="S116" i="35" s="1"/>
  <c r="S145" i="35" s="1"/>
  <c r="AD24" i="35"/>
  <c r="S95" i="35"/>
  <c r="S125" i="35" s="1"/>
  <c r="S154" i="35" s="1"/>
  <c r="AD33" i="35"/>
  <c r="AD15" i="35"/>
  <c r="S77" i="35"/>
  <c r="S67" i="35"/>
  <c r="S104" i="35" s="1"/>
  <c r="S133" i="35" s="1"/>
  <c r="S47" i="35"/>
  <c r="AD5" i="35"/>
  <c r="S90" i="35"/>
  <c r="S120" i="35" s="1"/>
  <c r="S149" i="35" s="1"/>
  <c r="AD28" i="35"/>
  <c r="S80" i="35"/>
  <c r="S110" i="35" s="1"/>
  <c r="S139" i="35" s="1"/>
  <c r="AD18" i="35"/>
  <c r="S96" i="35"/>
  <c r="S126" i="35" s="1"/>
  <c r="S155" i="35" s="1"/>
  <c r="AD34" i="35"/>
  <c r="S89" i="35"/>
  <c r="S119" i="35" s="1"/>
  <c r="S148" i="35" s="1"/>
  <c r="AD27" i="35"/>
  <c r="S88" i="35"/>
  <c r="S118" i="35" s="1"/>
  <c r="S147" i="35" s="1"/>
  <c r="AD26" i="35"/>
  <c r="S93" i="35"/>
  <c r="S123" i="35" s="1"/>
  <c r="S152" i="35" s="1"/>
  <c r="AD31" i="35"/>
  <c r="S74" i="35"/>
  <c r="AD12" i="35"/>
  <c r="S127" i="34"/>
  <c r="S156" i="34" s="1"/>
  <c r="S99" i="34"/>
  <c r="S62" i="34"/>
  <c r="AO51" i="34"/>
  <c r="S100" i="34"/>
  <c r="S128" i="34"/>
  <c r="S157" i="34" s="1"/>
  <c r="S60" i="34"/>
  <c r="AO49" i="34"/>
  <c r="AD37" i="34"/>
  <c r="S58" i="34"/>
  <c r="AO47" i="34"/>
  <c r="S52" i="34"/>
  <c r="S53" i="34" s="1"/>
  <c r="AO48" i="34"/>
  <c r="S59" i="34"/>
  <c r="AO50" i="34"/>
  <c r="S61" i="34"/>
  <c r="AD37" i="35" l="1"/>
  <c r="AO49" i="35"/>
  <c r="S60" i="35"/>
  <c r="S52" i="35"/>
  <c r="S53" i="35" s="1"/>
  <c r="AO47" i="35"/>
  <c r="S58" i="35"/>
  <c r="AO50" i="35"/>
  <c r="S61" i="35"/>
  <c r="AO48" i="35"/>
  <c r="S59" i="35"/>
  <c r="S100" i="35"/>
  <c r="S128" i="35"/>
  <c r="S157" i="35" s="1"/>
  <c r="AO51" i="35"/>
  <c r="S62" i="35"/>
  <c r="S99" i="35"/>
  <c r="S127" i="35"/>
  <c r="S156" i="35" s="1"/>
  <c r="AD39" i="34"/>
  <c r="AD39" i="35" l="1"/>
  <c r="AE21" i="34"/>
  <c r="AE26" i="34"/>
  <c r="AE24" i="34"/>
  <c r="AE35" i="34"/>
  <c r="AE30" i="34"/>
  <c r="AE27" i="34"/>
  <c r="AE14" i="34"/>
  <c r="AE36" i="34"/>
  <c r="AE8" i="34"/>
  <c r="AE16" i="34"/>
  <c r="AE33" i="34"/>
  <c r="AE10" i="34"/>
  <c r="AE9" i="34"/>
  <c r="AE31" i="34"/>
  <c r="AE5" i="34"/>
  <c r="AE7" i="34"/>
  <c r="AE11" i="34"/>
  <c r="AE28" i="34"/>
  <c r="AE13" i="34"/>
  <c r="AE25" i="34"/>
  <c r="AE17" i="34"/>
  <c r="AE34" i="34"/>
  <c r="AE15" i="34"/>
  <c r="AE19" i="34"/>
  <c r="AE12" i="34"/>
  <c r="AE20" i="34"/>
  <c r="AE22" i="34"/>
  <c r="AE29" i="34"/>
  <c r="AE6" i="34"/>
  <c r="AE32" i="34"/>
  <c r="AE23" i="34"/>
  <c r="AE18" i="34"/>
  <c r="AE37" i="34"/>
  <c r="AE24" i="35" l="1"/>
  <c r="AE7" i="35"/>
  <c r="AE20" i="35"/>
  <c r="AE8" i="35"/>
  <c r="AE31" i="35"/>
  <c r="AE5" i="35"/>
  <c r="AE11" i="35"/>
  <c r="AE21" i="35"/>
  <c r="AE36" i="35"/>
  <c r="AE27" i="35"/>
  <c r="AE15" i="35"/>
  <c r="AE13" i="35"/>
  <c r="AE35" i="35"/>
  <c r="AE25" i="35"/>
  <c r="AE33" i="35"/>
  <c r="AE10" i="35"/>
  <c r="AE26" i="35"/>
  <c r="AE6" i="35"/>
  <c r="AE29" i="35"/>
  <c r="AE12" i="35"/>
  <c r="AE22" i="35"/>
  <c r="AE18" i="35"/>
  <c r="AE23" i="35"/>
  <c r="AE9" i="35"/>
  <c r="AE30" i="35"/>
  <c r="AE16" i="35"/>
  <c r="AE19" i="35"/>
  <c r="AE34" i="35"/>
  <c r="AE14" i="35"/>
  <c r="AE32" i="35"/>
  <c r="AE17" i="35"/>
  <c r="AE28" i="35"/>
  <c r="AE37" i="35"/>
  <c r="T72" i="34"/>
  <c r="T108" i="34" s="1"/>
  <c r="T137" i="34" s="1"/>
  <c r="AF10" i="34"/>
  <c r="T85" i="34"/>
  <c r="T115" i="34" s="1"/>
  <c r="T144" i="34" s="1"/>
  <c r="AF23" i="34"/>
  <c r="T84" i="34"/>
  <c r="T114" i="34" s="1"/>
  <c r="T143" i="34" s="1"/>
  <c r="AF22" i="34"/>
  <c r="T77" i="34"/>
  <c r="AF15" i="34"/>
  <c r="T75" i="34"/>
  <c r="AF13" i="34"/>
  <c r="T67" i="34"/>
  <c r="T104" i="34" s="1"/>
  <c r="T133" i="34" s="1"/>
  <c r="T47" i="34"/>
  <c r="AF5" i="34"/>
  <c r="T95" i="34"/>
  <c r="T125" i="34" s="1"/>
  <c r="T154" i="34" s="1"/>
  <c r="AF33" i="34"/>
  <c r="T76" i="34"/>
  <c r="AF14" i="34"/>
  <c r="T86" i="34"/>
  <c r="T116" i="34" s="1"/>
  <c r="T145" i="34" s="1"/>
  <c r="AF24" i="34"/>
  <c r="T80" i="34"/>
  <c r="T110" i="34" s="1"/>
  <c r="T139" i="34" s="1"/>
  <c r="AF18" i="34"/>
  <c r="T81" i="34"/>
  <c r="T111" i="34" s="1"/>
  <c r="T140" i="34" s="1"/>
  <c r="AF19" i="34"/>
  <c r="T69" i="34"/>
  <c r="T106" i="34" s="1"/>
  <c r="T135" i="34" s="1"/>
  <c r="AF7" i="34"/>
  <c r="T98" i="34"/>
  <c r="AF36" i="34"/>
  <c r="T94" i="34"/>
  <c r="T124" i="34" s="1"/>
  <c r="T153" i="34" s="1"/>
  <c r="AF32" i="34"/>
  <c r="T82" i="34"/>
  <c r="T112" i="34" s="1"/>
  <c r="T141" i="34" s="1"/>
  <c r="AF20" i="34"/>
  <c r="T96" i="34"/>
  <c r="T126" i="34" s="1"/>
  <c r="T155" i="34" s="1"/>
  <c r="AF34" i="34"/>
  <c r="T90" i="34"/>
  <c r="T120" i="34" s="1"/>
  <c r="T149" i="34" s="1"/>
  <c r="AF28" i="34"/>
  <c r="T93" i="34"/>
  <c r="T123" i="34" s="1"/>
  <c r="T152" i="34" s="1"/>
  <c r="AF31" i="34"/>
  <c r="T78" i="34"/>
  <c r="AF16" i="34"/>
  <c r="T89" i="34"/>
  <c r="T119" i="34" s="1"/>
  <c r="T148" i="34" s="1"/>
  <c r="AF27" i="34"/>
  <c r="T88" i="34"/>
  <c r="T118" i="34" s="1"/>
  <c r="T147" i="34" s="1"/>
  <c r="AF26" i="34"/>
  <c r="T91" i="34"/>
  <c r="T121" i="34" s="1"/>
  <c r="T150" i="34" s="1"/>
  <c r="AF29" i="34"/>
  <c r="T87" i="34"/>
  <c r="T117" i="34" s="1"/>
  <c r="T146" i="34" s="1"/>
  <c r="T50" i="34"/>
  <c r="AF25" i="34"/>
  <c r="T97" i="34"/>
  <c r="AF35" i="34"/>
  <c r="T68" i="34"/>
  <c r="T105" i="34" s="1"/>
  <c r="T134" i="34" s="1"/>
  <c r="AF6" i="34"/>
  <c r="T74" i="34"/>
  <c r="AF12" i="34"/>
  <c r="T79" i="34"/>
  <c r="T109" i="34" s="1"/>
  <c r="T138" i="34" s="1"/>
  <c r="T49" i="34"/>
  <c r="AF17" i="34"/>
  <c r="T73" i="34"/>
  <c r="AF11" i="34"/>
  <c r="T71" i="34"/>
  <c r="T48" i="34"/>
  <c r="AF9" i="34"/>
  <c r="T70" i="34"/>
  <c r="T107" i="34" s="1"/>
  <c r="T136" i="34" s="1"/>
  <c r="AF8" i="34"/>
  <c r="T92" i="34"/>
  <c r="T122" i="34" s="1"/>
  <c r="T151" i="34" s="1"/>
  <c r="T51" i="34"/>
  <c r="AF30" i="34"/>
  <c r="T83" i="34"/>
  <c r="T113" i="34" s="1"/>
  <c r="T142" i="34" s="1"/>
  <c r="AF21" i="34"/>
  <c r="T92" i="35" l="1"/>
  <c r="T122" i="35" s="1"/>
  <c r="T151" i="35" s="1"/>
  <c r="T51" i="35"/>
  <c r="AF30" i="35"/>
  <c r="T84" i="35"/>
  <c r="T114" i="35" s="1"/>
  <c r="T143" i="35" s="1"/>
  <c r="AF22" i="35"/>
  <c r="T88" i="35"/>
  <c r="T118" i="35" s="1"/>
  <c r="T147" i="35" s="1"/>
  <c r="AF26" i="35"/>
  <c r="T97" i="35"/>
  <c r="AF35" i="35"/>
  <c r="T93" i="35"/>
  <c r="T123" i="35" s="1"/>
  <c r="T152" i="35" s="1"/>
  <c r="AF31" i="35"/>
  <c r="T86" i="35"/>
  <c r="T116" i="35" s="1"/>
  <c r="T145" i="35" s="1"/>
  <c r="AF24" i="35"/>
  <c r="T90" i="35"/>
  <c r="T120" i="35" s="1"/>
  <c r="T149" i="35" s="1"/>
  <c r="AF28" i="35"/>
  <c r="T96" i="35"/>
  <c r="T126" i="35" s="1"/>
  <c r="T155" i="35" s="1"/>
  <c r="AF34" i="35"/>
  <c r="T71" i="35"/>
  <c r="T48" i="35"/>
  <c r="AF9" i="35"/>
  <c r="T74" i="35"/>
  <c r="AF12" i="35"/>
  <c r="T72" i="35"/>
  <c r="T108" i="35" s="1"/>
  <c r="T137" i="35" s="1"/>
  <c r="AF10" i="35"/>
  <c r="T75" i="35"/>
  <c r="AF13" i="35"/>
  <c r="T83" i="35"/>
  <c r="T113" i="35" s="1"/>
  <c r="T142" i="35" s="1"/>
  <c r="AF21" i="35"/>
  <c r="T70" i="35"/>
  <c r="T107" i="35" s="1"/>
  <c r="T136" i="35" s="1"/>
  <c r="AF8" i="35"/>
  <c r="T79" i="35"/>
  <c r="T109" i="35" s="1"/>
  <c r="T138" i="35" s="1"/>
  <c r="T49" i="35"/>
  <c r="AF17" i="35"/>
  <c r="T77" i="35"/>
  <c r="AF15" i="35"/>
  <c r="T81" i="35"/>
  <c r="T111" i="35" s="1"/>
  <c r="T140" i="35" s="1"/>
  <c r="AF19" i="35"/>
  <c r="T85" i="35"/>
  <c r="T115" i="35" s="1"/>
  <c r="T144" i="35" s="1"/>
  <c r="AF23" i="35"/>
  <c r="T91" i="35"/>
  <c r="T121" i="35" s="1"/>
  <c r="T150" i="35" s="1"/>
  <c r="AF29" i="35"/>
  <c r="T95" i="35"/>
  <c r="T125" i="35" s="1"/>
  <c r="T154" i="35" s="1"/>
  <c r="AF33" i="35"/>
  <c r="T73" i="35"/>
  <c r="AF11" i="35"/>
  <c r="T82" i="35"/>
  <c r="T112" i="35" s="1"/>
  <c r="T141" i="35" s="1"/>
  <c r="AF20" i="35"/>
  <c r="T94" i="35"/>
  <c r="T124" i="35" s="1"/>
  <c r="T153" i="35" s="1"/>
  <c r="AF32" i="35"/>
  <c r="T78" i="35"/>
  <c r="AF16" i="35"/>
  <c r="T80" i="35"/>
  <c r="T110" i="35" s="1"/>
  <c r="T139" i="35" s="1"/>
  <c r="AF18" i="35"/>
  <c r="T68" i="35"/>
  <c r="T105" i="35" s="1"/>
  <c r="T134" i="35" s="1"/>
  <c r="AF6" i="35"/>
  <c r="T87" i="35"/>
  <c r="T117" i="35" s="1"/>
  <c r="T146" i="35" s="1"/>
  <c r="T50" i="35"/>
  <c r="AF25" i="35"/>
  <c r="T89" i="35"/>
  <c r="T119" i="35" s="1"/>
  <c r="T148" i="35" s="1"/>
  <c r="AF27" i="35"/>
  <c r="T67" i="35"/>
  <c r="T104" i="35" s="1"/>
  <c r="T133" i="35" s="1"/>
  <c r="T47" i="35"/>
  <c r="AF5" i="35"/>
  <c r="T69" i="35"/>
  <c r="T106" i="35" s="1"/>
  <c r="T135" i="35" s="1"/>
  <c r="AF7" i="35"/>
  <c r="T76" i="35"/>
  <c r="AF14" i="35"/>
  <c r="T98" i="35"/>
  <c r="AF36" i="35"/>
  <c r="AP50" i="34"/>
  <c r="T61" i="34"/>
  <c r="AP49" i="34"/>
  <c r="T60" i="34"/>
  <c r="AP51" i="34"/>
  <c r="T62" i="34"/>
  <c r="T99" i="34"/>
  <c r="T127" i="34"/>
  <c r="T156" i="34" s="1"/>
  <c r="T52" i="34"/>
  <c r="T53" i="34" s="1"/>
  <c r="AP47" i="34"/>
  <c r="T58" i="34"/>
  <c r="AP48" i="34"/>
  <c r="T59" i="34"/>
  <c r="T100" i="34"/>
  <c r="T128" i="34"/>
  <c r="T157" i="34" s="1"/>
  <c r="AF37" i="34"/>
  <c r="AP49" i="35" l="1"/>
  <c r="T60" i="35"/>
  <c r="T128" i="35"/>
  <c r="T157" i="35" s="1"/>
  <c r="T100" i="35"/>
  <c r="AF37" i="35"/>
  <c r="AP48" i="35"/>
  <c r="T59" i="35"/>
  <c r="T99" i="35"/>
  <c r="T127" i="35"/>
  <c r="T156" i="35" s="1"/>
  <c r="AP51" i="35"/>
  <c r="T62" i="35"/>
  <c r="T52" i="35"/>
  <c r="T53" i="35" s="1"/>
  <c r="T58" i="35"/>
  <c r="AP47" i="35"/>
  <c r="AP50" i="35"/>
  <c r="T61" i="35"/>
  <c r="AF39" i="34"/>
  <c r="AG37" i="34" s="1"/>
  <c r="AF39" i="35" l="1"/>
  <c r="AG37" i="35" s="1"/>
  <c r="AG8" i="34"/>
  <c r="AG26" i="34"/>
  <c r="AG36" i="34"/>
  <c r="AG35" i="34"/>
  <c r="AG21" i="34"/>
  <c r="AG31" i="34"/>
  <c r="AG18" i="34"/>
  <c r="AG34" i="34"/>
  <c r="AG14" i="34"/>
  <c r="AG11" i="34"/>
  <c r="AG16" i="34"/>
  <c r="AG19" i="34"/>
  <c r="AG13" i="34"/>
  <c r="AG15" i="34"/>
  <c r="AG28" i="34"/>
  <c r="AG24" i="34"/>
  <c r="AG6" i="34"/>
  <c r="AG9" i="34"/>
  <c r="AG22" i="34"/>
  <c r="AG23" i="34"/>
  <c r="AG29" i="34"/>
  <c r="AG32" i="34"/>
  <c r="AG20" i="34"/>
  <c r="AG33" i="34"/>
  <c r="AG25" i="34"/>
  <c r="AG12" i="34"/>
  <c r="AG10" i="34"/>
  <c r="AG30" i="34"/>
  <c r="AG17" i="34"/>
  <c r="AG27" i="34"/>
  <c r="AG7" i="34"/>
  <c r="AG5" i="34"/>
  <c r="AG9" i="35" l="1"/>
  <c r="AG14" i="35"/>
  <c r="AG16" i="35"/>
  <c r="AG15" i="35"/>
  <c r="AG31" i="35"/>
  <c r="AG13" i="35"/>
  <c r="AG11" i="35"/>
  <c r="AG34" i="35"/>
  <c r="AG5" i="35"/>
  <c r="AG20" i="35"/>
  <c r="AG26" i="35"/>
  <c r="AG12" i="35"/>
  <c r="AG25" i="35"/>
  <c r="AG29" i="35"/>
  <c r="AG24" i="35"/>
  <c r="AG21" i="35"/>
  <c r="AG33" i="35"/>
  <c r="AG30" i="35"/>
  <c r="AG36" i="35"/>
  <c r="AG18" i="35"/>
  <c r="AG19" i="35"/>
  <c r="AG35" i="35"/>
  <c r="AG10" i="35"/>
  <c r="AG27" i="35"/>
  <c r="AG6" i="35"/>
  <c r="AG23" i="35"/>
  <c r="AG28" i="35"/>
  <c r="AG8" i="35"/>
  <c r="AG7" i="35"/>
  <c r="AG32" i="35"/>
  <c r="AG17" i="35"/>
  <c r="AG22" i="35"/>
  <c r="U81" i="34"/>
  <c r="U111" i="34" s="1"/>
  <c r="U140" i="34" s="1"/>
  <c r="AH19" i="34"/>
  <c r="AH7" i="34"/>
  <c r="U69" i="34"/>
  <c r="U106" i="34" s="1"/>
  <c r="U135" i="34" s="1"/>
  <c r="U72" i="34"/>
  <c r="U108" i="34" s="1"/>
  <c r="U137" i="34" s="1"/>
  <c r="AH10" i="34"/>
  <c r="U82" i="34"/>
  <c r="U112" i="34" s="1"/>
  <c r="U141" i="34" s="1"/>
  <c r="AH20" i="34"/>
  <c r="U84" i="34"/>
  <c r="U114" i="34" s="1"/>
  <c r="U143" i="34" s="1"/>
  <c r="AH22" i="34"/>
  <c r="U90" i="34"/>
  <c r="U120" i="34" s="1"/>
  <c r="U149" i="34" s="1"/>
  <c r="AH28" i="34"/>
  <c r="U78" i="34"/>
  <c r="AH16" i="34"/>
  <c r="U80" i="34"/>
  <c r="U110" i="34" s="1"/>
  <c r="U139" i="34" s="1"/>
  <c r="AH18" i="34"/>
  <c r="U98" i="34"/>
  <c r="AH36" i="34"/>
  <c r="U67" i="34"/>
  <c r="U104" i="34" s="1"/>
  <c r="U133" i="34" s="1"/>
  <c r="U47" i="34"/>
  <c r="AH5" i="34"/>
  <c r="U92" i="34"/>
  <c r="U122" i="34" s="1"/>
  <c r="U151" i="34" s="1"/>
  <c r="U51" i="34"/>
  <c r="AH30" i="34"/>
  <c r="U86" i="34"/>
  <c r="U116" i="34" s="1"/>
  <c r="U145" i="34" s="1"/>
  <c r="AH24" i="34"/>
  <c r="U97" i="34"/>
  <c r="AH35" i="34"/>
  <c r="U89" i="34"/>
  <c r="U119" i="34" s="1"/>
  <c r="U148" i="34" s="1"/>
  <c r="AH27" i="34"/>
  <c r="U74" i="34"/>
  <c r="AH12" i="34"/>
  <c r="U94" i="34"/>
  <c r="U124" i="34" s="1"/>
  <c r="U153" i="34" s="1"/>
  <c r="AH32" i="34"/>
  <c r="U71" i="34"/>
  <c r="U48" i="34"/>
  <c r="AH9" i="34"/>
  <c r="AH15" i="34"/>
  <c r="U77" i="34"/>
  <c r="U73" i="34"/>
  <c r="AH11" i="34"/>
  <c r="U93" i="34"/>
  <c r="U123" i="34" s="1"/>
  <c r="U152" i="34" s="1"/>
  <c r="AH31" i="34"/>
  <c r="U88" i="34"/>
  <c r="U118" i="34" s="1"/>
  <c r="U147" i="34" s="1"/>
  <c r="AH26" i="34"/>
  <c r="AH33" i="34"/>
  <c r="U95" i="34"/>
  <c r="U125" i="34" s="1"/>
  <c r="U154" i="34" s="1"/>
  <c r="U85" i="34"/>
  <c r="U115" i="34" s="1"/>
  <c r="U144" i="34" s="1"/>
  <c r="AH23" i="34"/>
  <c r="U96" i="34"/>
  <c r="U126" i="34" s="1"/>
  <c r="U155" i="34" s="1"/>
  <c r="AH34" i="34"/>
  <c r="U79" i="34"/>
  <c r="U109" i="34" s="1"/>
  <c r="U138" i="34" s="1"/>
  <c r="U49" i="34"/>
  <c r="AH17" i="34"/>
  <c r="U50" i="34"/>
  <c r="U87" i="34"/>
  <c r="U117" i="34" s="1"/>
  <c r="U146" i="34" s="1"/>
  <c r="AH25" i="34"/>
  <c r="U91" i="34"/>
  <c r="U121" i="34" s="1"/>
  <c r="U150" i="34" s="1"/>
  <c r="AH29" i="34"/>
  <c r="U68" i="34"/>
  <c r="U105" i="34" s="1"/>
  <c r="U134" i="34" s="1"/>
  <c r="AH6" i="34"/>
  <c r="U75" i="34"/>
  <c r="AH13" i="34"/>
  <c r="AH14" i="34"/>
  <c r="U76" i="34"/>
  <c r="U83" i="34"/>
  <c r="U113" i="34" s="1"/>
  <c r="U142" i="34" s="1"/>
  <c r="AH21" i="34"/>
  <c r="U70" i="34"/>
  <c r="U107" i="34" s="1"/>
  <c r="U136" i="34" s="1"/>
  <c r="AH8" i="34"/>
  <c r="U84" i="35" l="1"/>
  <c r="U114" i="35" s="1"/>
  <c r="U143" i="35" s="1"/>
  <c r="AH22" i="35"/>
  <c r="U70" i="35"/>
  <c r="U107" i="35" s="1"/>
  <c r="U136" i="35" s="1"/>
  <c r="AH8" i="35"/>
  <c r="U89" i="35"/>
  <c r="U119" i="35" s="1"/>
  <c r="U148" i="35" s="1"/>
  <c r="AH27" i="35"/>
  <c r="U80" i="35"/>
  <c r="U110" i="35" s="1"/>
  <c r="U139" i="35" s="1"/>
  <c r="AH18" i="35"/>
  <c r="U83" i="35"/>
  <c r="U113" i="35" s="1"/>
  <c r="U142" i="35" s="1"/>
  <c r="AH21" i="35"/>
  <c r="U74" i="35"/>
  <c r="AH12" i="35"/>
  <c r="U96" i="35"/>
  <c r="U126" i="35" s="1"/>
  <c r="U155" i="35" s="1"/>
  <c r="AH34" i="35"/>
  <c r="U77" i="35"/>
  <c r="AH15" i="35"/>
  <c r="U79" i="35"/>
  <c r="U109" i="35" s="1"/>
  <c r="U138" i="35" s="1"/>
  <c r="U49" i="35"/>
  <c r="AH17" i="35"/>
  <c r="U90" i="35"/>
  <c r="U120" i="35" s="1"/>
  <c r="U149" i="35" s="1"/>
  <c r="AH28" i="35"/>
  <c r="U72" i="35"/>
  <c r="U108" i="35" s="1"/>
  <c r="U137" i="35" s="1"/>
  <c r="AH10" i="35"/>
  <c r="U98" i="35"/>
  <c r="AH36" i="35"/>
  <c r="U86" i="35"/>
  <c r="U116" i="35" s="1"/>
  <c r="U145" i="35" s="1"/>
  <c r="AH24" i="35"/>
  <c r="U88" i="35"/>
  <c r="U118" i="35" s="1"/>
  <c r="U147" i="35" s="1"/>
  <c r="AH26" i="35"/>
  <c r="U73" i="35"/>
  <c r="AH11" i="35"/>
  <c r="U78" i="35"/>
  <c r="AH16" i="35"/>
  <c r="U94" i="35"/>
  <c r="U124" i="35" s="1"/>
  <c r="U153" i="35" s="1"/>
  <c r="AH32" i="35"/>
  <c r="U85" i="35"/>
  <c r="U115" i="35" s="1"/>
  <c r="U144" i="35" s="1"/>
  <c r="AH23" i="35"/>
  <c r="U97" i="35"/>
  <c r="AH35" i="35"/>
  <c r="U92" i="35"/>
  <c r="U122" i="35" s="1"/>
  <c r="U151" i="35" s="1"/>
  <c r="U51" i="35"/>
  <c r="AH30" i="35"/>
  <c r="U91" i="35"/>
  <c r="U121" i="35" s="1"/>
  <c r="U150" i="35" s="1"/>
  <c r="AH29" i="35"/>
  <c r="U82" i="35"/>
  <c r="U112" i="35" s="1"/>
  <c r="U141" i="35" s="1"/>
  <c r="AH20" i="35"/>
  <c r="U75" i="35"/>
  <c r="AH13" i="35"/>
  <c r="U76" i="35"/>
  <c r="AH14" i="35"/>
  <c r="U69" i="35"/>
  <c r="U106" i="35" s="1"/>
  <c r="U135" i="35" s="1"/>
  <c r="AH7" i="35"/>
  <c r="U68" i="35"/>
  <c r="U105" i="35" s="1"/>
  <c r="U134" i="35" s="1"/>
  <c r="AH6" i="35"/>
  <c r="U81" i="35"/>
  <c r="U111" i="35" s="1"/>
  <c r="U140" i="35" s="1"/>
  <c r="AH19" i="35"/>
  <c r="U95" i="35"/>
  <c r="U125" i="35" s="1"/>
  <c r="U154" i="35" s="1"/>
  <c r="AH33" i="35"/>
  <c r="U87" i="35"/>
  <c r="U117" i="35" s="1"/>
  <c r="U146" i="35" s="1"/>
  <c r="U50" i="35"/>
  <c r="AH25" i="35"/>
  <c r="U67" i="35"/>
  <c r="U104" i="35" s="1"/>
  <c r="U133" i="35" s="1"/>
  <c r="AH5" i="35"/>
  <c r="U47" i="35"/>
  <c r="U93" i="35"/>
  <c r="U123" i="35" s="1"/>
  <c r="U152" i="35" s="1"/>
  <c r="AH31" i="35"/>
  <c r="U71" i="35"/>
  <c r="U48" i="35"/>
  <c r="AH9" i="35"/>
  <c r="AQ48" i="34"/>
  <c r="U59" i="34"/>
  <c r="AQ50" i="34"/>
  <c r="U61" i="34"/>
  <c r="U127" i="34"/>
  <c r="U156" i="34" s="1"/>
  <c r="U99" i="34"/>
  <c r="U100" i="34"/>
  <c r="U128" i="34"/>
  <c r="U157" i="34" s="1"/>
  <c r="AQ51" i="34"/>
  <c r="U62" i="34"/>
  <c r="U52" i="34"/>
  <c r="U53" i="34" s="1"/>
  <c r="AQ47" i="34"/>
  <c r="U58" i="34"/>
  <c r="AQ49" i="34"/>
  <c r="U60" i="34"/>
  <c r="AH37" i="34"/>
  <c r="U59" i="35" l="1"/>
  <c r="AQ48" i="35"/>
  <c r="U58" i="35"/>
  <c r="U52" i="35"/>
  <c r="U53" i="35" s="1"/>
  <c r="AQ47" i="35"/>
  <c r="U61" i="35"/>
  <c r="AQ50" i="35"/>
  <c r="U127" i="35"/>
  <c r="U156" i="35" s="1"/>
  <c r="U99" i="35"/>
  <c r="AH37" i="35"/>
  <c r="U128" i="35"/>
  <c r="U157" i="35" s="1"/>
  <c r="U100" i="35"/>
  <c r="U60" i="35"/>
  <c r="AQ49" i="35"/>
  <c r="U62" i="35"/>
  <c r="AQ51" i="35"/>
  <c r="AH39" i="34"/>
  <c r="AH39" i="35" l="1"/>
  <c r="AI37" i="35" s="1"/>
  <c r="AI14" i="34"/>
  <c r="AI35" i="34"/>
  <c r="AI21" i="34"/>
  <c r="AI34" i="34"/>
  <c r="AI7" i="34"/>
  <c r="AI15" i="34"/>
  <c r="AI36" i="34"/>
  <c r="AI19" i="34"/>
  <c r="AI28" i="34"/>
  <c r="AI11" i="34"/>
  <c r="AI6" i="34"/>
  <c r="AI12" i="34"/>
  <c r="AI20" i="34"/>
  <c r="AI30" i="34"/>
  <c r="AI29" i="34"/>
  <c r="AI31" i="34"/>
  <c r="AI13" i="34"/>
  <c r="AI32" i="34"/>
  <c r="AI16" i="34"/>
  <c r="AI8" i="34"/>
  <c r="AI9" i="34"/>
  <c r="AI33" i="34"/>
  <c r="AI24" i="34"/>
  <c r="AI5" i="34"/>
  <c r="AI18" i="34"/>
  <c r="AI17" i="34"/>
  <c r="AI27" i="34"/>
  <c r="AI22" i="34"/>
  <c r="AI23" i="34"/>
  <c r="AI10" i="34"/>
  <c r="AI25" i="34"/>
  <c r="AI26" i="34"/>
  <c r="AI37" i="34"/>
  <c r="AI9" i="35" l="1"/>
  <c r="AI19" i="35"/>
  <c r="AI15" i="35"/>
  <c r="AI35" i="35"/>
  <c r="AI10" i="35"/>
  <c r="AI6" i="35"/>
  <c r="AI7" i="35"/>
  <c r="AI12" i="35"/>
  <c r="AI32" i="35"/>
  <c r="AI17" i="35"/>
  <c r="AI5" i="35"/>
  <c r="AI14" i="35"/>
  <c r="AI21" i="35"/>
  <c r="AI26" i="35"/>
  <c r="AI31" i="35"/>
  <c r="AI20" i="35"/>
  <c r="AI27" i="35"/>
  <c r="AI36" i="35"/>
  <c r="AI13" i="35"/>
  <c r="AI18" i="35"/>
  <c r="AI11" i="35"/>
  <c r="AI29" i="35"/>
  <c r="AI8" i="35"/>
  <c r="AI24" i="35"/>
  <c r="AI33" i="35"/>
  <c r="AI30" i="35"/>
  <c r="AI22" i="35"/>
  <c r="AI23" i="35"/>
  <c r="AI28" i="35"/>
  <c r="AI34" i="35"/>
  <c r="AI25" i="35"/>
  <c r="AI16" i="35"/>
  <c r="V67" i="34"/>
  <c r="V104" i="34" s="1"/>
  <c r="V133" i="34" s="1"/>
  <c r="V47" i="34"/>
  <c r="AJ5" i="34"/>
  <c r="V50" i="34"/>
  <c r="V87" i="34"/>
  <c r="V117" i="34" s="1"/>
  <c r="V146" i="34" s="1"/>
  <c r="AJ25" i="34"/>
  <c r="V91" i="34"/>
  <c r="V121" i="34" s="1"/>
  <c r="V150" i="34" s="1"/>
  <c r="AJ29" i="34"/>
  <c r="V68" i="34"/>
  <c r="V105" i="34" s="1"/>
  <c r="V134" i="34" s="1"/>
  <c r="AJ6" i="34"/>
  <c r="V98" i="34"/>
  <c r="AJ36" i="34"/>
  <c r="V83" i="34"/>
  <c r="V113" i="34" s="1"/>
  <c r="V142" i="34" s="1"/>
  <c r="AJ21" i="34"/>
  <c r="V88" i="34"/>
  <c r="V118" i="34" s="1"/>
  <c r="V147" i="34" s="1"/>
  <c r="AJ26" i="34"/>
  <c r="V70" i="34"/>
  <c r="V107" i="34" s="1"/>
  <c r="V136" i="34" s="1"/>
  <c r="AJ8" i="34"/>
  <c r="V93" i="34"/>
  <c r="V123" i="34" s="1"/>
  <c r="V152" i="34" s="1"/>
  <c r="AJ31" i="34"/>
  <c r="V81" i="34"/>
  <c r="V111" i="34" s="1"/>
  <c r="V140" i="34" s="1"/>
  <c r="AJ19" i="34"/>
  <c r="V89" i="34"/>
  <c r="V119" i="34" s="1"/>
  <c r="V148" i="34" s="1"/>
  <c r="AJ27" i="34"/>
  <c r="V78" i="34"/>
  <c r="AJ16" i="34"/>
  <c r="V72" i="34"/>
  <c r="V108" i="34" s="1"/>
  <c r="V137" i="34" s="1"/>
  <c r="AJ10" i="34"/>
  <c r="V79" i="34"/>
  <c r="V109" i="34" s="1"/>
  <c r="V138" i="34" s="1"/>
  <c r="V49" i="34"/>
  <c r="AJ17" i="34"/>
  <c r="V95" i="34"/>
  <c r="V125" i="34" s="1"/>
  <c r="V154" i="34" s="1"/>
  <c r="AJ33" i="34"/>
  <c r="V94" i="34"/>
  <c r="V124" i="34" s="1"/>
  <c r="V153" i="34" s="1"/>
  <c r="AJ32" i="34"/>
  <c r="V92" i="34"/>
  <c r="V122" i="34" s="1"/>
  <c r="V151" i="34" s="1"/>
  <c r="V51" i="34"/>
  <c r="AJ30" i="34"/>
  <c r="V73" i="34"/>
  <c r="AJ11" i="34"/>
  <c r="V77" i="34"/>
  <c r="AJ15" i="34"/>
  <c r="V97" i="34"/>
  <c r="AJ35" i="34"/>
  <c r="V84" i="34"/>
  <c r="V114" i="34" s="1"/>
  <c r="V143" i="34" s="1"/>
  <c r="AJ22" i="34"/>
  <c r="V74" i="34"/>
  <c r="AJ12" i="34"/>
  <c r="V96" i="34"/>
  <c r="V126" i="34" s="1"/>
  <c r="V155" i="34" s="1"/>
  <c r="AJ34" i="34"/>
  <c r="V86" i="34"/>
  <c r="V116" i="34" s="1"/>
  <c r="V145" i="34" s="1"/>
  <c r="AJ24" i="34"/>
  <c r="V85" i="34"/>
  <c r="V115" i="34" s="1"/>
  <c r="V144" i="34" s="1"/>
  <c r="AJ23" i="34"/>
  <c r="V80" i="34"/>
  <c r="V110" i="34" s="1"/>
  <c r="V139" i="34" s="1"/>
  <c r="AJ18" i="34"/>
  <c r="V71" i="34"/>
  <c r="V48" i="34"/>
  <c r="AJ9" i="34"/>
  <c r="V75" i="34"/>
  <c r="AJ13" i="34"/>
  <c r="V82" i="34"/>
  <c r="V112" i="34" s="1"/>
  <c r="V141" i="34" s="1"/>
  <c r="AJ20" i="34"/>
  <c r="V90" i="34"/>
  <c r="V120" i="34" s="1"/>
  <c r="V149" i="34" s="1"/>
  <c r="AJ28" i="34"/>
  <c r="V69" i="34"/>
  <c r="V106" i="34" s="1"/>
  <c r="V135" i="34" s="1"/>
  <c r="AJ7" i="34"/>
  <c r="V76" i="34"/>
  <c r="AJ14" i="34"/>
  <c r="V90" i="35" l="1"/>
  <c r="V120" i="35" s="1"/>
  <c r="V149" i="35" s="1"/>
  <c r="AJ28" i="35"/>
  <c r="V95" i="35"/>
  <c r="V125" i="35" s="1"/>
  <c r="V154" i="35" s="1"/>
  <c r="AJ33" i="35"/>
  <c r="V89" i="35"/>
  <c r="V119" i="35" s="1"/>
  <c r="V148" i="35" s="1"/>
  <c r="AJ27" i="35"/>
  <c r="AJ21" i="35"/>
  <c r="V83" i="35"/>
  <c r="V113" i="35" s="1"/>
  <c r="V142" i="35" s="1"/>
  <c r="V72" i="35"/>
  <c r="V108" i="35" s="1"/>
  <c r="V137" i="35" s="1"/>
  <c r="AJ10" i="35"/>
  <c r="V78" i="35"/>
  <c r="AJ16" i="35"/>
  <c r="V85" i="35"/>
  <c r="V115" i="35" s="1"/>
  <c r="V144" i="35" s="1"/>
  <c r="AJ23" i="35"/>
  <c r="AJ24" i="35"/>
  <c r="V86" i="35"/>
  <c r="V116" i="35" s="1"/>
  <c r="V145" i="35" s="1"/>
  <c r="V80" i="35"/>
  <c r="V110" i="35" s="1"/>
  <c r="V139" i="35" s="1"/>
  <c r="AJ18" i="35"/>
  <c r="V82" i="35"/>
  <c r="V112" i="35" s="1"/>
  <c r="V141" i="35" s="1"/>
  <c r="AJ20" i="35"/>
  <c r="V76" i="35"/>
  <c r="AJ14" i="35"/>
  <c r="V74" i="35"/>
  <c r="AJ12" i="35"/>
  <c r="V97" i="35"/>
  <c r="AJ35" i="35"/>
  <c r="AJ8" i="35"/>
  <c r="V70" i="35"/>
  <c r="V107" i="35" s="1"/>
  <c r="V136" i="35" s="1"/>
  <c r="V47" i="35"/>
  <c r="AJ5" i="35"/>
  <c r="V67" i="35"/>
  <c r="V104" i="35" s="1"/>
  <c r="V133" i="35" s="1"/>
  <c r="V77" i="35"/>
  <c r="AJ15" i="35"/>
  <c r="V87" i="35"/>
  <c r="V117" i="35" s="1"/>
  <c r="V146" i="35" s="1"/>
  <c r="V50" i="35"/>
  <c r="AJ25" i="35"/>
  <c r="V84" i="35"/>
  <c r="V114" i="35" s="1"/>
  <c r="V143" i="35" s="1"/>
  <c r="AJ22" i="35"/>
  <c r="AJ13" i="35"/>
  <c r="V75" i="35"/>
  <c r="V93" i="35"/>
  <c r="V123" i="35" s="1"/>
  <c r="V152" i="35" s="1"/>
  <c r="AJ31" i="35"/>
  <c r="V69" i="35"/>
  <c r="V106" i="35" s="1"/>
  <c r="V135" i="35" s="1"/>
  <c r="AJ7" i="35"/>
  <c r="V96" i="35"/>
  <c r="V126" i="35" s="1"/>
  <c r="V155" i="35" s="1"/>
  <c r="AJ34" i="35"/>
  <c r="V92" i="35"/>
  <c r="V122" i="35" s="1"/>
  <c r="V151" i="35" s="1"/>
  <c r="V51" i="35"/>
  <c r="AJ30" i="35"/>
  <c r="V91" i="35"/>
  <c r="V121" i="35" s="1"/>
  <c r="V150" i="35" s="1"/>
  <c r="AJ29" i="35"/>
  <c r="V98" i="35"/>
  <c r="AJ36" i="35"/>
  <c r="V88" i="35"/>
  <c r="V118" i="35" s="1"/>
  <c r="V147" i="35" s="1"/>
  <c r="AJ26" i="35"/>
  <c r="V49" i="35"/>
  <c r="V79" i="35"/>
  <c r="V109" i="35" s="1"/>
  <c r="V138" i="35" s="1"/>
  <c r="AJ17" i="35"/>
  <c r="V68" i="35"/>
  <c r="V105" i="35" s="1"/>
  <c r="V134" i="35" s="1"/>
  <c r="AJ6" i="35"/>
  <c r="V81" i="35"/>
  <c r="V111" i="35" s="1"/>
  <c r="V140" i="35" s="1"/>
  <c r="AJ19" i="35"/>
  <c r="V73" i="35"/>
  <c r="AJ11" i="35"/>
  <c r="V94" i="35"/>
  <c r="V124" i="35" s="1"/>
  <c r="V153" i="35" s="1"/>
  <c r="AJ32" i="35"/>
  <c r="V48" i="35"/>
  <c r="V71" i="35"/>
  <c r="AJ9" i="35"/>
  <c r="V128" i="34"/>
  <c r="V157" i="34" s="1"/>
  <c r="V100" i="34"/>
  <c r="AJ37" i="34"/>
  <c r="V61" i="34"/>
  <c r="AR50" i="34"/>
  <c r="V59" i="34"/>
  <c r="AR48" i="34"/>
  <c r="V60" i="34"/>
  <c r="AR49" i="34"/>
  <c r="V58" i="34"/>
  <c r="AR47" i="34"/>
  <c r="V52" i="34"/>
  <c r="V53" i="34" s="1"/>
  <c r="V127" i="34"/>
  <c r="V156" i="34" s="1"/>
  <c r="V99" i="34"/>
  <c r="V62" i="34"/>
  <c r="AR51" i="34"/>
  <c r="V58" i="35" l="1"/>
  <c r="V52" i="35"/>
  <c r="V53" i="35" s="1"/>
  <c r="AR47" i="35"/>
  <c r="V100" i="35"/>
  <c r="V128" i="35"/>
  <c r="V157" i="35" s="1"/>
  <c r="V127" i="35"/>
  <c r="V156" i="35" s="1"/>
  <c r="V99" i="35"/>
  <c r="AR49" i="35"/>
  <c r="V60" i="35"/>
  <c r="V62" i="35"/>
  <c r="AR51" i="35"/>
  <c r="V59" i="35"/>
  <c r="AR48" i="35"/>
  <c r="V61" i="35"/>
  <c r="AR50" i="35"/>
  <c r="AJ37" i="35"/>
  <c r="AJ39" i="34"/>
  <c r="AJ39" i="35" l="1"/>
  <c r="AK37" i="35" s="1"/>
  <c r="AK18" i="34"/>
  <c r="W80" i="34" s="1"/>
  <c r="W110" i="34" s="1"/>
  <c r="W139" i="34" s="1"/>
  <c r="AK26" i="34"/>
  <c r="W88" i="34" s="1"/>
  <c r="W118" i="34" s="1"/>
  <c r="W147" i="34" s="1"/>
  <c r="AK31" i="34"/>
  <c r="W93" i="34" s="1"/>
  <c r="W123" i="34" s="1"/>
  <c r="W152" i="34" s="1"/>
  <c r="AK20" i="34"/>
  <c r="W82" i="34" s="1"/>
  <c r="W112" i="34" s="1"/>
  <c r="W141" i="34" s="1"/>
  <c r="AK23" i="34"/>
  <c r="W85" i="34" s="1"/>
  <c r="W115" i="34" s="1"/>
  <c r="W144" i="34" s="1"/>
  <c r="AK30" i="34"/>
  <c r="AK19" i="34"/>
  <c r="W81" i="34" s="1"/>
  <c r="W111" i="34" s="1"/>
  <c r="W140" i="34" s="1"/>
  <c r="AK25" i="34"/>
  <c r="AK14" i="34"/>
  <c r="W76" i="34" s="1"/>
  <c r="AK12" i="34"/>
  <c r="W74" i="34" s="1"/>
  <c r="AK36" i="34"/>
  <c r="W98" i="34" s="1"/>
  <c r="AK32" i="34"/>
  <c r="W94" i="34" s="1"/>
  <c r="W124" i="34" s="1"/>
  <c r="W153" i="34" s="1"/>
  <c r="AK24" i="34"/>
  <c r="W86" i="34" s="1"/>
  <c r="W116" i="34" s="1"/>
  <c r="W145" i="34" s="1"/>
  <c r="AK9" i="34"/>
  <c r="AK34" i="34"/>
  <c r="W96" i="34" s="1"/>
  <c r="W126" i="34" s="1"/>
  <c r="W155" i="34" s="1"/>
  <c r="AK8" i="34"/>
  <c r="W70" i="34" s="1"/>
  <c r="W107" i="34" s="1"/>
  <c r="W136" i="34" s="1"/>
  <c r="AK28" i="34"/>
  <c r="W90" i="34" s="1"/>
  <c r="W120" i="34" s="1"/>
  <c r="W149" i="34" s="1"/>
  <c r="AK13" i="34"/>
  <c r="W75" i="34" s="1"/>
  <c r="AK27" i="34"/>
  <c r="W89" i="34" s="1"/>
  <c r="W119" i="34" s="1"/>
  <c r="W148" i="34" s="1"/>
  <c r="AK5" i="34"/>
  <c r="AK11" i="34"/>
  <c r="W73" i="34" s="1"/>
  <c r="AK7" i="34"/>
  <c r="W69" i="34" s="1"/>
  <c r="W106" i="34" s="1"/>
  <c r="W135" i="34" s="1"/>
  <c r="AK15" i="34"/>
  <c r="W77" i="34" s="1"/>
  <c r="AK16" i="34"/>
  <c r="W78" i="34" s="1"/>
  <c r="AK6" i="34"/>
  <c r="W68" i="34" s="1"/>
  <c r="W105" i="34" s="1"/>
  <c r="W134" i="34" s="1"/>
  <c r="AK10" i="34"/>
  <c r="W72" i="34" s="1"/>
  <c r="W108" i="34" s="1"/>
  <c r="W137" i="34" s="1"/>
  <c r="AK29" i="34"/>
  <c r="W91" i="34" s="1"/>
  <c r="W121" i="34" s="1"/>
  <c r="W150" i="34" s="1"/>
  <c r="AK17" i="34"/>
  <c r="AK35" i="34"/>
  <c r="W97" i="34" s="1"/>
  <c r="AK22" i="34"/>
  <c r="W84" i="34" s="1"/>
  <c r="W114" i="34" s="1"/>
  <c r="W143" i="34" s="1"/>
  <c r="AK21" i="34"/>
  <c r="W83" i="34" s="1"/>
  <c r="W113" i="34" s="1"/>
  <c r="W142" i="34" s="1"/>
  <c r="AK33" i="34"/>
  <c r="W95" i="34" s="1"/>
  <c r="W125" i="34" s="1"/>
  <c r="W154" i="34" s="1"/>
  <c r="AK37" i="34"/>
  <c r="AK6" i="35" l="1"/>
  <c r="W68" i="35" s="1"/>
  <c r="W105" i="35" s="1"/>
  <c r="W134" i="35" s="1"/>
  <c r="AK20" i="35"/>
  <c r="W82" i="35" s="1"/>
  <c r="W112" i="35" s="1"/>
  <c r="W141" i="35" s="1"/>
  <c r="AK29" i="35"/>
  <c r="W91" i="35" s="1"/>
  <c r="W121" i="35" s="1"/>
  <c r="W150" i="35" s="1"/>
  <c r="AK21" i="35"/>
  <c r="W83" i="35" s="1"/>
  <c r="W113" i="35" s="1"/>
  <c r="W142" i="35" s="1"/>
  <c r="AK17" i="35"/>
  <c r="AK5" i="35"/>
  <c r="AK18" i="35"/>
  <c r="W80" i="35" s="1"/>
  <c r="W110" i="35" s="1"/>
  <c r="W139" i="35" s="1"/>
  <c r="AK7" i="35"/>
  <c r="W69" i="35" s="1"/>
  <c r="W106" i="35" s="1"/>
  <c r="W135" i="35" s="1"/>
  <c r="AK16" i="35"/>
  <c r="W78" i="35" s="1"/>
  <c r="AK13" i="35"/>
  <c r="W75" i="35" s="1"/>
  <c r="AK9" i="35"/>
  <c r="AK34" i="35"/>
  <c r="W96" i="35" s="1"/>
  <c r="W126" i="35" s="1"/>
  <c r="W155" i="35" s="1"/>
  <c r="AK23" i="35"/>
  <c r="W85" i="35" s="1"/>
  <c r="W115" i="35" s="1"/>
  <c r="W144" i="35" s="1"/>
  <c r="AK36" i="35"/>
  <c r="W98" i="35" s="1"/>
  <c r="AK30" i="35"/>
  <c r="AK25" i="35"/>
  <c r="AK33" i="35"/>
  <c r="W95" i="35" s="1"/>
  <c r="W125" i="35" s="1"/>
  <c r="W154" i="35" s="1"/>
  <c r="AK8" i="35"/>
  <c r="W70" i="35" s="1"/>
  <c r="W107" i="35" s="1"/>
  <c r="W136" i="35" s="1"/>
  <c r="AK32" i="35"/>
  <c r="W94" i="35" s="1"/>
  <c r="W124" i="35" s="1"/>
  <c r="W153" i="35" s="1"/>
  <c r="AK31" i="35"/>
  <c r="W93" i="35" s="1"/>
  <c r="W123" i="35" s="1"/>
  <c r="W152" i="35" s="1"/>
  <c r="AK35" i="35"/>
  <c r="W97" i="35" s="1"/>
  <c r="AK10" i="35"/>
  <c r="W72" i="35" s="1"/>
  <c r="W108" i="35" s="1"/>
  <c r="W137" i="35" s="1"/>
  <c r="AK11" i="35"/>
  <c r="W73" i="35" s="1"/>
  <c r="AK12" i="35"/>
  <c r="W74" i="35" s="1"/>
  <c r="AK26" i="35"/>
  <c r="W88" i="35" s="1"/>
  <c r="W118" i="35" s="1"/>
  <c r="W147" i="35" s="1"/>
  <c r="AK24" i="35"/>
  <c r="W86" i="35" s="1"/>
  <c r="W116" i="35" s="1"/>
  <c r="W145" i="35" s="1"/>
  <c r="AK19" i="35"/>
  <c r="W81" i="35" s="1"/>
  <c r="W111" i="35" s="1"/>
  <c r="W140" i="35" s="1"/>
  <c r="AK22" i="35"/>
  <c r="W84" i="35" s="1"/>
  <c r="W114" i="35" s="1"/>
  <c r="W143" i="35" s="1"/>
  <c r="AK14" i="35"/>
  <c r="W76" i="35" s="1"/>
  <c r="AK27" i="35"/>
  <c r="W89" i="35" s="1"/>
  <c r="W119" i="35" s="1"/>
  <c r="W148" i="35" s="1"/>
  <c r="AK15" i="35"/>
  <c r="W77" i="35" s="1"/>
  <c r="AK28" i="35"/>
  <c r="W90" i="35" s="1"/>
  <c r="W120" i="35" s="1"/>
  <c r="W149" i="35" s="1"/>
  <c r="W87" i="34"/>
  <c r="W117" i="34" s="1"/>
  <c r="W146" i="34" s="1"/>
  <c r="W50" i="34"/>
  <c r="W71" i="34"/>
  <c r="W48" i="34"/>
  <c r="W92" i="34"/>
  <c r="W122" i="34" s="1"/>
  <c r="W151" i="34" s="1"/>
  <c r="W51" i="34"/>
  <c r="W79" i="34"/>
  <c r="W109" i="34" s="1"/>
  <c r="W138" i="34" s="1"/>
  <c r="W49" i="34"/>
  <c r="W67" i="34"/>
  <c r="W104" i="34" s="1"/>
  <c r="W133" i="34" s="1"/>
  <c r="W47" i="34"/>
  <c r="W128" i="34"/>
  <c r="W157" i="34" s="1"/>
  <c r="W100" i="34"/>
  <c r="W87" i="35" l="1"/>
  <c r="W117" i="35" s="1"/>
  <c r="W146" i="35" s="1"/>
  <c r="W50" i="35"/>
  <c r="W92" i="35"/>
  <c r="W122" i="35" s="1"/>
  <c r="W151" i="35" s="1"/>
  <c r="W51" i="35"/>
  <c r="W71" i="35"/>
  <c r="W48" i="35"/>
  <c r="W67" i="35"/>
  <c r="W104" i="35" s="1"/>
  <c r="W133" i="35" s="1"/>
  <c r="W47" i="35"/>
  <c r="W128" i="35"/>
  <c r="W157" i="35" s="1"/>
  <c r="W100" i="35"/>
  <c r="W79" i="35"/>
  <c r="W109" i="35" s="1"/>
  <c r="W138" i="35" s="1"/>
  <c r="W49" i="35"/>
  <c r="W60" i="34"/>
  <c r="AS49" i="34"/>
  <c r="W99" i="34"/>
  <c r="W127" i="34"/>
  <c r="W156" i="34" s="1"/>
  <c r="W59" i="34"/>
  <c r="AS48" i="34"/>
  <c r="W52" i="34"/>
  <c r="W58" i="34"/>
  <c r="AS47" i="34"/>
  <c r="W62" i="34"/>
  <c r="AS51" i="34"/>
  <c r="W61" i="34"/>
  <c r="AS50" i="34"/>
  <c r="AS49" i="35" l="1"/>
  <c r="W60" i="35"/>
  <c r="W52" i="35"/>
  <c r="W58" i="35"/>
  <c r="AS47" i="35"/>
  <c r="AS51" i="35"/>
  <c r="W62" i="35"/>
  <c r="AS48" i="35"/>
  <c r="W59" i="35"/>
  <c r="AS50" i="35"/>
  <c r="W61" i="35"/>
  <c r="W99" i="35"/>
  <c r="W127" i="35"/>
  <c r="W156" i="35" s="1"/>
  <c r="W53" i="34"/>
  <c r="AK52" i="34"/>
  <c r="AK53" i="34"/>
  <c r="AK53" i="35" l="1"/>
  <c r="W53" i="35"/>
  <c r="AK52" i="35"/>
  <c r="AK54" i="34"/>
  <c r="AK54" i="35" l="1"/>
  <c r="M17" i="31" l="1"/>
  <c r="N17" i="31" s="1"/>
  <c r="O17" i="31" s="1"/>
  <c r="P17" i="31" s="1"/>
  <c r="Q17" i="31" s="1"/>
  <c r="R17" i="31" s="1"/>
  <c r="S17" i="31" s="1"/>
  <c r="T17" i="31" s="1"/>
  <c r="U17" i="31" s="1"/>
  <c r="V17" i="31" s="1"/>
  <c r="W17" i="31" s="1"/>
  <c r="N15" i="31" l="1"/>
  <c r="P40" i="24"/>
  <c r="P41" i="24" s="1"/>
  <c r="O15" i="31"/>
  <c r="R40" i="24"/>
  <c r="P39" i="24" l="1"/>
  <c r="Q14" i="24" s="1"/>
  <c r="R41" i="24"/>
  <c r="P15" i="31"/>
  <c r="T40" i="24"/>
  <c r="Q37" i="24"/>
  <c r="Q11" i="24"/>
  <c r="Q22" i="24"/>
  <c r="Q13" i="24"/>
  <c r="Q28" i="24"/>
  <c r="Q29" i="24"/>
  <c r="Q12" i="24"/>
  <c r="Q17" i="24"/>
  <c r="Q31" i="24"/>
  <c r="Q23" i="24"/>
  <c r="Q21" i="24"/>
  <c r="Q32" i="24"/>
  <c r="Q36" i="24"/>
  <c r="Q16" i="24"/>
  <c r="Q35" i="24"/>
  <c r="Q10" i="24"/>
  <c r="Q7" i="24"/>
  <c r="Q19" i="24"/>
  <c r="Q6" i="24"/>
  <c r="Q30" i="24"/>
  <c r="Q25" i="24"/>
  <c r="Q33" i="24"/>
  <c r="Q34" i="24"/>
  <c r="Q26" i="24"/>
  <c r="Q20" i="24"/>
  <c r="Q27" i="24"/>
  <c r="Q18" i="24"/>
  <c r="Q8" i="24"/>
  <c r="Q15" i="24"/>
  <c r="Q9" i="24"/>
  <c r="Q24" i="24"/>
  <c r="Q5" i="24"/>
  <c r="M80" i="24" l="1"/>
  <c r="M110" i="24" s="1"/>
  <c r="M139" i="24" s="1"/>
  <c r="R18" i="24"/>
  <c r="M68" i="24"/>
  <c r="M105" i="24" s="1"/>
  <c r="M134" i="24" s="1"/>
  <c r="R6" i="24"/>
  <c r="T41" i="24"/>
  <c r="M48" i="24"/>
  <c r="M71" i="24"/>
  <c r="R9" i="24"/>
  <c r="M95" i="24"/>
  <c r="M125" i="24" s="1"/>
  <c r="M154" i="24" s="1"/>
  <c r="R33" i="24"/>
  <c r="M78" i="24"/>
  <c r="R16" i="24"/>
  <c r="M91" i="24"/>
  <c r="M121" i="24" s="1"/>
  <c r="M150" i="24" s="1"/>
  <c r="R29" i="24"/>
  <c r="M76" i="24"/>
  <c r="R14" i="24"/>
  <c r="M50" i="24"/>
  <c r="M87" i="24"/>
  <c r="M117" i="24" s="1"/>
  <c r="M146" i="24" s="1"/>
  <c r="R25" i="24"/>
  <c r="M98" i="24"/>
  <c r="R36" i="24"/>
  <c r="M90" i="24"/>
  <c r="M120" i="24" s="1"/>
  <c r="M149" i="24" s="1"/>
  <c r="R28" i="24"/>
  <c r="M73" i="24"/>
  <c r="R11" i="24"/>
  <c r="M86" i="24"/>
  <c r="M116" i="24" s="1"/>
  <c r="M145" i="24" s="1"/>
  <c r="R24" i="24"/>
  <c r="M96" i="24"/>
  <c r="M126" i="24" s="1"/>
  <c r="M155" i="24" s="1"/>
  <c r="R34" i="24"/>
  <c r="M97" i="24"/>
  <c r="R35" i="24"/>
  <c r="M83" i="24"/>
  <c r="M113" i="24" s="1"/>
  <c r="M142" i="24" s="1"/>
  <c r="R21" i="24"/>
  <c r="M74" i="24"/>
  <c r="R12" i="24"/>
  <c r="M84" i="24"/>
  <c r="M114" i="24" s="1"/>
  <c r="M143" i="24" s="1"/>
  <c r="R22" i="24"/>
  <c r="M89" i="24"/>
  <c r="M119" i="24" s="1"/>
  <c r="M148" i="24" s="1"/>
  <c r="R27" i="24"/>
  <c r="M81" i="24"/>
  <c r="M111" i="24" s="1"/>
  <c r="M140" i="24" s="1"/>
  <c r="R19" i="24"/>
  <c r="M85" i="24"/>
  <c r="M115" i="24" s="1"/>
  <c r="M144" i="24" s="1"/>
  <c r="R23" i="24"/>
  <c r="V40" i="24"/>
  <c r="Q15" i="31"/>
  <c r="M77" i="24"/>
  <c r="R15" i="24"/>
  <c r="R20" i="24"/>
  <c r="M82" i="24"/>
  <c r="M112" i="24" s="1"/>
  <c r="M141" i="24" s="1"/>
  <c r="M69" i="24"/>
  <c r="M106" i="24" s="1"/>
  <c r="M135" i="24" s="1"/>
  <c r="R7" i="24"/>
  <c r="M93" i="24"/>
  <c r="M123" i="24" s="1"/>
  <c r="M152" i="24" s="1"/>
  <c r="R31" i="24"/>
  <c r="M67" i="24"/>
  <c r="M104" i="24" s="1"/>
  <c r="M133" i="24" s="1"/>
  <c r="M47" i="24"/>
  <c r="R5" i="24"/>
  <c r="M70" i="24"/>
  <c r="M107" i="24" s="1"/>
  <c r="M136" i="24" s="1"/>
  <c r="R8" i="24"/>
  <c r="M88" i="24"/>
  <c r="M118" i="24" s="1"/>
  <c r="M147" i="24" s="1"/>
  <c r="R26" i="24"/>
  <c r="R30" i="24"/>
  <c r="M51" i="24"/>
  <c r="M92" i="24"/>
  <c r="M122" i="24" s="1"/>
  <c r="M151" i="24" s="1"/>
  <c r="M72" i="24"/>
  <c r="M108" i="24" s="1"/>
  <c r="M137" i="24" s="1"/>
  <c r="R10" i="24"/>
  <c r="M94" i="24"/>
  <c r="M124" i="24" s="1"/>
  <c r="M153" i="24" s="1"/>
  <c r="R32" i="24"/>
  <c r="M49" i="24"/>
  <c r="M79" i="24"/>
  <c r="M109" i="24" s="1"/>
  <c r="M138" i="24" s="1"/>
  <c r="R17" i="24"/>
  <c r="M75" i="24"/>
  <c r="R13" i="24"/>
  <c r="M58" i="24" l="1"/>
  <c r="AI47" i="24"/>
  <c r="M52" i="24"/>
  <c r="M53" i="24" s="1"/>
  <c r="M99" i="24"/>
  <c r="M127" i="24"/>
  <c r="M156" i="24" s="1"/>
  <c r="AI51" i="24"/>
  <c r="M62" i="24"/>
  <c r="X40" i="24"/>
  <c r="R15" i="31"/>
  <c r="AI50" i="24"/>
  <c r="M61" i="24"/>
  <c r="M100" i="24"/>
  <c r="M128" i="24"/>
  <c r="M157" i="24" s="1"/>
  <c r="M59" i="24"/>
  <c r="AI48" i="24"/>
  <c r="M60" i="24"/>
  <c r="AI49" i="24"/>
  <c r="R37" i="24"/>
  <c r="V41" i="24"/>
  <c r="Z40" i="24" l="1"/>
  <c r="S15" i="31"/>
  <c r="R39" i="24"/>
  <c r="S37" i="24" s="1"/>
  <c r="X41" i="24"/>
  <c r="S27" i="24" l="1"/>
  <c r="S33" i="24"/>
  <c r="S21" i="24"/>
  <c r="S7" i="24"/>
  <c r="S13" i="24"/>
  <c r="S20" i="24"/>
  <c r="S15" i="24"/>
  <c r="S17" i="24"/>
  <c r="S22" i="24"/>
  <c r="S32" i="24"/>
  <c r="S35" i="24"/>
  <c r="S10" i="24"/>
  <c r="S34" i="24"/>
  <c r="S23" i="24"/>
  <c r="S5" i="24"/>
  <c r="S14" i="24"/>
  <c r="S24" i="24"/>
  <c r="S6" i="24"/>
  <c r="S8" i="24"/>
  <c r="S30" i="24"/>
  <c r="S19" i="24"/>
  <c r="S11" i="24"/>
  <c r="S18" i="24"/>
  <c r="S12" i="24"/>
  <c r="S16" i="24"/>
  <c r="S25" i="24"/>
  <c r="S29" i="24"/>
  <c r="S31" i="24"/>
  <c r="S36" i="24"/>
  <c r="S28" i="24"/>
  <c r="S26" i="24"/>
  <c r="S9" i="24"/>
  <c r="AB40" i="24"/>
  <c r="T15" i="31"/>
  <c r="Z41" i="24"/>
  <c r="N48" i="24" l="1"/>
  <c r="T9" i="24"/>
  <c r="N71" i="24"/>
  <c r="N93" i="24"/>
  <c r="N123" i="24" s="1"/>
  <c r="N152" i="24" s="1"/>
  <c r="T31" i="24"/>
  <c r="N51" i="24"/>
  <c r="N92" i="24"/>
  <c r="N122" i="24" s="1"/>
  <c r="N151" i="24" s="1"/>
  <c r="T30" i="24"/>
  <c r="N72" i="24"/>
  <c r="N108" i="24" s="1"/>
  <c r="N137" i="24" s="1"/>
  <c r="T10" i="24"/>
  <c r="N69" i="24"/>
  <c r="N106" i="24" s="1"/>
  <c r="N135" i="24" s="1"/>
  <c r="T7" i="24"/>
  <c r="N88" i="24"/>
  <c r="N118" i="24" s="1"/>
  <c r="N147" i="24" s="1"/>
  <c r="T26" i="24"/>
  <c r="N91" i="24"/>
  <c r="N121" i="24" s="1"/>
  <c r="N150" i="24" s="1"/>
  <c r="T29" i="24"/>
  <c r="T18" i="24"/>
  <c r="N80" i="24"/>
  <c r="N110" i="24" s="1"/>
  <c r="N139" i="24" s="1"/>
  <c r="N70" i="24"/>
  <c r="N107" i="24" s="1"/>
  <c r="N136" i="24" s="1"/>
  <c r="T8" i="24"/>
  <c r="N47" i="24"/>
  <c r="T5" i="24"/>
  <c r="N67" i="24"/>
  <c r="N104" i="24" s="1"/>
  <c r="N133" i="24" s="1"/>
  <c r="N97" i="24"/>
  <c r="T35" i="24"/>
  <c r="N77" i="24"/>
  <c r="T15" i="24"/>
  <c r="N83" i="24"/>
  <c r="N113" i="24" s="1"/>
  <c r="N142" i="24" s="1"/>
  <c r="T21" i="24"/>
  <c r="N74" i="24"/>
  <c r="T12" i="24"/>
  <c r="N76" i="24"/>
  <c r="T14" i="24"/>
  <c r="N49" i="24"/>
  <c r="N79" i="24"/>
  <c r="N109" i="24" s="1"/>
  <c r="N138" i="24" s="1"/>
  <c r="T17" i="24"/>
  <c r="AD40" i="24"/>
  <c r="U15" i="31"/>
  <c r="N90" i="24"/>
  <c r="N120" i="24" s="1"/>
  <c r="N149" i="24" s="1"/>
  <c r="T28" i="24"/>
  <c r="N50" i="24"/>
  <c r="N87" i="24"/>
  <c r="N117" i="24" s="1"/>
  <c r="N146" i="24" s="1"/>
  <c r="T25" i="24"/>
  <c r="N73" i="24"/>
  <c r="T11" i="24"/>
  <c r="N68" i="24"/>
  <c r="N105" i="24" s="1"/>
  <c r="N134" i="24" s="1"/>
  <c r="T6" i="24"/>
  <c r="N85" i="24"/>
  <c r="N115" i="24" s="1"/>
  <c r="N144" i="24" s="1"/>
  <c r="T23" i="24"/>
  <c r="N94" i="24"/>
  <c r="N124" i="24" s="1"/>
  <c r="N153" i="24" s="1"/>
  <c r="T32" i="24"/>
  <c r="N82" i="24"/>
  <c r="N112" i="24" s="1"/>
  <c r="N141" i="24" s="1"/>
  <c r="T20" i="24"/>
  <c r="N95" i="24"/>
  <c r="N125" i="24" s="1"/>
  <c r="N154" i="24" s="1"/>
  <c r="T33" i="24"/>
  <c r="AB41" i="24"/>
  <c r="N98" i="24"/>
  <c r="T36" i="24"/>
  <c r="N78" i="24"/>
  <c r="T16" i="24"/>
  <c r="N81" i="24"/>
  <c r="N111" i="24" s="1"/>
  <c r="N140" i="24" s="1"/>
  <c r="T19" i="24"/>
  <c r="N86" i="24"/>
  <c r="N116" i="24" s="1"/>
  <c r="N145" i="24" s="1"/>
  <c r="T24" i="24"/>
  <c r="N96" i="24"/>
  <c r="N126" i="24" s="1"/>
  <c r="N155" i="24" s="1"/>
  <c r="T34" i="24"/>
  <c r="N84" i="24"/>
  <c r="N114" i="24" s="1"/>
  <c r="N143" i="24" s="1"/>
  <c r="T22" i="24"/>
  <c r="N75" i="24"/>
  <c r="T13" i="24"/>
  <c r="N89" i="24"/>
  <c r="N119" i="24" s="1"/>
  <c r="N148" i="24" s="1"/>
  <c r="T27" i="24"/>
  <c r="N100" i="24" l="1"/>
  <c r="N128" i="24"/>
  <c r="N157" i="24" s="1"/>
  <c r="N127" i="24"/>
  <c r="N156" i="24" s="1"/>
  <c r="N99" i="24"/>
  <c r="AF40" i="24"/>
  <c r="V15" i="31"/>
  <c r="N60" i="24"/>
  <c r="AJ49" i="24"/>
  <c r="T37" i="24"/>
  <c r="N62" i="24"/>
  <c r="AJ51" i="24"/>
  <c r="AJ50" i="24"/>
  <c r="N61" i="24"/>
  <c r="AD41" i="24"/>
  <c r="N58" i="24"/>
  <c r="AJ47" i="24"/>
  <c r="N52" i="24"/>
  <c r="N53" i="24" s="1"/>
  <c r="AJ48" i="24"/>
  <c r="N59" i="24"/>
  <c r="AH40" i="24" l="1"/>
  <c r="W15" i="31"/>
  <c r="AJ40" i="24" s="1"/>
  <c r="T39" i="24"/>
  <c r="U37" i="24" s="1"/>
  <c r="AF41" i="24"/>
  <c r="AJ41" i="24" l="1"/>
  <c r="U30" i="24"/>
  <c r="U15" i="24"/>
  <c r="U19" i="24"/>
  <c r="U25" i="24"/>
  <c r="U10" i="24"/>
  <c r="U28" i="24"/>
  <c r="U22" i="24"/>
  <c r="U23" i="24"/>
  <c r="U35" i="24"/>
  <c r="U18" i="24"/>
  <c r="U36" i="24"/>
  <c r="U17" i="24"/>
  <c r="U24" i="24"/>
  <c r="U11" i="24"/>
  <c r="U31" i="24"/>
  <c r="U34" i="24"/>
  <c r="U29" i="24"/>
  <c r="U33" i="24"/>
  <c r="U32" i="24"/>
  <c r="U5" i="24"/>
  <c r="U8" i="24"/>
  <c r="U16" i="24"/>
  <c r="U14" i="24"/>
  <c r="U7" i="24"/>
  <c r="U12" i="24"/>
  <c r="U13" i="24"/>
  <c r="U6" i="24"/>
  <c r="U26" i="24"/>
  <c r="U9" i="24"/>
  <c r="U27" i="24"/>
  <c r="U20" i="24"/>
  <c r="U21" i="24"/>
  <c r="AH41" i="24"/>
  <c r="O89" i="24" l="1"/>
  <c r="O119" i="24" s="1"/>
  <c r="O148" i="24" s="1"/>
  <c r="V27" i="24"/>
  <c r="O78" i="24"/>
  <c r="V16" i="24"/>
  <c r="O73" i="24"/>
  <c r="V11" i="24"/>
  <c r="O90" i="24"/>
  <c r="O120" i="24" s="1"/>
  <c r="O149" i="24" s="1"/>
  <c r="V28" i="24"/>
  <c r="O74" i="24"/>
  <c r="V12" i="24"/>
  <c r="O70" i="24"/>
  <c r="O107" i="24" s="1"/>
  <c r="O136" i="24" s="1"/>
  <c r="V8" i="24"/>
  <c r="O91" i="24"/>
  <c r="O121" i="24" s="1"/>
  <c r="O150" i="24" s="1"/>
  <c r="V29" i="24"/>
  <c r="O86" i="24"/>
  <c r="O116" i="24" s="1"/>
  <c r="O145" i="24" s="1"/>
  <c r="V24" i="24"/>
  <c r="O97" i="24"/>
  <c r="V35" i="24"/>
  <c r="O72" i="24"/>
  <c r="O108" i="24" s="1"/>
  <c r="O137" i="24" s="1"/>
  <c r="V10" i="24"/>
  <c r="O92" i="24"/>
  <c r="O122" i="24" s="1"/>
  <c r="O151" i="24" s="1"/>
  <c r="O51" i="24"/>
  <c r="V30" i="24"/>
  <c r="O88" i="24"/>
  <c r="O118" i="24" s="1"/>
  <c r="O147" i="24" s="1"/>
  <c r="V26" i="24"/>
  <c r="O75" i="24"/>
  <c r="V13" i="24"/>
  <c r="O95" i="24"/>
  <c r="O125" i="24" s="1"/>
  <c r="O154" i="24" s="1"/>
  <c r="V33" i="24"/>
  <c r="O80" i="24"/>
  <c r="O110" i="24" s="1"/>
  <c r="O139" i="24" s="1"/>
  <c r="V18" i="24"/>
  <c r="O77" i="24"/>
  <c r="V15" i="24"/>
  <c r="O48" i="24"/>
  <c r="O71" i="24"/>
  <c r="V9" i="24"/>
  <c r="O83" i="24"/>
  <c r="O113" i="24" s="1"/>
  <c r="O142" i="24" s="1"/>
  <c r="V21" i="24"/>
  <c r="O69" i="24"/>
  <c r="O106" i="24" s="1"/>
  <c r="O135" i="24" s="1"/>
  <c r="V7" i="24"/>
  <c r="O67" i="24"/>
  <c r="O104" i="24" s="1"/>
  <c r="O133" i="24" s="1"/>
  <c r="O47" i="24"/>
  <c r="V5" i="24"/>
  <c r="O96" i="24"/>
  <c r="O126" i="24" s="1"/>
  <c r="O155" i="24" s="1"/>
  <c r="V34" i="24"/>
  <c r="O49" i="24"/>
  <c r="O79" i="24"/>
  <c r="O109" i="24" s="1"/>
  <c r="O138" i="24" s="1"/>
  <c r="V17" i="24"/>
  <c r="O85" i="24"/>
  <c r="O115" i="24" s="1"/>
  <c r="O144" i="24" s="1"/>
  <c r="V23" i="24"/>
  <c r="O87" i="24"/>
  <c r="O117" i="24" s="1"/>
  <c r="O146" i="24" s="1"/>
  <c r="O50" i="24"/>
  <c r="V25" i="24"/>
  <c r="O82" i="24"/>
  <c r="O112" i="24" s="1"/>
  <c r="O141" i="24" s="1"/>
  <c r="V20" i="24"/>
  <c r="O68" i="24"/>
  <c r="O105" i="24" s="1"/>
  <c r="O134" i="24" s="1"/>
  <c r="V6" i="24"/>
  <c r="O76" i="24"/>
  <c r="V14" i="24"/>
  <c r="O94" i="24"/>
  <c r="O124" i="24" s="1"/>
  <c r="O153" i="24" s="1"/>
  <c r="V32" i="24"/>
  <c r="O93" i="24"/>
  <c r="O123" i="24" s="1"/>
  <c r="O152" i="24" s="1"/>
  <c r="V31" i="24"/>
  <c r="O98" i="24"/>
  <c r="V36" i="24"/>
  <c r="O84" i="24"/>
  <c r="O114" i="24" s="1"/>
  <c r="O143" i="24" s="1"/>
  <c r="V22" i="24"/>
  <c r="O81" i="24"/>
  <c r="O111" i="24" s="1"/>
  <c r="O140" i="24" s="1"/>
  <c r="V19" i="24"/>
  <c r="AK50" i="24" l="1"/>
  <c r="O61" i="24"/>
  <c r="V37" i="24"/>
  <c r="O60" i="24"/>
  <c r="AK49" i="24"/>
  <c r="O52" i="24"/>
  <c r="O53" i="24" s="1"/>
  <c r="O58" i="24"/>
  <c r="AK47" i="24"/>
  <c r="AK48" i="24"/>
  <c r="O59" i="24"/>
  <c r="O62" i="24"/>
  <c r="AK51" i="24"/>
  <c r="O99" i="24"/>
  <c r="O127" i="24"/>
  <c r="O156" i="24" s="1"/>
  <c r="O100" i="24"/>
  <c r="O128" i="24"/>
  <c r="O157" i="24" s="1"/>
  <c r="V39" i="24" l="1"/>
  <c r="W10" i="24" l="1"/>
  <c r="W20" i="24"/>
  <c r="W17" i="24"/>
  <c r="W28" i="24"/>
  <c r="W21" i="24"/>
  <c r="W11" i="24"/>
  <c r="W30" i="24"/>
  <c r="W6" i="24"/>
  <c r="W33" i="24"/>
  <c r="W8" i="24"/>
  <c r="W13" i="24"/>
  <c r="W7" i="24"/>
  <c r="W22" i="24"/>
  <c r="W18" i="24"/>
  <c r="W35" i="24"/>
  <c r="W27" i="24"/>
  <c r="W19" i="24"/>
  <c r="W25" i="24"/>
  <c r="W26" i="24"/>
  <c r="W16" i="24"/>
  <c r="W9" i="24"/>
  <c r="W14" i="24"/>
  <c r="W23" i="24"/>
  <c r="W29" i="24"/>
  <c r="W36" i="24"/>
  <c r="W34" i="24"/>
  <c r="W31" i="24"/>
  <c r="W24" i="24"/>
  <c r="W5" i="24"/>
  <c r="W12" i="24"/>
  <c r="W32" i="24"/>
  <c r="W15" i="24"/>
  <c r="W37" i="24"/>
  <c r="P77" i="24" l="1"/>
  <c r="X15" i="24"/>
  <c r="P86" i="24"/>
  <c r="P116" i="24" s="1"/>
  <c r="P145" i="24" s="1"/>
  <c r="X24" i="24"/>
  <c r="P91" i="24"/>
  <c r="P121" i="24" s="1"/>
  <c r="P150" i="24" s="1"/>
  <c r="X29" i="24"/>
  <c r="P78" i="24"/>
  <c r="X16" i="24"/>
  <c r="P89" i="24"/>
  <c r="P119" i="24" s="1"/>
  <c r="P148" i="24" s="1"/>
  <c r="X27" i="24"/>
  <c r="P69" i="24"/>
  <c r="P106" i="24" s="1"/>
  <c r="P135" i="24" s="1"/>
  <c r="X7" i="24"/>
  <c r="X6" i="24"/>
  <c r="P68" i="24"/>
  <c r="P105" i="24" s="1"/>
  <c r="P134" i="24" s="1"/>
  <c r="P90" i="24"/>
  <c r="P120" i="24" s="1"/>
  <c r="P149" i="24" s="1"/>
  <c r="X28" i="24"/>
  <c r="X32" i="24"/>
  <c r="P94" i="24"/>
  <c r="P124" i="24" s="1"/>
  <c r="P153" i="24" s="1"/>
  <c r="P93" i="24"/>
  <c r="P123" i="24" s="1"/>
  <c r="P152" i="24" s="1"/>
  <c r="X31" i="24"/>
  <c r="P85" i="24"/>
  <c r="P115" i="24" s="1"/>
  <c r="P144" i="24" s="1"/>
  <c r="X23" i="24"/>
  <c r="P88" i="24"/>
  <c r="P118" i="24" s="1"/>
  <c r="P147" i="24" s="1"/>
  <c r="X26" i="24"/>
  <c r="P97" i="24"/>
  <c r="X35" i="24"/>
  <c r="P75" i="24"/>
  <c r="X13" i="24"/>
  <c r="P51" i="24"/>
  <c r="P92" i="24"/>
  <c r="P122" i="24" s="1"/>
  <c r="P151" i="24" s="1"/>
  <c r="X30" i="24"/>
  <c r="P49" i="24"/>
  <c r="P79" i="24"/>
  <c r="P109" i="24" s="1"/>
  <c r="P138" i="24" s="1"/>
  <c r="X17" i="24"/>
  <c r="P74" i="24"/>
  <c r="X12" i="24"/>
  <c r="P96" i="24"/>
  <c r="P126" i="24" s="1"/>
  <c r="P155" i="24" s="1"/>
  <c r="X34" i="24"/>
  <c r="P76" i="24"/>
  <c r="X14" i="24"/>
  <c r="P87" i="24"/>
  <c r="P117" i="24" s="1"/>
  <c r="P146" i="24" s="1"/>
  <c r="P50" i="24"/>
  <c r="X25" i="24"/>
  <c r="P80" i="24"/>
  <c r="P110" i="24" s="1"/>
  <c r="P139" i="24" s="1"/>
  <c r="X18" i="24"/>
  <c r="P70" i="24"/>
  <c r="P107" i="24" s="1"/>
  <c r="P136" i="24" s="1"/>
  <c r="X8" i="24"/>
  <c r="P73" i="24"/>
  <c r="X11" i="24"/>
  <c r="P82" i="24"/>
  <c r="P112" i="24" s="1"/>
  <c r="P141" i="24" s="1"/>
  <c r="X20" i="24"/>
  <c r="P67" i="24"/>
  <c r="P104" i="24" s="1"/>
  <c r="P133" i="24" s="1"/>
  <c r="P47" i="24"/>
  <c r="X5" i="24"/>
  <c r="X36" i="24"/>
  <c r="P98" i="24"/>
  <c r="P48" i="24"/>
  <c r="P71" i="24"/>
  <c r="X9" i="24"/>
  <c r="P81" i="24"/>
  <c r="P111" i="24" s="1"/>
  <c r="P140" i="24" s="1"/>
  <c r="X19" i="24"/>
  <c r="P84" i="24"/>
  <c r="P114" i="24" s="1"/>
  <c r="P143" i="24" s="1"/>
  <c r="X22" i="24"/>
  <c r="P95" i="24"/>
  <c r="P125" i="24" s="1"/>
  <c r="P154" i="24" s="1"/>
  <c r="X33" i="24"/>
  <c r="P83" i="24"/>
  <c r="P113" i="24" s="1"/>
  <c r="P142" i="24" s="1"/>
  <c r="X21" i="24"/>
  <c r="P72" i="24"/>
  <c r="P108" i="24" s="1"/>
  <c r="P137" i="24" s="1"/>
  <c r="X10" i="24"/>
  <c r="AL49" i="24" l="1"/>
  <c r="P60" i="24"/>
  <c r="P99" i="24"/>
  <c r="P127" i="24"/>
  <c r="P156" i="24" s="1"/>
  <c r="X37" i="24"/>
  <c r="AL50" i="24"/>
  <c r="P61" i="24"/>
  <c r="AL48" i="24"/>
  <c r="P59" i="24"/>
  <c r="P58" i="24"/>
  <c r="AL47" i="24"/>
  <c r="P52" i="24"/>
  <c r="P53" i="24" s="1"/>
  <c r="P62" i="24"/>
  <c r="AL51" i="24"/>
  <c r="P100" i="24"/>
  <c r="P128" i="24"/>
  <c r="P157" i="24" s="1"/>
  <c r="X39" i="24" l="1"/>
  <c r="Y16" i="24" l="1"/>
  <c r="Y8" i="24"/>
  <c r="Y23" i="24"/>
  <c r="Y14" i="24"/>
  <c r="Y7" i="24"/>
  <c r="Y10" i="24"/>
  <c r="Y11" i="24"/>
  <c r="Y35" i="24"/>
  <c r="Y15" i="24"/>
  <c r="Y31" i="24"/>
  <c r="Y20" i="24"/>
  <c r="Y6" i="24"/>
  <c r="Y21" i="24"/>
  <c r="Y25" i="24"/>
  <c r="Y34" i="24"/>
  <c r="Y27" i="24"/>
  <c r="Y12" i="24"/>
  <c r="Y24" i="24"/>
  <c r="Y33" i="24"/>
  <c r="Y18" i="24"/>
  <c r="Y26" i="24"/>
  <c r="Y9" i="24"/>
  <c r="Y30" i="24"/>
  <c r="Y5" i="24"/>
  <c r="Y17" i="24"/>
  <c r="Y29" i="24"/>
  <c r="Y13" i="24"/>
  <c r="Y22" i="24"/>
  <c r="Y19" i="24"/>
  <c r="Y32" i="24"/>
  <c r="Y28" i="24"/>
  <c r="Y36" i="24"/>
  <c r="Y37" i="24"/>
  <c r="Q98" i="24" l="1"/>
  <c r="Z36" i="24"/>
  <c r="Q67" i="24"/>
  <c r="Q104" i="24" s="1"/>
  <c r="Q133" i="24" s="1"/>
  <c r="Q47" i="24"/>
  <c r="Z5" i="24"/>
  <c r="Q89" i="24"/>
  <c r="Q119" i="24" s="1"/>
  <c r="Q148" i="24" s="1"/>
  <c r="Z27" i="24"/>
  <c r="Q68" i="24"/>
  <c r="Q105" i="24" s="1"/>
  <c r="Q134" i="24" s="1"/>
  <c r="Z6" i="24"/>
  <c r="Q97" i="24"/>
  <c r="Z35" i="24"/>
  <c r="Z14" i="24"/>
  <c r="Q76" i="24"/>
  <c r="Q90" i="24"/>
  <c r="Q120" i="24" s="1"/>
  <c r="Q149" i="24" s="1"/>
  <c r="Z28" i="24"/>
  <c r="Q75" i="24"/>
  <c r="Z13" i="24"/>
  <c r="Q51" i="24"/>
  <c r="Q92" i="24"/>
  <c r="Q122" i="24" s="1"/>
  <c r="Q151" i="24" s="1"/>
  <c r="Z30" i="24"/>
  <c r="Q95" i="24"/>
  <c r="Q125" i="24" s="1"/>
  <c r="Q154" i="24" s="1"/>
  <c r="Z33" i="24"/>
  <c r="Q96" i="24"/>
  <c r="Q126" i="24" s="1"/>
  <c r="Q155" i="24" s="1"/>
  <c r="Z34" i="24"/>
  <c r="Z20" i="24"/>
  <c r="Q82" i="24"/>
  <c r="Q112" i="24" s="1"/>
  <c r="Q141" i="24" s="1"/>
  <c r="Q73" i="24"/>
  <c r="Z11" i="24"/>
  <c r="Q85" i="24"/>
  <c r="Q115" i="24" s="1"/>
  <c r="Q144" i="24" s="1"/>
  <c r="Z23" i="24"/>
  <c r="Q72" i="24"/>
  <c r="Q108" i="24" s="1"/>
  <c r="Q137" i="24" s="1"/>
  <c r="Z10" i="24"/>
  <c r="Q84" i="24"/>
  <c r="Q114" i="24" s="1"/>
  <c r="Q143" i="24" s="1"/>
  <c r="Z22" i="24"/>
  <c r="Z18" i="24"/>
  <c r="Q80" i="24"/>
  <c r="Q110" i="24" s="1"/>
  <c r="Q139" i="24" s="1"/>
  <c r="Q94" i="24"/>
  <c r="Q124" i="24" s="1"/>
  <c r="Q153" i="24" s="1"/>
  <c r="Z32" i="24"/>
  <c r="Q91" i="24"/>
  <c r="Q121" i="24" s="1"/>
  <c r="Q150" i="24" s="1"/>
  <c r="Z29" i="24"/>
  <c r="Q48" i="24"/>
  <c r="Q71" i="24"/>
  <c r="Z9" i="24"/>
  <c r="Z24" i="24"/>
  <c r="Q86" i="24"/>
  <c r="Q116" i="24" s="1"/>
  <c r="Q145" i="24" s="1"/>
  <c r="Q50" i="24"/>
  <c r="Q87" i="24"/>
  <c r="Q117" i="24" s="1"/>
  <c r="Q146" i="24" s="1"/>
  <c r="Z25" i="24"/>
  <c r="Q93" i="24"/>
  <c r="Q123" i="24" s="1"/>
  <c r="Q152" i="24" s="1"/>
  <c r="Z31" i="24"/>
  <c r="Q70" i="24"/>
  <c r="Q107" i="24" s="1"/>
  <c r="Q136" i="24" s="1"/>
  <c r="Z8" i="24"/>
  <c r="Q81" i="24"/>
  <c r="Q111" i="24" s="1"/>
  <c r="Q140" i="24" s="1"/>
  <c r="Z19" i="24"/>
  <c r="Q49" i="24"/>
  <c r="Q79" i="24"/>
  <c r="Q109" i="24" s="1"/>
  <c r="Q138" i="24" s="1"/>
  <c r="Z17" i="24"/>
  <c r="Q88" i="24"/>
  <c r="Q118" i="24" s="1"/>
  <c r="Q147" i="24" s="1"/>
  <c r="Z26" i="24"/>
  <c r="Q74" i="24"/>
  <c r="Z12" i="24"/>
  <c r="Q83" i="24"/>
  <c r="Q113" i="24" s="1"/>
  <c r="Q142" i="24" s="1"/>
  <c r="Z21" i="24"/>
  <c r="Q77" i="24"/>
  <c r="Z15" i="24"/>
  <c r="Q69" i="24"/>
  <c r="Q106" i="24" s="1"/>
  <c r="Q135" i="24" s="1"/>
  <c r="Z7" i="24"/>
  <c r="Q78" i="24"/>
  <c r="Z16" i="24"/>
  <c r="Q60" i="24" l="1"/>
  <c r="AM49" i="24"/>
  <c r="AM50" i="24"/>
  <c r="Q61" i="24"/>
  <c r="Q127" i="24"/>
  <c r="Q156" i="24" s="1"/>
  <c r="Q99" i="24"/>
  <c r="Q62" i="24"/>
  <c r="AM51" i="24"/>
  <c r="Q100" i="24"/>
  <c r="Q128" i="24"/>
  <c r="Q157" i="24" s="1"/>
  <c r="Q52" i="24"/>
  <c r="Q53" i="24" s="1"/>
  <c r="Q58" i="24"/>
  <c r="AM47" i="24"/>
  <c r="Q59" i="24"/>
  <c r="AM48" i="24"/>
  <c r="Z37" i="24"/>
  <c r="Z39" i="24" l="1"/>
  <c r="AA8" i="24" l="1"/>
  <c r="AA21" i="24"/>
  <c r="AA9" i="24"/>
  <c r="AA27" i="24"/>
  <c r="AA31" i="24"/>
  <c r="AA33" i="24"/>
  <c r="AA10" i="24"/>
  <c r="AA17" i="24"/>
  <c r="AA13" i="24"/>
  <c r="AA29" i="24"/>
  <c r="AA26" i="24"/>
  <c r="AA18" i="24"/>
  <c r="AA34" i="24"/>
  <c r="AA32" i="24"/>
  <c r="AA36" i="24"/>
  <c r="AA30" i="24"/>
  <c r="AA16" i="24"/>
  <c r="AA6" i="24"/>
  <c r="AA35" i="24"/>
  <c r="AA23" i="24"/>
  <c r="AA11" i="24"/>
  <c r="AA28" i="24"/>
  <c r="AA14" i="24"/>
  <c r="AA22" i="24"/>
  <c r="AA25" i="24"/>
  <c r="AA15" i="24"/>
  <c r="AA7" i="24"/>
  <c r="AA19" i="24"/>
  <c r="AA24" i="24"/>
  <c r="AA12" i="24"/>
  <c r="AA20" i="24"/>
  <c r="AA5" i="24"/>
  <c r="AA37" i="24"/>
  <c r="R47" i="24" l="1"/>
  <c r="R67" i="24"/>
  <c r="R104" i="24" s="1"/>
  <c r="R133" i="24" s="1"/>
  <c r="AB5" i="24"/>
  <c r="R85" i="24"/>
  <c r="R115" i="24" s="1"/>
  <c r="R144" i="24" s="1"/>
  <c r="AB23" i="24"/>
  <c r="R49" i="24"/>
  <c r="R79" i="24"/>
  <c r="R109" i="24" s="1"/>
  <c r="R138" i="24" s="1"/>
  <c r="AB17" i="24"/>
  <c r="R82" i="24"/>
  <c r="R112" i="24" s="1"/>
  <c r="R141" i="24" s="1"/>
  <c r="AB20" i="24"/>
  <c r="R69" i="24"/>
  <c r="R106" i="24" s="1"/>
  <c r="R135" i="24" s="1"/>
  <c r="AB7" i="24"/>
  <c r="R97" i="24"/>
  <c r="AB35" i="24"/>
  <c r="R98" i="24"/>
  <c r="AB36" i="24"/>
  <c r="R72" i="24"/>
  <c r="R108" i="24" s="1"/>
  <c r="R137" i="24" s="1"/>
  <c r="AB10" i="24"/>
  <c r="R77" i="24"/>
  <c r="AB15" i="24"/>
  <c r="R90" i="24"/>
  <c r="R120" i="24" s="1"/>
  <c r="R149" i="24" s="1"/>
  <c r="AB28" i="24"/>
  <c r="R68" i="24"/>
  <c r="R105" i="24" s="1"/>
  <c r="R134" i="24" s="1"/>
  <c r="AB6" i="24"/>
  <c r="R94" i="24"/>
  <c r="R124" i="24" s="1"/>
  <c r="R153" i="24" s="1"/>
  <c r="AB32" i="24"/>
  <c r="R91" i="24"/>
  <c r="R121" i="24" s="1"/>
  <c r="R150" i="24" s="1"/>
  <c r="AB29" i="24"/>
  <c r="AB33" i="24"/>
  <c r="R95" i="24"/>
  <c r="R125" i="24" s="1"/>
  <c r="R154" i="24" s="1"/>
  <c r="AB21" i="24"/>
  <c r="R83" i="24"/>
  <c r="R113" i="24" s="1"/>
  <c r="R142" i="24" s="1"/>
  <c r="R81" i="24"/>
  <c r="R111" i="24" s="1"/>
  <c r="R140" i="24" s="1"/>
  <c r="AB19" i="24"/>
  <c r="R84" i="24"/>
  <c r="R114" i="24" s="1"/>
  <c r="R143" i="24" s="1"/>
  <c r="AB22" i="24"/>
  <c r="R51" i="24"/>
  <c r="R92" i="24"/>
  <c r="R122" i="24" s="1"/>
  <c r="R151" i="24" s="1"/>
  <c r="AB30" i="24"/>
  <c r="R80" i="24"/>
  <c r="R110" i="24" s="1"/>
  <c r="R139" i="24" s="1"/>
  <c r="AB18" i="24"/>
  <c r="R89" i="24"/>
  <c r="R119" i="24" s="1"/>
  <c r="R148" i="24" s="1"/>
  <c r="AB27" i="24"/>
  <c r="R76" i="24"/>
  <c r="AB14" i="24"/>
  <c r="R88" i="24"/>
  <c r="R118" i="24" s="1"/>
  <c r="R147" i="24" s="1"/>
  <c r="AB26" i="24"/>
  <c r="R71" i="24"/>
  <c r="R48" i="24"/>
  <c r="AB9" i="24"/>
  <c r="R74" i="24"/>
  <c r="AB12" i="24"/>
  <c r="R86" i="24"/>
  <c r="R116" i="24" s="1"/>
  <c r="R145" i="24" s="1"/>
  <c r="AB24" i="24"/>
  <c r="R87" i="24"/>
  <c r="R117" i="24" s="1"/>
  <c r="R146" i="24" s="1"/>
  <c r="R50" i="24"/>
  <c r="AB25" i="24"/>
  <c r="R73" i="24"/>
  <c r="AB11" i="24"/>
  <c r="R78" i="24"/>
  <c r="AB16" i="24"/>
  <c r="R96" i="24"/>
  <c r="R126" i="24" s="1"/>
  <c r="R155" i="24" s="1"/>
  <c r="AB34" i="24"/>
  <c r="R75" i="24"/>
  <c r="AB13" i="24"/>
  <c r="R93" i="24"/>
  <c r="R123" i="24" s="1"/>
  <c r="R152" i="24" s="1"/>
  <c r="AB31" i="24"/>
  <c r="R70" i="24"/>
  <c r="R107" i="24" s="1"/>
  <c r="R136" i="24" s="1"/>
  <c r="AB8" i="24"/>
  <c r="AN50" i="24" l="1"/>
  <c r="R61" i="24"/>
  <c r="R99" i="24"/>
  <c r="R127" i="24"/>
  <c r="R156" i="24" s="1"/>
  <c r="AB37" i="24"/>
  <c r="R60" i="24"/>
  <c r="AN49" i="24"/>
  <c r="AN48" i="24"/>
  <c r="R59" i="24"/>
  <c r="R62" i="24"/>
  <c r="AN51" i="24"/>
  <c r="R128" i="24"/>
  <c r="R157" i="24" s="1"/>
  <c r="R100" i="24"/>
  <c r="R58" i="24"/>
  <c r="R52" i="24"/>
  <c r="R53" i="24" s="1"/>
  <c r="AN47" i="24"/>
  <c r="AB39" i="24" l="1"/>
  <c r="AC26" i="24" l="1"/>
  <c r="AC22" i="24"/>
  <c r="AC36" i="24"/>
  <c r="AC24" i="24"/>
  <c r="AC28" i="24"/>
  <c r="AC13" i="24"/>
  <c r="AC23" i="24"/>
  <c r="AC5" i="24"/>
  <c r="AC15" i="24"/>
  <c r="AC32" i="24"/>
  <c r="AC8" i="24"/>
  <c r="AC31" i="24"/>
  <c r="AC30" i="24"/>
  <c r="AC29" i="24"/>
  <c r="AC7" i="24"/>
  <c r="AC9" i="24"/>
  <c r="AC10" i="24"/>
  <c r="AC16" i="24"/>
  <c r="AC14" i="24"/>
  <c r="AC33" i="24"/>
  <c r="AC12" i="24"/>
  <c r="AC34" i="24"/>
  <c r="AC6" i="24"/>
  <c r="AC17" i="24"/>
  <c r="AC19" i="24"/>
  <c r="AC35" i="24"/>
  <c r="AC27" i="24"/>
  <c r="AC25" i="24"/>
  <c r="AC18" i="24"/>
  <c r="AC11" i="24"/>
  <c r="AC21" i="24"/>
  <c r="AC20" i="24"/>
  <c r="AC37" i="24"/>
  <c r="S87" i="24" l="1"/>
  <c r="S117" i="24" s="1"/>
  <c r="S146" i="24" s="1"/>
  <c r="S50" i="24"/>
  <c r="AD25" i="24"/>
  <c r="S95" i="24"/>
  <c r="S125" i="24" s="1"/>
  <c r="S154" i="24" s="1"/>
  <c r="AD33" i="24"/>
  <c r="S93" i="24"/>
  <c r="S123" i="24" s="1"/>
  <c r="S152" i="24" s="1"/>
  <c r="AD31" i="24"/>
  <c r="S47" i="24"/>
  <c r="S67" i="24"/>
  <c r="S104" i="24" s="1"/>
  <c r="S133" i="24" s="1"/>
  <c r="AD5" i="24"/>
  <c r="S86" i="24"/>
  <c r="S116" i="24" s="1"/>
  <c r="S145" i="24" s="1"/>
  <c r="AD24" i="24"/>
  <c r="S83" i="24"/>
  <c r="S113" i="24" s="1"/>
  <c r="S142" i="24" s="1"/>
  <c r="AD21" i="24"/>
  <c r="S89" i="24"/>
  <c r="S119" i="24" s="1"/>
  <c r="S148" i="24" s="1"/>
  <c r="AD27" i="24"/>
  <c r="S68" i="24"/>
  <c r="S105" i="24" s="1"/>
  <c r="S134" i="24" s="1"/>
  <c r="AD6" i="24"/>
  <c r="S76" i="24"/>
  <c r="AD14" i="24"/>
  <c r="S69" i="24"/>
  <c r="S106" i="24" s="1"/>
  <c r="S135" i="24" s="1"/>
  <c r="AD7" i="24"/>
  <c r="S70" i="24"/>
  <c r="S107" i="24" s="1"/>
  <c r="S136" i="24" s="1"/>
  <c r="AD8" i="24"/>
  <c r="S85" i="24"/>
  <c r="S115" i="24" s="1"/>
  <c r="S144" i="24" s="1"/>
  <c r="AD23" i="24"/>
  <c r="S98" i="24"/>
  <c r="AD36" i="24"/>
  <c r="AD35" i="24"/>
  <c r="S97" i="24"/>
  <c r="S94" i="24"/>
  <c r="S124" i="24" s="1"/>
  <c r="S153" i="24" s="1"/>
  <c r="AD32" i="24"/>
  <c r="S84" i="24"/>
  <c r="S114" i="24" s="1"/>
  <c r="S143" i="24" s="1"/>
  <c r="AD22" i="24"/>
  <c r="S82" i="24"/>
  <c r="S112" i="24" s="1"/>
  <c r="S141" i="24" s="1"/>
  <c r="AD20" i="24"/>
  <c r="S79" i="24"/>
  <c r="S109" i="24" s="1"/>
  <c r="S138" i="24" s="1"/>
  <c r="S49" i="24"/>
  <c r="AD17" i="24"/>
  <c r="S71" i="24"/>
  <c r="S48" i="24"/>
  <c r="AD9" i="24"/>
  <c r="S73" i="24"/>
  <c r="AD11" i="24"/>
  <c r="S96" i="24"/>
  <c r="S126" i="24" s="1"/>
  <c r="S155" i="24" s="1"/>
  <c r="AD34" i="24"/>
  <c r="S78" i="24"/>
  <c r="AD16" i="24"/>
  <c r="S91" i="24"/>
  <c r="S121" i="24" s="1"/>
  <c r="S150" i="24" s="1"/>
  <c r="AD29" i="24"/>
  <c r="S75" i="24"/>
  <c r="AD13" i="24"/>
  <c r="S80" i="24"/>
  <c r="S110" i="24" s="1"/>
  <c r="S139" i="24" s="1"/>
  <c r="AD18" i="24"/>
  <c r="S81" i="24"/>
  <c r="S111" i="24" s="1"/>
  <c r="S140" i="24" s="1"/>
  <c r="AD19" i="24"/>
  <c r="S74" i="24"/>
  <c r="AD12" i="24"/>
  <c r="S72" i="24"/>
  <c r="S108" i="24" s="1"/>
  <c r="S137" i="24" s="1"/>
  <c r="AD10" i="24"/>
  <c r="S51" i="24"/>
  <c r="S92" i="24"/>
  <c r="S122" i="24" s="1"/>
  <c r="S151" i="24" s="1"/>
  <c r="AD30" i="24"/>
  <c r="S77" i="24"/>
  <c r="AD15" i="24"/>
  <c r="S90" i="24"/>
  <c r="S120" i="24" s="1"/>
  <c r="S149" i="24" s="1"/>
  <c r="AD28" i="24"/>
  <c r="S88" i="24"/>
  <c r="S118" i="24" s="1"/>
  <c r="S147" i="24" s="1"/>
  <c r="AD26" i="24"/>
  <c r="S127" i="24" l="1"/>
  <c r="S156" i="24" s="1"/>
  <c r="S99" i="24"/>
  <c r="AO47" i="24"/>
  <c r="S58" i="24"/>
  <c r="S52" i="24"/>
  <c r="S53" i="24" s="1"/>
  <c r="AO51" i="24"/>
  <c r="S62" i="24"/>
  <c r="S60" i="24"/>
  <c r="AO49" i="24"/>
  <c r="S128" i="24"/>
  <c r="S157" i="24" s="1"/>
  <c r="S100" i="24"/>
  <c r="AD37" i="24"/>
  <c r="S61" i="24"/>
  <c r="AO50" i="24"/>
  <c r="AO48" i="24"/>
  <c r="S59" i="24"/>
  <c r="AD39" i="24" l="1"/>
  <c r="AE19" i="24" l="1"/>
  <c r="AE32" i="24"/>
  <c r="AE11" i="24"/>
  <c r="AE27" i="24"/>
  <c r="AE12" i="24"/>
  <c r="AE9" i="24"/>
  <c r="AE6" i="24"/>
  <c r="AE21" i="24"/>
  <c r="AE35" i="24"/>
  <c r="AE25" i="24"/>
  <c r="AE13" i="24"/>
  <c r="AE14" i="24"/>
  <c r="AE30" i="24"/>
  <c r="AE34" i="24"/>
  <c r="AE7" i="24"/>
  <c r="AE5" i="24"/>
  <c r="AE33" i="24"/>
  <c r="AE16" i="24"/>
  <c r="AE8" i="24"/>
  <c r="AE17" i="24"/>
  <c r="AE20" i="24"/>
  <c r="AE24" i="24"/>
  <c r="AE18" i="24"/>
  <c r="AE22" i="24"/>
  <c r="AE15" i="24"/>
  <c r="AE31" i="24"/>
  <c r="AE10" i="24"/>
  <c r="AE36" i="24"/>
  <c r="AE28" i="24"/>
  <c r="AE29" i="24"/>
  <c r="AE23" i="24"/>
  <c r="AE26" i="24"/>
  <c r="AE37" i="24"/>
  <c r="AF36" i="24" l="1"/>
  <c r="T98" i="24"/>
  <c r="T49" i="24"/>
  <c r="T79" i="24"/>
  <c r="T109" i="24" s="1"/>
  <c r="T138" i="24" s="1"/>
  <c r="AF17" i="24"/>
  <c r="T76" i="24"/>
  <c r="AF14" i="24"/>
  <c r="T83" i="24"/>
  <c r="T113" i="24" s="1"/>
  <c r="T142" i="24" s="1"/>
  <c r="AF21" i="24"/>
  <c r="T89" i="24"/>
  <c r="T119" i="24" s="1"/>
  <c r="T148" i="24" s="1"/>
  <c r="AF27" i="24"/>
  <c r="AF23" i="24"/>
  <c r="T85" i="24"/>
  <c r="T115" i="24" s="1"/>
  <c r="T144" i="24" s="1"/>
  <c r="T72" i="24"/>
  <c r="T108" i="24" s="1"/>
  <c r="T137" i="24" s="1"/>
  <c r="AF10" i="24"/>
  <c r="AF18" i="24"/>
  <c r="T80" i="24"/>
  <c r="T110" i="24" s="1"/>
  <c r="T139" i="24" s="1"/>
  <c r="AF8" i="24"/>
  <c r="T70" i="24"/>
  <c r="T107" i="24" s="1"/>
  <c r="T136" i="24" s="1"/>
  <c r="T69" i="24"/>
  <c r="T106" i="24" s="1"/>
  <c r="T135" i="24" s="1"/>
  <c r="AF7" i="24"/>
  <c r="T75" i="24"/>
  <c r="AF13" i="24"/>
  <c r="T68" i="24"/>
  <c r="T105" i="24" s="1"/>
  <c r="T134" i="24" s="1"/>
  <c r="AF6" i="24"/>
  <c r="T73" i="24"/>
  <c r="AF11" i="24"/>
  <c r="T86" i="24"/>
  <c r="T116" i="24" s="1"/>
  <c r="T145" i="24" s="1"/>
  <c r="AF24" i="24"/>
  <c r="T87" i="24"/>
  <c r="T117" i="24" s="1"/>
  <c r="T146" i="24" s="1"/>
  <c r="T50" i="24"/>
  <c r="AF25" i="24"/>
  <c r="AF32" i="24"/>
  <c r="T94" i="24"/>
  <c r="T124" i="24" s="1"/>
  <c r="T153" i="24" s="1"/>
  <c r="T88" i="24"/>
  <c r="T118" i="24" s="1"/>
  <c r="T147" i="24" s="1"/>
  <c r="AF26" i="24"/>
  <c r="T84" i="24"/>
  <c r="T114" i="24" s="1"/>
  <c r="T143" i="24" s="1"/>
  <c r="AF22" i="24"/>
  <c r="T67" i="24"/>
  <c r="T104" i="24" s="1"/>
  <c r="T133" i="24" s="1"/>
  <c r="AF5" i="24"/>
  <c r="T47" i="24"/>
  <c r="AF29" i="24"/>
  <c r="T91" i="24"/>
  <c r="T121" i="24" s="1"/>
  <c r="T150" i="24" s="1"/>
  <c r="T93" i="24"/>
  <c r="T123" i="24" s="1"/>
  <c r="T152" i="24" s="1"/>
  <c r="AF31" i="24"/>
  <c r="T78" i="24"/>
  <c r="AF16" i="24"/>
  <c r="T96" i="24"/>
  <c r="T126" i="24" s="1"/>
  <c r="T155" i="24" s="1"/>
  <c r="AF34" i="24"/>
  <c r="T48" i="24"/>
  <c r="T71" i="24"/>
  <c r="AF9" i="24"/>
  <c r="AF28" i="24"/>
  <c r="T90" i="24"/>
  <c r="T120" i="24" s="1"/>
  <c r="T149" i="24" s="1"/>
  <c r="T77" i="24"/>
  <c r="AF15" i="24"/>
  <c r="T82" i="24"/>
  <c r="T112" i="24" s="1"/>
  <c r="T141" i="24" s="1"/>
  <c r="AF20" i="24"/>
  <c r="T95" i="24"/>
  <c r="T125" i="24" s="1"/>
  <c r="T154" i="24" s="1"/>
  <c r="AF33" i="24"/>
  <c r="T92" i="24"/>
  <c r="T122" i="24" s="1"/>
  <c r="T151" i="24" s="1"/>
  <c r="T51" i="24"/>
  <c r="AF30" i="24"/>
  <c r="T97" i="24"/>
  <c r="AF35" i="24"/>
  <c r="T74" i="24"/>
  <c r="AF12" i="24"/>
  <c r="T81" i="24"/>
  <c r="T111" i="24" s="1"/>
  <c r="T140" i="24" s="1"/>
  <c r="AF19" i="24"/>
  <c r="T100" i="24" l="1"/>
  <c r="T128" i="24"/>
  <c r="T157" i="24" s="1"/>
  <c r="T127" i="24"/>
  <c r="T156" i="24" s="1"/>
  <c r="T99" i="24"/>
  <c r="T61" i="24"/>
  <c r="AP50" i="24"/>
  <c r="T60" i="24"/>
  <c r="AP49" i="24"/>
  <c r="T59" i="24"/>
  <c r="AP48" i="24"/>
  <c r="AF37" i="24"/>
  <c r="T62" i="24"/>
  <c r="AP51" i="24"/>
  <c r="AP47" i="24"/>
  <c r="T58" i="24"/>
  <c r="T52" i="24"/>
  <c r="T53" i="24" s="1"/>
  <c r="AF39" i="24" l="1"/>
  <c r="AG9" i="24" l="1"/>
  <c r="AG10" i="24"/>
  <c r="AG18" i="24"/>
  <c r="AG20" i="24"/>
  <c r="AG34" i="24"/>
  <c r="AG7" i="24"/>
  <c r="AG27" i="24"/>
  <c r="AG12" i="24"/>
  <c r="AG29" i="24"/>
  <c r="AG5" i="24"/>
  <c r="AG23" i="24"/>
  <c r="AG31" i="24"/>
  <c r="AG32" i="24"/>
  <c r="AG33" i="24"/>
  <c r="AG11" i="24"/>
  <c r="AG14" i="24"/>
  <c r="AG30" i="24"/>
  <c r="AG22" i="24"/>
  <c r="AG26" i="24"/>
  <c r="AG35" i="24"/>
  <c r="AG24" i="24"/>
  <c r="AG17" i="24"/>
  <c r="AG15" i="24"/>
  <c r="AG16" i="24"/>
  <c r="AG13" i="24"/>
  <c r="AG8" i="24"/>
  <c r="AG25" i="24"/>
  <c r="AG28" i="24"/>
  <c r="AG6" i="24"/>
  <c r="AG36" i="24"/>
  <c r="AG19" i="24"/>
  <c r="AG21" i="24"/>
  <c r="AG37" i="24"/>
  <c r="U78" i="24" l="1"/>
  <c r="AH16" i="24"/>
  <c r="U76" i="24"/>
  <c r="AH14" i="24"/>
  <c r="U74" i="24"/>
  <c r="AH12" i="24"/>
  <c r="U82" i="24"/>
  <c r="U112" i="24" s="1"/>
  <c r="U141" i="24" s="1"/>
  <c r="AH20" i="24"/>
  <c r="AH19" i="24"/>
  <c r="U81" i="24"/>
  <c r="U111" i="24" s="1"/>
  <c r="U140" i="24" s="1"/>
  <c r="U50" i="24"/>
  <c r="AH25" i="24"/>
  <c r="U87" i="24"/>
  <c r="U117" i="24" s="1"/>
  <c r="U146" i="24" s="1"/>
  <c r="U77" i="24"/>
  <c r="AH15" i="24"/>
  <c r="U88" i="24"/>
  <c r="U118" i="24" s="1"/>
  <c r="U147" i="24" s="1"/>
  <c r="AH26" i="24"/>
  <c r="AH11" i="24"/>
  <c r="U73" i="24"/>
  <c r="AH23" i="24"/>
  <c r="U85" i="24"/>
  <c r="U115" i="24" s="1"/>
  <c r="U144" i="24" s="1"/>
  <c r="U89" i="24"/>
  <c r="U119" i="24" s="1"/>
  <c r="U148" i="24" s="1"/>
  <c r="AH27" i="24"/>
  <c r="U80" i="24"/>
  <c r="U110" i="24" s="1"/>
  <c r="U139" i="24" s="1"/>
  <c r="AH18" i="24"/>
  <c r="U83" i="24"/>
  <c r="U113" i="24" s="1"/>
  <c r="U142" i="24" s="1"/>
  <c r="AH21" i="24"/>
  <c r="U79" i="24"/>
  <c r="U109" i="24" s="1"/>
  <c r="U138" i="24" s="1"/>
  <c r="AH17" i="24"/>
  <c r="U49" i="24"/>
  <c r="U47" i="24"/>
  <c r="U67" i="24"/>
  <c r="U104" i="24" s="1"/>
  <c r="U133" i="24" s="1"/>
  <c r="AH5" i="24"/>
  <c r="U72" i="24"/>
  <c r="U108" i="24" s="1"/>
  <c r="U137" i="24" s="1"/>
  <c r="AH10" i="24"/>
  <c r="U90" i="24"/>
  <c r="U120" i="24" s="1"/>
  <c r="U149" i="24" s="1"/>
  <c r="AH28" i="24"/>
  <c r="AH35" i="24"/>
  <c r="U97" i="24"/>
  <c r="U93" i="24"/>
  <c r="U123" i="24" s="1"/>
  <c r="U152" i="24" s="1"/>
  <c r="AH31" i="24"/>
  <c r="U98" i="24"/>
  <c r="AH36" i="24"/>
  <c r="U70" i="24"/>
  <c r="U107" i="24" s="1"/>
  <c r="U136" i="24" s="1"/>
  <c r="AH8" i="24"/>
  <c r="AH22" i="24"/>
  <c r="U84" i="24"/>
  <c r="U114" i="24" s="1"/>
  <c r="U143" i="24" s="1"/>
  <c r="U95" i="24"/>
  <c r="U125" i="24" s="1"/>
  <c r="U154" i="24" s="1"/>
  <c r="AH33" i="24"/>
  <c r="U69" i="24"/>
  <c r="U106" i="24" s="1"/>
  <c r="U135" i="24" s="1"/>
  <c r="AH7" i="24"/>
  <c r="AH6" i="24"/>
  <c r="U68" i="24"/>
  <c r="U105" i="24" s="1"/>
  <c r="U134" i="24" s="1"/>
  <c r="U75" i="24"/>
  <c r="AH13" i="24"/>
  <c r="AH24" i="24"/>
  <c r="U86" i="24"/>
  <c r="U116" i="24" s="1"/>
  <c r="U145" i="24" s="1"/>
  <c r="U92" i="24"/>
  <c r="U122" i="24" s="1"/>
  <c r="U151" i="24" s="1"/>
  <c r="AH30" i="24"/>
  <c r="U51" i="24"/>
  <c r="U94" i="24"/>
  <c r="U124" i="24" s="1"/>
  <c r="U153" i="24" s="1"/>
  <c r="AH32" i="24"/>
  <c r="U91" i="24"/>
  <c r="U121" i="24" s="1"/>
  <c r="U150" i="24" s="1"/>
  <c r="AH29" i="24"/>
  <c r="U96" i="24"/>
  <c r="U126" i="24" s="1"/>
  <c r="U155" i="24" s="1"/>
  <c r="AH34" i="24"/>
  <c r="U48" i="24"/>
  <c r="U71" i="24"/>
  <c r="AH9" i="24"/>
  <c r="AQ48" i="24" l="1"/>
  <c r="U59" i="24"/>
  <c r="U100" i="24"/>
  <c r="U128" i="24"/>
  <c r="U157" i="24" s="1"/>
  <c r="U52" i="24"/>
  <c r="U53" i="24" s="1"/>
  <c r="U58" i="24"/>
  <c r="AQ47" i="24"/>
  <c r="AQ50" i="24"/>
  <c r="U61" i="24"/>
  <c r="U99" i="24"/>
  <c r="U127" i="24"/>
  <c r="U156" i="24" s="1"/>
  <c r="AQ49" i="24"/>
  <c r="U60" i="24"/>
  <c r="U62" i="24"/>
  <c r="AQ51" i="24"/>
  <c r="AH37" i="24"/>
  <c r="AH39" i="24" l="1"/>
  <c r="AI25" i="24" l="1"/>
  <c r="AI36" i="24"/>
  <c r="AI27" i="24"/>
  <c r="AI35" i="24"/>
  <c r="AI12" i="24"/>
  <c r="AI24" i="24"/>
  <c r="AI32" i="24"/>
  <c r="AI31" i="24"/>
  <c r="AI17" i="24"/>
  <c r="AI15" i="24"/>
  <c r="AI20" i="24"/>
  <c r="AI30" i="24"/>
  <c r="AI16" i="24"/>
  <c r="AI6" i="24"/>
  <c r="AI9" i="24"/>
  <c r="AI28" i="24"/>
  <c r="AI18" i="24"/>
  <c r="AI8" i="24"/>
  <c r="AI19" i="24"/>
  <c r="AI14" i="24"/>
  <c r="AI13" i="24"/>
  <c r="AI29" i="24"/>
  <c r="AI23" i="24"/>
  <c r="AI33" i="24"/>
  <c r="AI26" i="24"/>
  <c r="AI7" i="24"/>
  <c r="AI10" i="24"/>
  <c r="AI21" i="24"/>
  <c r="AI22" i="24"/>
  <c r="AI11" i="24"/>
  <c r="AI34" i="24"/>
  <c r="AI5" i="24"/>
  <c r="AI37" i="24"/>
  <c r="V67" i="24" l="1"/>
  <c r="V104" i="24" s="1"/>
  <c r="V133" i="24" s="1"/>
  <c r="V47" i="24"/>
  <c r="AJ5" i="24"/>
  <c r="V83" i="24"/>
  <c r="V113" i="24" s="1"/>
  <c r="V142" i="24" s="1"/>
  <c r="AJ21" i="24"/>
  <c r="V95" i="24"/>
  <c r="V125" i="24" s="1"/>
  <c r="V154" i="24" s="1"/>
  <c r="AJ33" i="24"/>
  <c r="V76" i="24"/>
  <c r="AJ14" i="24"/>
  <c r="V90" i="24"/>
  <c r="V120" i="24" s="1"/>
  <c r="V149" i="24" s="1"/>
  <c r="AJ28" i="24"/>
  <c r="V51" i="24"/>
  <c r="AJ30" i="24"/>
  <c r="V92" i="24"/>
  <c r="V122" i="24" s="1"/>
  <c r="V151" i="24" s="1"/>
  <c r="V93" i="24"/>
  <c r="V123" i="24" s="1"/>
  <c r="V152" i="24" s="1"/>
  <c r="AJ31" i="24"/>
  <c r="AJ35" i="24"/>
  <c r="V97" i="24"/>
  <c r="V96" i="24"/>
  <c r="V126" i="24" s="1"/>
  <c r="V155" i="24" s="1"/>
  <c r="AJ34" i="24"/>
  <c r="V72" i="24"/>
  <c r="V108" i="24" s="1"/>
  <c r="V137" i="24" s="1"/>
  <c r="AJ10" i="24"/>
  <c r="V85" i="24"/>
  <c r="V115" i="24" s="1"/>
  <c r="V144" i="24" s="1"/>
  <c r="AJ23" i="24"/>
  <c r="V81" i="24"/>
  <c r="V111" i="24" s="1"/>
  <c r="V140" i="24" s="1"/>
  <c r="AJ19" i="24"/>
  <c r="V48" i="24"/>
  <c r="V71" i="24"/>
  <c r="AJ9" i="24"/>
  <c r="AJ20" i="24"/>
  <c r="V82" i="24"/>
  <c r="V112" i="24" s="1"/>
  <c r="V141" i="24" s="1"/>
  <c r="V94" i="24"/>
  <c r="V124" i="24" s="1"/>
  <c r="V153" i="24" s="1"/>
  <c r="AJ32" i="24"/>
  <c r="V89" i="24"/>
  <c r="V119" i="24" s="1"/>
  <c r="V148" i="24" s="1"/>
  <c r="AJ27" i="24"/>
  <c r="V73" i="24"/>
  <c r="AJ11" i="24"/>
  <c r="V70" i="24"/>
  <c r="V107" i="24" s="1"/>
  <c r="V136" i="24" s="1"/>
  <c r="AJ8" i="24"/>
  <c r="V68" i="24"/>
  <c r="V105" i="24" s="1"/>
  <c r="V134" i="24" s="1"/>
  <c r="AJ6" i="24"/>
  <c r="V77" i="24"/>
  <c r="AJ15" i="24"/>
  <c r="V86" i="24"/>
  <c r="V116" i="24" s="1"/>
  <c r="V145" i="24" s="1"/>
  <c r="AJ24" i="24"/>
  <c r="V98" i="24"/>
  <c r="AJ36" i="24"/>
  <c r="V69" i="24"/>
  <c r="V106" i="24" s="1"/>
  <c r="V135" i="24" s="1"/>
  <c r="AJ7" i="24"/>
  <c r="V91" i="24"/>
  <c r="V121" i="24" s="1"/>
  <c r="V150" i="24" s="1"/>
  <c r="AJ29" i="24"/>
  <c r="V84" i="24"/>
  <c r="V114" i="24" s="1"/>
  <c r="V143" i="24" s="1"/>
  <c r="AJ22" i="24"/>
  <c r="V88" i="24"/>
  <c r="V118" i="24" s="1"/>
  <c r="V147" i="24" s="1"/>
  <c r="AJ26" i="24"/>
  <c r="V75" i="24"/>
  <c r="AJ13" i="24"/>
  <c r="V80" i="24"/>
  <c r="V110" i="24" s="1"/>
  <c r="V139" i="24" s="1"/>
  <c r="AJ18" i="24"/>
  <c r="AJ16" i="24"/>
  <c r="V78" i="24"/>
  <c r="V79" i="24"/>
  <c r="V109" i="24" s="1"/>
  <c r="V138" i="24" s="1"/>
  <c r="V49" i="24"/>
  <c r="AJ17" i="24"/>
  <c r="V74" i="24"/>
  <c r="AJ12" i="24"/>
  <c r="V50" i="24"/>
  <c r="V87" i="24"/>
  <c r="V117" i="24" s="1"/>
  <c r="V146" i="24" s="1"/>
  <c r="AJ25" i="24"/>
  <c r="V62" i="24" l="1"/>
  <c r="AR51" i="24"/>
  <c r="V61" i="24"/>
  <c r="AR50" i="24"/>
  <c r="V60" i="24"/>
  <c r="AR49" i="24"/>
  <c r="AR48" i="24"/>
  <c r="V59" i="24"/>
  <c r="AJ37" i="24"/>
  <c r="V100" i="24"/>
  <c r="V128" i="24"/>
  <c r="V157" i="24" s="1"/>
  <c r="AR47" i="24"/>
  <c r="V52" i="24"/>
  <c r="V53" i="24" s="1"/>
  <c r="V58" i="24"/>
  <c r="V99" i="24"/>
  <c r="V127" i="24"/>
  <c r="V156" i="24" s="1"/>
  <c r="AJ39" i="24" l="1"/>
  <c r="AK17" i="24" l="1"/>
  <c r="AK18" i="24"/>
  <c r="W80" i="24" s="1"/>
  <c r="W110" i="24" s="1"/>
  <c r="W139" i="24" s="1"/>
  <c r="AK15" i="24"/>
  <c r="W77" i="24" s="1"/>
  <c r="AK5" i="24"/>
  <c r="AK34" i="24"/>
  <c r="W96" i="24" s="1"/>
  <c r="W126" i="24" s="1"/>
  <c r="W155" i="24" s="1"/>
  <c r="AK13" i="24"/>
  <c r="W75" i="24" s="1"/>
  <c r="AK6" i="24"/>
  <c r="W68" i="24" s="1"/>
  <c r="W105" i="24" s="1"/>
  <c r="W134" i="24" s="1"/>
  <c r="AK35" i="24"/>
  <c r="W97" i="24" s="1"/>
  <c r="AK16" i="24"/>
  <c r="W78" i="24" s="1"/>
  <c r="AK26" i="24"/>
  <c r="W88" i="24" s="1"/>
  <c r="W118" i="24" s="1"/>
  <c r="W147" i="24" s="1"/>
  <c r="AK8" i="24"/>
  <c r="W70" i="24" s="1"/>
  <c r="W107" i="24" s="1"/>
  <c r="W136" i="24" s="1"/>
  <c r="AK28" i="24"/>
  <c r="W90" i="24" s="1"/>
  <c r="W120" i="24" s="1"/>
  <c r="W149" i="24" s="1"/>
  <c r="AK12" i="24"/>
  <c r="W74" i="24" s="1"/>
  <c r="AK31" i="24"/>
  <c r="W93" i="24" s="1"/>
  <c r="W123" i="24" s="1"/>
  <c r="W152" i="24" s="1"/>
  <c r="AK22" i="24"/>
  <c r="W84" i="24" s="1"/>
  <c r="W114" i="24" s="1"/>
  <c r="W143" i="24" s="1"/>
  <c r="AK11" i="24"/>
  <c r="W73" i="24" s="1"/>
  <c r="AK30" i="24"/>
  <c r="AK23" i="24"/>
  <c r="W85" i="24" s="1"/>
  <c r="W115" i="24" s="1"/>
  <c r="W144" i="24" s="1"/>
  <c r="AK25" i="24"/>
  <c r="AK24" i="24"/>
  <c r="W86" i="24" s="1"/>
  <c r="W116" i="24" s="1"/>
  <c r="W145" i="24" s="1"/>
  <c r="AK9" i="24"/>
  <c r="AK29" i="24"/>
  <c r="W91" i="24" s="1"/>
  <c r="W121" i="24" s="1"/>
  <c r="W150" i="24" s="1"/>
  <c r="AK27" i="24"/>
  <c r="W89" i="24" s="1"/>
  <c r="W119" i="24" s="1"/>
  <c r="W148" i="24" s="1"/>
  <c r="AK33" i="24"/>
  <c r="W95" i="24" s="1"/>
  <c r="W125" i="24" s="1"/>
  <c r="W154" i="24" s="1"/>
  <c r="AK20" i="24"/>
  <c r="W82" i="24" s="1"/>
  <c r="W112" i="24" s="1"/>
  <c r="W141" i="24" s="1"/>
  <c r="AK19" i="24"/>
  <c r="W81" i="24" s="1"/>
  <c r="W111" i="24" s="1"/>
  <c r="W140" i="24" s="1"/>
  <c r="AK7" i="24"/>
  <c r="W69" i="24" s="1"/>
  <c r="W106" i="24" s="1"/>
  <c r="W135" i="24" s="1"/>
  <c r="AK32" i="24"/>
  <c r="W94" i="24" s="1"/>
  <c r="W124" i="24" s="1"/>
  <c r="W153" i="24" s="1"/>
  <c r="AK14" i="24"/>
  <c r="W76" i="24" s="1"/>
  <c r="AK36" i="24"/>
  <c r="W98" i="24" s="1"/>
  <c r="AK10" i="24"/>
  <c r="W72" i="24" s="1"/>
  <c r="W108" i="24" s="1"/>
  <c r="W137" i="24" s="1"/>
  <c r="AK21" i="24"/>
  <c r="W83" i="24" s="1"/>
  <c r="W113" i="24" s="1"/>
  <c r="W142" i="24" s="1"/>
  <c r="AK37" i="24"/>
  <c r="W87" i="24" l="1"/>
  <c r="W117" i="24" s="1"/>
  <c r="W146" i="24" s="1"/>
  <c r="W50" i="24"/>
  <c r="W100" i="24"/>
  <c r="W128" i="24"/>
  <c r="W157" i="24" s="1"/>
  <c r="W47" i="24"/>
  <c r="W67" i="24"/>
  <c r="W104" i="24" s="1"/>
  <c r="W133" i="24" s="1"/>
  <c r="W71" i="24"/>
  <c r="W48" i="24"/>
  <c r="W51" i="24"/>
  <c r="W92" i="24"/>
  <c r="W122" i="24" s="1"/>
  <c r="W151" i="24" s="1"/>
  <c r="W49" i="24"/>
  <c r="W79" i="24"/>
  <c r="W109" i="24" s="1"/>
  <c r="W138" i="24" s="1"/>
  <c r="W60" i="24" l="1"/>
  <c r="AS49" i="24"/>
  <c r="W99" i="24"/>
  <c r="W127" i="24"/>
  <c r="W156" i="24" s="1"/>
  <c r="AS48" i="24"/>
  <c r="W59" i="24"/>
  <c r="W61" i="24"/>
  <c r="AS50" i="24"/>
  <c r="W62" i="24"/>
  <c r="AS51" i="24"/>
  <c r="AS47" i="24"/>
  <c r="W58" i="24"/>
  <c r="W52" i="24"/>
  <c r="AK53" i="24" l="1"/>
  <c r="W53" i="24"/>
  <c r="AK52" i="24"/>
  <c r="AK54" i="24" l="1"/>
</calcChain>
</file>

<file path=xl/connections.xml><?xml version="1.0" encoding="utf-8"?>
<connections xmlns="http://schemas.openxmlformats.org/spreadsheetml/2006/main">
  <connection id="1" keepAlive="1" name="Query - GRDP_Yearly" description="Connection to the 'GRDP_Yearly' query in the workbook." type="5" refreshedVersion="6" background="1">
    <dbPr connection="Provider=Microsoft.Mashup.OleDb.1;Data Source=$Workbook$;Location=GRDP_Yearly;Extended Properties=&quot;&quot;" command="SELECT * FROM [GRDP_Yearly]"/>
  </connection>
  <connection id="2" keepAlive="1" name="Query - GRDP_Yearly_ORS" description="Connection to the 'GRDP_Yearly_ORS' query in the workbook." type="5" refreshedVersion="6" background="1" saveData="1">
    <dbPr connection="Provider=Microsoft.Mashup.OleDb.1;Data Source=$Workbook$;Location=GRDP_Yearly_ORS;Extended Properties=&quot;&quot;" command="SELECT * FROM [GRDP_Yearly_ORS]"/>
  </connection>
  <connection id="3" keepAlive="1" name="Query - GRDP_Yearly_PRS" description="Connection to the 'GRDP_Yearly_PRS' query in the workbook." type="5" refreshedVersion="6" background="1" saveData="1">
    <dbPr connection="Provider=Microsoft.Mashup.OleDb.1;Data Source=$Workbook$;Location=GRDP_Yearly_PRS;Extended Properties=&quot;&quot;" command="SELECT * FROM [GRDP_Yearly_PRS]"/>
  </connection>
  <connection id="4" keepAlive="1" name="Query - Table1 (2)" description="Connection to the 'Table1 (2)' query in the workbook." type="5" refreshedVersion="6" background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<sst xmlns="http://schemas.openxmlformats.org/spreadsheetml/2006/main" count="1949" uniqueCount="462">
  <si>
    <t>StartMonth</t>
  </si>
  <si>
    <t>MONSOON</t>
  </si>
  <si>
    <t>Weight</t>
  </si>
  <si>
    <t>StartHour</t>
  </si>
  <si>
    <t>MORN</t>
  </si>
  <si>
    <t>AFTERNOON</t>
  </si>
  <si>
    <t>INDIA</t>
  </si>
  <si>
    <t>HP</t>
  </si>
  <si>
    <t>PB</t>
  </si>
  <si>
    <t>UK</t>
  </si>
  <si>
    <t>UP</t>
  </si>
  <si>
    <t>MH</t>
  </si>
  <si>
    <t>MP</t>
  </si>
  <si>
    <t>BR</t>
  </si>
  <si>
    <t>RJ</t>
  </si>
  <si>
    <t>GJ</t>
  </si>
  <si>
    <t>BalancingArea</t>
  </si>
  <si>
    <t>DomEnergyDensity</t>
  </si>
  <si>
    <t>ModelGeography</t>
  </si>
  <si>
    <t>BalancingTime</t>
  </si>
  <si>
    <t>EnergyUnit</t>
  </si>
  <si>
    <t>PhysicalUnit</t>
  </si>
  <si>
    <t>LPG</t>
  </si>
  <si>
    <t>YEAR</t>
  </si>
  <si>
    <t>MJ</t>
  </si>
  <si>
    <t>SUNLIGHT</t>
  </si>
  <si>
    <t>CRUDE</t>
  </si>
  <si>
    <t>Year</t>
  </si>
  <si>
    <t>AUTUMN</t>
  </si>
  <si>
    <t>MS</t>
  </si>
  <si>
    <t>HSD</t>
  </si>
  <si>
    <t>ATF</t>
  </si>
  <si>
    <t>NATGAS</t>
  </si>
  <si>
    <t>BIOGAS</t>
  </si>
  <si>
    <t>BIOMASS</t>
  </si>
  <si>
    <t>DL</t>
  </si>
  <si>
    <t>HR</t>
  </si>
  <si>
    <t>JK</t>
  </si>
  <si>
    <t>CG</t>
  </si>
  <si>
    <t>GA</t>
  </si>
  <si>
    <t>UT</t>
  </si>
  <si>
    <t>AP</t>
  </si>
  <si>
    <t>KA</t>
  </si>
  <si>
    <t>KL</t>
  </si>
  <si>
    <t>TN</t>
  </si>
  <si>
    <t>TS</t>
  </si>
  <si>
    <t>JH</t>
  </si>
  <si>
    <t>OD</t>
  </si>
  <si>
    <t>WB</t>
  </si>
  <si>
    <t>AS</t>
  </si>
  <si>
    <t>NE</t>
  </si>
  <si>
    <t>SubGeography1</t>
  </si>
  <si>
    <t>ER</t>
  </si>
  <si>
    <t>WR</t>
  </si>
  <si>
    <t>NR</t>
  </si>
  <si>
    <t>SR</t>
  </si>
  <si>
    <t>NER</t>
  </si>
  <si>
    <t>COKING_COAL</t>
  </si>
  <si>
    <t>WIND</t>
  </si>
  <si>
    <t>ATOMIC</t>
  </si>
  <si>
    <t>EnergyDensity</t>
  </si>
  <si>
    <t>GDP</t>
  </si>
  <si>
    <t>MODELGEOGRAPHY</t>
  </si>
  <si>
    <t>UnmetDemandValue</t>
  </si>
  <si>
    <t>EnergyCarrier</t>
  </si>
  <si>
    <t>DaySlice</t>
  </si>
  <si>
    <t>DayType</t>
  </si>
  <si>
    <t>Season</t>
  </si>
  <si>
    <t>StartYear</t>
  </si>
  <si>
    <t>EARLY</t>
  </si>
  <si>
    <t>MID</t>
  </si>
  <si>
    <t>EVENING</t>
  </si>
  <si>
    <t>NIGHT</t>
  </si>
  <si>
    <t>ELECTRICITY</t>
  </si>
  <si>
    <t>HYDEL</t>
  </si>
  <si>
    <t>SUMMER</t>
  </si>
  <si>
    <t>WINTER</t>
  </si>
  <si>
    <t>SPRING</t>
  </si>
  <si>
    <t>StartDate</t>
  </si>
  <si>
    <t>EndYear</t>
  </si>
  <si>
    <t>ImpEnergyDensity</t>
  </si>
  <si>
    <t>2020</t>
  </si>
  <si>
    <t>PP_OTHER</t>
  </si>
  <si>
    <t>STEAM_COAL</t>
  </si>
  <si>
    <t>NA</t>
  </si>
  <si>
    <t>Puducherry</t>
  </si>
  <si>
    <t>Chandigarh</t>
  </si>
  <si>
    <t>Maharashtra</t>
  </si>
  <si>
    <t>Madhya Pradesh</t>
  </si>
  <si>
    <t>Gujarat</t>
  </si>
  <si>
    <t>Goa</t>
  </si>
  <si>
    <t>Chhattisgarh</t>
  </si>
  <si>
    <t>Telangana</t>
  </si>
  <si>
    <t>Tamil Nadu</t>
  </si>
  <si>
    <t>Kerala</t>
  </si>
  <si>
    <t>Karnataka</t>
  </si>
  <si>
    <t xml:space="preserve">Andhra Pradesh </t>
  </si>
  <si>
    <t>Delhi</t>
  </si>
  <si>
    <t>Uttarakhand</t>
  </si>
  <si>
    <t>Uttar Pradesh</t>
  </si>
  <si>
    <t>Rajasthan</t>
  </si>
  <si>
    <t>Punjab</t>
  </si>
  <si>
    <t>Himachal Pradesh</t>
  </si>
  <si>
    <t>Haryana</t>
  </si>
  <si>
    <t>Tripura</t>
  </si>
  <si>
    <t>Sikkim</t>
  </si>
  <si>
    <t>Nagaland</t>
  </si>
  <si>
    <t>Mizoram</t>
  </si>
  <si>
    <t>Meghalaya</t>
  </si>
  <si>
    <t>Manipur</t>
  </si>
  <si>
    <t>Assam</t>
  </si>
  <si>
    <t>Arunachal Pradesh</t>
  </si>
  <si>
    <t>West Bengal</t>
  </si>
  <si>
    <t>Odisha</t>
  </si>
  <si>
    <t>Jharkhand</t>
  </si>
  <si>
    <t>Bihar</t>
  </si>
  <si>
    <t>REGION</t>
  </si>
  <si>
    <t>2020-21</t>
  </si>
  <si>
    <t>2019-20</t>
  </si>
  <si>
    <t>2018-19</t>
  </si>
  <si>
    <t>2017-18</t>
  </si>
  <si>
    <t>2016-17</t>
  </si>
  <si>
    <t>2015-16</t>
  </si>
  <si>
    <t>2014-15</t>
  </si>
  <si>
    <t>2013-14</t>
  </si>
  <si>
    <t>2012-13</t>
  </si>
  <si>
    <t>2011-12</t>
  </si>
  <si>
    <t>State\UT</t>
  </si>
  <si>
    <t>As on 01.02.2021</t>
  </si>
  <si>
    <t>Growth Rates</t>
  </si>
  <si>
    <t>State GRs</t>
  </si>
  <si>
    <t>GSDP Final</t>
  </si>
  <si>
    <t>GSDPs</t>
  </si>
  <si>
    <t xml:space="preserve">Growth Rates </t>
  </si>
  <si>
    <t>Regional GRs</t>
  </si>
  <si>
    <t>IN</t>
  </si>
  <si>
    <t>2031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</si>
  <si>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</si>
  <si>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</si>
  <si>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</si>
  <si>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</si>
  <si>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</si>
  <si>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</si>
  <si>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</si>
  <si>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</si>
  <si>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</si>
  <si>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</si>
  <si>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Region</t>
  </si>
  <si>
    <t xml:space="preserve">Region </t>
  </si>
  <si>
    <t>Regional GDPs</t>
  </si>
  <si>
    <t>National GDP from MOSPI (Rs. Cr)</t>
  </si>
  <si>
    <t>TOTAL</t>
  </si>
  <si>
    <t>CAGR FY12-19</t>
  </si>
  <si>
    <t>GSDP - CONSTANT PRICES i.e FY12 prices (` in Crores)</t>
  </si>
  <si>
    <t>Corrected</t>
  </si>
  <si>
    <t>Source: EPWRF ITS</t>
  </si>
  <si>
    <t>Unit</t>
  </si>
  <si>
    <t>OTH_PP</t>
  </si>
  <si>
    <t>Remarks</t>
  </si>
  <si>
    <t>Source</t>
  </si>
  <si>
    <t>Fuel</t>
  </si>
  <si>
    <t>1 Kcal =</t>
  </si>
  <si>
    <t>Table XIX of appendix converted to MJ/kg @0.0042 MJ/kcal</t>
  </si>
  <si>
    <t>Petroleum Statistics 2019-20</t>
  </si>
  <si>
    <t>Household Cooking Fuel Choice and Adoption of Improved Cookstoves in Developing Countries, A review' by Malla and Timilsina,published by the World Bank in 2014</t>
  </si>
  <si>
    <t>kCal/m3</t>
  </si>
  <si>
    <t>Net calorific value of natural gas (table XXII of appendix)</t>
  </si>
  <si>
    <t>toe/tonne</t>
  </si>
  <si>
    <t>Using conversion factor with respect to toe for Others (Table XVIII in appendix) and expressed in MJ @41868 MJ/toe</t>
  </si>
  <si>
    <t>Using conversion factor with respect to toe for LPG (Table XVIII in appendix) and expressed in MJ @41868 MJ/toe</t>
  </si>
  <si>
    <t>Using conversion factor with respect to toe for jet fuel (Table XVIII in appendix) and expressed in MJ @41868 MJ/toe</t>
  </si>
  <si>
    <t>Using conversion factor with respect to toe for diesel / gas (Table XVIII in appendix) and expressed in MJ @41868 MJ/toe</t>
  </si>
  <si>
    <t>Using conversion factor with respect to toe for motor gasoline (Table XVIII in appendix) and expressed in MJ @41868 MJ/toe</t>
  </si>
  <si>
    <t>In other units</t>
  </si>
  <si>
    <t>EnergyContent - Imported</t>
  </si>
  <si>
    <t>EnergyContent - Domestic</t>
  </si>
  <si>
    <t>GDP deflator wrt FY19 (constant prices)</t>
  </si>
  <si>
    <t>GDP annual deflator rate (constant prices)</t>
  </si>
  <si>
    <t>GDP growth rate (constant prices)</t>
  </si>
  <si>
    <t xml:space="preserve"> ANNUAL ESTIMATES OF GDP AT CONSTANT PRICES,  2011-12 SERIES,  Rs Cr</t>
  </si>
  <si>
    <t xml:space="preserve">PE: Provisional Estimates </t>
  </si>
  <si>
    <t>ANNUAL ESTIMATES OF GDP AT CURRENT PRICES,  2011-12 SERIES, Rs Cr</t>
  </si>
  <si>
    <t xml:space="preserve">RE: Revised Estimates </t>
  </si>
  <si>
    <t>2016-17 (3nd RE)</t>
  </si>
  <si>
    <t>Real GDP growth rate</t>
  </si>
  <si>
    <t>GDP with Base year: 2011-12 in FY19 constant prices Rs Cr</t>
  </si>
  <si>
    <t>2030-31</t>
  </si>
  <si>
    <t>2029-30</t>
  </si>
  <si>
    <t>2028-29</t>
  </si>
  <si>
    <t>2027-28</t>
  </si>
  <si>
    <t>2026-27</t>
  </si>
  <si>
    <t>2025-26</t>
  </si>
  <si>
    <t>2024-25</t>
  </si>
  <si>
    <t>2023-24</t>
  </si>
  <si>
    <t>2022-23</t>
  </si>
  <si>
    <t>2021-22</t>
  </si>
  <si>
    <t>Projection Year</t>
  </si>
  <si>
    <t>Projections</t>
  </si>
  <si>
    <t>http://mospi.nic.in/data</t>
  </si>
  <si>
    <t>GDP data - MoSPI, RBI</t>
  </si>
  <si>
    <t>Calculated</t>
  </si>
  <si>
    <t>Real GDP, Base Year: 2011-12, new series in Rs billion - IMF</t>
  </si>
  <si>
    <t>GDP Projections - IMF</t>
  </si>
  <si>
    <t>Estimated</t>
  </si>
  <si>
    <t>Data is for financial year. , https://www.rbi.org.in/Scripts/PublicationsView.aspx?id=19735, RBI sources the data from the CSO.</t>
  </si>
  <si>
    <t>Ratio of GDP in current prices to constant prices (GDP deflator index)</t>
  </si>
  <si>
    <t>Domestic: Weighted avg of coking and non-coking coal GCVs weighted as per production
Imported: Estimated Indonesian steam coal calorific value</t>
  </si>
  <si>
    <t>FY</t>
  </si>
  <si>
    <t>Industry</t>
  </si>
  <si>
    <t>MT</t>
  </si>
  <si>
    <t>PJ</t>
  </si>
  <si>
    <t>PJ/MT or MJ/kg</t>
  </si>
  <si>
    <t>BCM</t>
  </si>
  <si>
    <t>PJ/BCM</t>
  </si>
  <si>
    <t>1 toe =</t>
  </si>
  <si>
    <t>CEFTI: 15.56 MJ/kg
As per 'Household Cooking Fuel Choice and Adoption of Improved Cookstoves in Developing Countries, A review' by Malla and Timilsina,published by the World Bank in 2014, 16 MJ/kg</t>
  </si>
  <si>
    <t>Million Rupees</t>
  </si>
  <si>
    <t>GWh</t>
  </si>
  <si>
    <t>GDP projections (FY19 prices) Million Rs</t>
  </si>
  <si>
    <t>All India</t>
  </si>
  <si>
    <t>Total Non-Coking</t>
  </si>
  <si>
    <t>Ungraded</t>
  </si>
  <si>
    <t>G17</t>
  </si>
  <si>
    <t>G16</t>
  </si>
  <si>
    <t>G15</t>
  </si>
  <si>
    <t>G14</t>
  </si>
  <si>
    <t>G13</t>
  </si>
  <si>
    <t>G12</t>
  </si>
  <si>
    <t>G11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</si>
  <si>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</si>
  <si>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</si>
  <si>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</si>
  <si>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</si>
  <si>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</si>
  <si>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</si>
  <si>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</si>
  <si>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</si>
  <si>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</si>
  <si>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</si>
  <si>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Industry Share (%)</t>
  </si>
  <si>
    <t>Power</t>
  </si>
  <si>
    <t>Total Offtake</t>
  </si>
  <si>
    <t>Colliery Own - consumption</t>
  </si>
  <si>
    <t>Total Despatches</t>
  </si>
  <si>
    <t>Other</t>
  </si>
  <si>
    <t>Bricks</t>
  </si>
  <si>
    <t>Textiles &amp; Rayons</t>
  </si>
  <si>
    <t>Pulp &amp; Paper</t>
  </si>
  <si>
    <t>Chemical</t>
  </si>
  <si>
    <t>Other basic-Metal (Aluminium etc)</t>
  </si>
  <si>
    <t>Sponge Iron</t>
  </si>
  <si>
    <t>Fertilisers</t>
  </si>
  <si>
    <t>Cement</t>
  </si>
  <si>
    <t>Steel (Boilers)</t>
  </si>
  <si>
    <t>Non-coking Washery</t>
  </si>
  <si>
    <t>Metallurgical use- Cokeries</t>
  </si>
  <si>
    <t>Metallurgical use - Coking Washeries</t>
  </si>
  <si>
    <t>Metallurgical use- Direct Feed</t>
  </si>
  <si>
    <t>Power (Captive)</t>
  </si>
  <si>
    <t>Power (Utility)</t>
  </si>
  <si>
    <t>Non-Coking Grade</t>
  </si>
  <si>
    <t>Total Coking</t>
  </si>
  <si>
    <t>Wash-VI</t>
  </si>
  <si>
    <t>Wash-V</t>
  </si>
  <si>
    <t>SC</t>
  </si>
  <si>
    <t>Wash-IV</t>
  </si>
  <si>
    <t>Wash-III</t>
  </si>
  <si>
    <t>Wash-II</t>
  </si>
  <si>
    <t>Wash-I</t>
  </si>
  <si>
    <t>Steel-II</t>
  </si>
  <si>
    <t>Steel-I</t>
  </si>
  <si>
    <t>Coking Grade</t>
  </si>
  <si>
    <t>Coal Directory 2019-20 Table 4.21 Grade-wise Off-take of Raw Coal to Different Priority Sectors (including Washeries) During 2019-20</t>
  </si>
  <si>
    <t>3- Calculation done as per B.K Mazumdar Formula</t>
  </si>
  <si>
    <t xml:space="preserve">2- The GC values are calculates taking moisture as 2%, on equilibrated basis </t>
  </si>
  <si>
    <t xml:space="preserve">Note: 1 - For Lignite the Ash value is taken as 30% and moisture as 2% </t>
  </si>
  <si>
    <t xml:space="preserve">&gt;28-35 </t>
  </si>
  <si>
    <t xml:space="preserve">W4 </t>
  </si>
  <si>
    <t>&gt;24-28</t>
  </si>
  <si>
    <t>W3</t>
  </si>
  <si>
    <t>21-24</t>
  </si>
  <si>
    <t>W2</t>
  </si>
  <si>
    <t>&gt;18-21</t>
  </si>
  <si>
    <t>W1</t>
  </si>
  <si>
    <t>15-18</t>
  </si>
  <si>
    <t>S2</t>
  </si>
  <si>
    <t>&lt;15</t>
  </si>
  <si>
    <t>S1</t>
  </si>
  <si>
    <t xml:space="preserve">Coking Coal </t>
  </si>
  <si>
    <t xml:space="preserve">12-35% Moisture 20% </t>
  </si>
  <si>
    <t xml:space="preserve">lignite </t>
  </si>
  <si>
    <t xml:space="preserve">GCV Kcal/kg </t>
  </si>
  <si>
    <t xml:space="preserve">Ash% </t>
  </si>
  <si>
    <t xml:space="preserve">Coal Type </t>
  </si>
  <si>
    <t>As per the WA Message of DDG MoC, the tenative average GCV and coking coal from S1-W4 is given below</t>
  </si>
  <si>
    <t>Source for Coking coal and lignite Avg GCVs</t>
  </si>
  <si>
    <t>Others</t>
  </si>
  <si>
    <t>Vietnam Soc Rep</t>
  </si>
  <si>
    <t>China P Rp</t>
  </si>
  <si>
    <t>Chile</t>
  </si>
  <si>
    <t>Total</t>
  </si>
  <si>
    <t>Colombia</t>
  </si>
  <si>
    <t>New Zealand</t>
  </si>
  <si>
    <t>Russia</t>
  </si>
  <si>
    <t>Canada</t>
  </si>
  <si>
    <t>Mozambique</t>
  </si>
  <si>
    <t>Indonesia</t>
  </si>
  <si>
    <t>U S A</t>
  </si>
  <si>
    <t>Australia</t>
  </si>
  <si>
    <t>South Africa</t>
  </si>
  <si>
    <t>Non-Coking</t>
  </si>
  <si>
    <t xml:space="preserve">(--Australian thermal export coal benchmark – 6,000kcal, 12-14% ash content
--Australian thermal export coal secondary benchmark – 5,500kcal, 20% ash content
(referred to as the API5 index)  source- https://ieefa.org/wp-content/uploads/2015/10/IEEFA-Australian-coal-briefing-note.pdf)
( Newcastle premium energy content is 6,000 kcal/kg; Newcastle
lower-grade energy content is 5,500 kcal/kg source: https://www.rba.gov.au/publications/bulletin/2019/sep/pdf/the-changing-global-market-for-australian-coal.pdf ) </t>
  </si>
  <si>
    <t>Taking Melawan coal's calorific value (5400 kcal/kg). 
Source: https://in.reuters.com/article/coal-indonesia-price/table-indonesias-coal-price-reference-for-august-idINJAK20043</t>
  </si>
  <si>
    <t>Coking</t>
  </si>
  <si>
    <t>GCV (kCal/kg)</t>
  </si>
  <si>
    <t>Share</t>
  </si>
  <si>
    <t>Quantity [MT]</t>
  </si>
  <si>
    <t>Country</t>
  </si>
  <si>
    <t>Value
[Rs. Million]</t>
  </si>
  <si>
    <t>Quantity
[MT]</t>
  </si>
  <si>
    <t>Type of Coal</t>
  </si>
  <si>
    <t>Statement 7.1: Import of Coal to India in 2018-
19</t>
  </si>
  <si>
    <t>Weighted Average GCV of all domestic coal and lignite - coking + non-coking + lignite</t>
  </si>
  <si>
    <t>Weighted Average GCV of non-coking + lignite</t>
  </si>
  <si>
    <t>Lignite</t>
  </si>
  <si>
    <t>Avg GCV (Kcal/Kg)</t>
  </si>
  <si>
    <t>TABLE 3.9 : SHARE OF LIGNITE PRODUCTION BY STATES (MMT)</t>
  </si>
  <si>
    <t>Weighted average calorific value of non-coking coal (MJ/kg)</t>
  </si>
  <si>
    <t>GCV between 2201 &amp; 2500</t>
  </si>
  <si>
    <t>GCV between 2501 &amp; 2800</t>
  </si>
  <si>
    <t>GCV between 2801 &amp; 3100</t>
  </si>
  <si>
    <t>GCV between 3101 &amp; 3400</t>
  </si>
  <si>
    <t>GCV between 3400 &amp; 3700</t>
  </si>
  <si>
    <t>GCV between 3700 &amp; 4000</t>
  </si>
  <si>
    <t>GCV between 4001 &amp; 4300</t>
  </si>
  <si>
    <t>GCV between 4301 &amp; 4600</t>
  </si>
  <si>
    <t>GCV between 4601 &amp; 4900</t>
  </si>
  <si>
    <t>GCV between 4901 &amp; 5200</t>
  </si>
  <si>
    <t>GCV between 5201 &amp;5500</t>
  </si>
  <si>
    <t>GCV between 5501 &amp; 5800</t>
  </si>
  <si>
    <t>GCV between 5801 &amp; 6100</t>
  </si>
  <si>
    <t>GCV between 6101 &amp; 6400</t>
  </si>
  <si>
    <t>GCV between 6401 &amp; 6700</t>
  </si>
  <si>
    <t>GCV between 6701 &amp; 7000</t>
  </si>
  <si>
    <t>GCV exceeding 7000</t>
  </si>
  <si>
    <t>Mid point Avg GCV (Kcal/Kg)</t>
  </si>
  <si>
    <t>Max</t>
  </si>
  <si>
    <t>Min</t>
  </si>
  <si>
    <t>GCV Range (Kcal/Kg)</t>
  </si>
  <si>
    <t>Grades</t>
  </si>
  <si>
    <t>TABLE 3.17: GRADEWISE PRODUCTION OF COKING COAL AND NON COKING COAL IN INDIA (MMT)</t>
  </si>
  <si>
    <t>mgfeed</t>
  </si>
  <si>
    <t>Weighted average calorific value (MJ/kg) of grades for which GCV is available</t>
  </si>
  <si>
    <t>Weighted average calorific value of coking coal (MJ/kg)</t>
  </si>
  <si>
    <t xml:space="preserve">Total </t>
  </si>
  <si>
    <t>Grade of Coking coal</t>
  </si>
  <si>
    <t>Assumed Indonesian coal GCV</t>
  </si>
  <si>
    <t>Imported Steam Coal</t>
  </si>
  <si>
    <t>Average GCV of steel-grade coking coal as defined in India (Steel-I and Steel-II). This roughly matches with the specific energy (28-29 MJ/kg) of Australian coal as per http://www.railpage.org.au/articles/coal.html.</t>
  </si>
  <si>
    <t>Imported Coking Coal</t>
  </si>
  <si>
    <t>Weighted average of coking, steam coal and lignite. All domestic coal is assumed to be steam coal since majority of domestic coking coal production is washery grade.</t>
  </si>
  <si>
    <t>Domestic Steam Coal</t>
  </si>
  <si>
    <t>Not used since coking coal is assumed to be entirely from imports</t>
  </si>
  <si>
    <t>Domestic Coking Coal</t>
  </si>
  <si>
    <t>Comments</t>
  </si>
  <si>
    <t>Coal Type</t>
  </si>
  <si>
    <t>Domestic fuel calorific value based on Coal Directory of India 2019-20. Imported fuel calorific value based on literature.</t>
  </si>
  <si>
    <t>2019-20 (1st RE)</t>
  </si>
  <si>
    <t>2018-19 (2nd RE)</t>
  </si>
  <si>
    <t>2017-18 (3rd RE)</t>
  </si>
  <si>
    <t xml:space="preserve">We assume the same YOY GR after FY27 </t>
  </si>
  <si>
    <t xml:space="preserve"> 2011-12 </t>
  </si>
  <si>
    <t xml:space="preserve"> 2012-13 </t>
  </si>
  <si>
    <t xml:space="preserve"> 2013-14 </t>
  </si>
  <si>
    <t xml:space="preserve"> 2014-15 </t>
  </si>
  <si>
    <t xml:space="preserve"> 2015-16 </t>
  </si>
  <si>
    <t xml:space="preserve"> 2016-17 </t>
  </si>
  <si>
    <t xml:space="preserve"> 2017-18 </t>
  </si>
  <si>
    <t xml:space="preserve"> 2018-19 </t>
  </si>
  <si>
    <t xml:space="preserve"> 2019-20 </t>
  </si>
  <si>
    <t xml:space="preserve"> 2020-21 </t>
  </si>
  <si>
    <t xml:space="preserve"> 2021-22 </t>
  </si>
  <si>
    <t xml:space="preserve"> 2022-23 </t>
  </si>
  <si>
    <t xml:space="preserve"> 2023-24 </t>
  </si>
  <si>
    <t xml:space="preserve"> 2024-25 </t>
  </si>
  <si>
    <t xml:space="preserve"> 2025-26 </t>
  </si>
  <si>
    <t xml:space="preserve"> 2026-27 </t>
  </si>
  <si>
    <t xml:space="preserve"> 2027-28 </t>
  </si>
  <si>
    <t xml:space="preserve"> 2028-29 </t>
  </si>
  <si>
    <t xml:space="preserve"> 2029-30 </t>
  </si>
  <si>
    <t xml:space="preserve"> 2030-31 </t>
  </si>
  <si>
    <t>Using FY12  FY19 inflator from GDP_RBI</t>
  </si>
  <si>
    <t>2019</t>
  </si>
  <si>
    <t>2018</t>
  </si>
  <si>
    <t>2017</t>
  </si>
  <si>
    <t>2016</t>
  </si>
  <si>
    <t>2015</t>
  </si>
  <si>
    <t>2014</t>
  </si>
  <si>
    <t>2012</t>
  </si>
  <si>
    <t>2013</t>
  </si>
  <si>
    <t>SUBGEOGRAPHY1</t>
  </si>
  <si>
    <t>GDP Projections - PRS</t>
  </si>
  <si>
    <t>GDP Projections - ORS</t>
  </si>
  <si>
    <t xml:space="preserve">4/1/2021 for IMF , June 2021- RBI </t>
  </si>
  <si>
    <t xml:space="preserve">Same as reference except for the years FY22, FY23- based  on OECD projections dated May 2021 that accounts for second wave. http://www.oecd.org/economy/outlook/  </t>
  </si>
  <si>
    <t>Based on multiple sources: 
&gt; For FY22 we take RBI estimates (June 2021) and IMF (March  2021) from there onwards: https://www.imf.org/-/media/Files/Publications/WEO/WEO-Database/2021/WEOApr2021all.ashx</t>
  </si>
  <si>
    <t xml:space="preserve">Same as reference except for the years FY22, FY23 assuming a slower recovery </t>
  </si>
  <si>
    <t>Prayas (Energy Group)</t>
  </si>
  <si>
    <t>Release date:</t>
  </si>
  <si>
    <t xml:space="preserve">Contact: </t>
  </si>
  <si>
    <t>energy.model@prayaspune.org</t>
  </si>
  <si>
    <t xml:space="preserve">Suggested Citations </t>
  </si>
  <si>
    <t>PIER Git repo:</t>
  </si>
  <si>
    <t xml:space="preserve">Link to PIER Git </t>
  </si>
  <si>
    <t>PIER report:</t>
  </si>
  <si>
    <t xml:space="preserve">Link to PIER Report </t>
  </si>
  <si>
    <t>Rumi Git repo:</t>
  </si>
  <si>
    <t xml:space="preserve">Link to Rumi Git </t>
  </si>
  <si>
    <t>Parameter files</t>
  </si>
  <si>
    <t xml:space="preserve">Documentation </t>
  </si>
  <si>
    <t>This workbook contains PowerQueries, please refresh them in the order they appear in 'Data-&gt;Show Queries'</t>
  </si>
  <si>
    <t xml:space="preserve">Sources </t>
  </si>
  <si>
    <t>ModelPeriod.csv</t>
  </si>
  <si>
    <t>Seasons.csv</t>
  </si>
  <si>
    <t>DayTypes.csv</t>
  </si>
  <si>
    <t>DaySlices.csv</t>
  </si>
  <si>
    <t>ModelGeography.csv</t>
  </si>
  <si>
    <t>SubGeography1.csv</t>
  </si>
  <si>
    <t>SubGeography2.csv</t>
  </si>
  <si>
    <t>PhysicalPrimaryCarriers.csv</t>
  </si>
  <si>
    <t>NonPhysicalPrimaryCarriers.csv</t>
  </si>
  <si>
    <t>PhysicalDerivedCarriers.csv</t>
  </si>
  <si>
    <t>NonPhysicalDerivedCarriers.csv</t>
  </si>
  <si>
    <t>UnmetDemandValue.csv</t>
  </si>
  <si>
    <t>CurrencyUnit.csv</t>
  </si>
  <si>
    <t>GDP.csv</t>
  </si>
  <si>
    <t>This workbook creates Common parameters</t>
  </si>
  <si>
    <t xml:space="preserve">Indian Petroleum and Natural Gas Statistics, Ministry of Petroleum and Natural Gas, Government of India </t>
  </si>
  <si>
    <t>IMF World Economic Outlook https://www.imf.org/-/media/Files/Publications/WEO/WEO-Database/2021/WEOApr2021all.ashx</t>
  </si>
  <si>
    <t>CEFTI Model: Fuelling the Transition: Costs and Benefits of using Modern Cooking Fuels as a Health Intervention in India https://www.prayaspune.org/peg/publications/item/376-fuelling-the-transition-costs-and-benefits-of-using-modern-cooking-fuels-as-a-health-intervention-in-india.html</t>
  </si>
  <si>
    <t>GSDP Data from EPWRF IT series</t>
  </si>
  <si>
    <t>GCV of Imported coal Australian coal as per http://www.railpage.org.au/articles/coal.html</t>
  </si>
  <si>
    <t>Perspectives on Indian Energy based on Rumi (PIER)</t>
  </si>
  <si>
    <r>
      <t xml:space="preserve">Prayas (Energy Group). (2021, October). PIER: Modelling the Indian energy system through the 2020s. </t>
    </r>
    <r>
      <rPr>
        <i/>
        <sz val="11"/>
        <color rgb="FF000000"/>
        <rFont val="Arial"/>
        <family val="2"/>
      </rPr>
      <t>Perspectives on Indian Energy based on Rumi (PIER)</t>
    </r>
    <r>
      <rPr>
        <sz val="11"/>
        <color rgb="FF000000"/>
        <rFont val="Arial"/>
        <family val="2"/>
      </rPr>
      <t>. https://www.prayaspune.org/peg/publications/item/512</t>
    </r>
  </si>
  <si>
    <t>Prayas (Energy Group). (2021, October). Rumi: An open-source energy systems modelling platform developed by Prayas (Energy Group). https://github.com/prayas-energy/Rumi</t>
  </si>
  <si>
    <t>Source workbook</t>
  </si>
  <si>
    <t>Folder</t>
  </si>
  <si>
    <t>Sl no</t>
  </si>
  <si>
    <t>Global Data/Common/Parameters/</t>
  </si>
  <si>
    <t>common-spec-data.xlsx</t>
  </si>
  <si>
    <t xml:space="preserve">Coal Directory of India,  Coal Controller's Organisation, Ministry of Coal, Government of India </t>
  </si>
  <si>
    <t>Statement 7.3: Source Country-Wise Import of 
Coal by India during 2018-19</t>
  </si>
  <si>
    <t>Statement 7.3 Source Country-Wise Import of Coking Coal by India during 2018-19</t>
  </si>
  <si>
    <t>Statement 7.4 Source Country-Wise Import of Non-Coking Coal to India during 2018-19</t>
  </si>
  <si>
    <t>Domestic: Weighted avg of domestic coking coal produced in 2019-20
Imported: Average of Steel-I and Steel-II grade of coking coal. This roughly matches with the specific energy of Australian coal as per http://www.railpage.org.au/articles/coal.html.</t>
  </si>
  <si>
    <t>DAYSLICE</t>
  </si>
  <si>
    <t>Jammu &amp; Kashmir</t>
  </si>
  <si>
    <t xml:space="preserve">Projected National GDP (in FY12 Rs cr) - Source: IMF </t>
  </si>
  <si>
    <t>Projected National GDP (in FY12 Rs cr) - Source: IMF</t>
  </si>
  <si>
    <t>Scenarios/S2_PRS/Common/Parameters/</t>
  </si>
  <si>
    <t>Scenarios/S3_ORS/Common/Parameters/</t>
  </si>
  <si>
    <t>ALLDAYS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</si>
</sst>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"/>
    <numFmt numFmtId="168" formatCode="_(* #,##0.0_);_(* \(#,##0.0\);_(* &quot;-&quot;??_);_(@_)"/>
    <numFmt numFmtId="169" formatCode="0.000E+00"/>
    <numFmt numFmtId="170" formatCode="_ * #,##0_ ;_ * \-#,##0_ ;_ * &quot;-&quot;??_ ;_ @_ "/>
    <numFmt numFmtId="171" formatCode="_ * #,##0.000_ ;_ * \-#,##0.000_ ;_ * &quot;-&quot;??_ ;_ @_ "/>
    <numFmt numFmtId="172" formatCode="0.000"/>
    <numFmt numFmtId="173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8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i/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6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5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1A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4" fillId="0" borderId="0"/>
    <xf numFmtId="0" fontId="1" fillId="0" borderId="0"/>
  </cellStyleXfs>
  <cellXfs count="332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quotePrefix="1" applyFont="1"/>
    <xf numFmtId="0" fontId="5" fillId="0" borderId="0" xfId="0" applyFont="1"/>
    <xf numFmtId="0" fontId="0" fillId="0" borderId="0" xfId="0" applyFont="1"/>
    <xf numFmtId="0" fontId="7" fillId="0" borderId="0" xfId="2" applyFill="1" applyBorder="1" applyAlignment="1">
      <alignment horizontal="right"/>
    </xf>
    <xf numFmtId="166" fontId="0" fillId="0" borderId="0" xfId="3" applyNumberFormat="1" applyFont="1" applyBorder="1" applyAlignment="1">
      <alignment horizontal="right"/>
    </xf>
    <xf numFmtId="0" fontId="10" fillId="0" borderId="0" xfId="2" applyFont="1" applyBorder="1" applyAlignment="1">
      <alignment horizontal="right"/>
    </xf>
    <xf numFmtId="0" fontId="7" fillId="0" borderId="0" xfId="2" applyBorder="1" applyAlignment="1">
      <alignment horizontal="right"/>
    </xf>
    <xf numFmtId="0" fontId="7" fillId="0" borderId="0" xfId="2" applyBorder="1" applyAlignment="1">
      <alignment horizontal="left"/>
    </xf>
    <xf numFmtId="166" fontId="0" fillId="0" borderId="1" xfId="3" applyNumberFormat="1" applyFont="1" applyBorder="1" applyAlignment="1">
      <alignment horizontal="right"/>
    </xf>
    <xf numFmtId="0" fontId="7" fillId="0" borderId="1" xfId="2" applyBorder="1" applyAlignment="1">
      <alignment horizontal="right"/>
    </xf>
    <xf numFmtId="0" fontId="9" fillId="0" borderId="1" xfId="2" applyFont="1" applyBorder="1" applyAlignment="1">
      <alignment horizontal="left"/>
    </xf>
    <xf numFmtId="0" fontId="11" fillId="0" borderId="0" xfId="2" applyFont="1" applyBorder="1" applyAlignment="1">
      <alignment horizontal="right" wrapText="1"/>
    </xf>
    <xf numFmtId="164" fontId="0" fillId="0" borderId="1" xfId="4" applyFont="1" applyBorder="1" applyAlignment="1">
      <alignment horizontal="right"/>
    </xf>
    <xf numFmtId="165" fontId="9" fillId="0" borderId="1" xfId="2" applyNumberFormat="1" applyFont="1" applyFill="1" applyBorder="1" applyAlignment="1">
      <alignment horizontal="right"/>
    </xf>
    <xf numFmtId="0" fontId="7" fillId="0" borderId="1" xfId="2" applyFill="1" applyBorder="1" applyAlignment="1">
      <alignment horizontal="right"/>
    </xf>
    <xf numFmtId="164" fontId="0" fillId="0" borderId="0" xfId="4" applyFont="1" applyBorder="1" applyAlignment="1">
      <alignment horizontal="right"/>
    </xf>
    <xf numFmtId="0" fontId="8" fillId="0" borderId="0" xfId="2" applyFont="1" applyBorder="1" applyAlignment="1">
      <alignment horizontal="left"/>
    </xf>
    <xf numFmtId="164" fontId="7" fillId="0" borderId="1" xfId="2" applyNumberFormat="1" applyFill="1" applyBorder="1" applyAlignment="1">
      <alignment horizontal="right"/>
    </xf>
    <xf numFmtId="165" fontId="0" fillId="0" borderId="1" xfId="4" applyNumberFormat="1" applyFont="1" applyBorder="1" applyAlignment="1"/>
    <xf numFmtId="165" fontId="9" fillId="0" borderId="1" xfId="4" applyNumberFormat="1" applyFont="1" applyBorder="1" applyAlignment="1"/>
    <xf numFmtId="165" fontId="9" fillId="0" borderId="1" xfId="4" applyNumberFormat="1" applyFont="1" applyBorder="1" applyAlignment="1">
      <alignment horizontal="right"/>
    </xf>
    <xf numFmtId="166" fontId="0" fillId="0" borderId="1" xfId="3" applyNumberFormat="1" applyFont="1" applyBorder="1" applyAlignment="1"/>
    <xf numFmtId="11" fontId="7" fillId="0" borderId="0" xfId="2" applyNumberFormat="1" applyFill="1" applyBorder="1" applyAlignment="1">
      <alignment horizontal="right"/>
    </xf>
    <xf numFmtId="0" fontId="10" fillId="0" borderId="1" xfId="2" applyFont="1" applyBorder="1" applyAlignment="1">
      <alignment horizontal="right"/>
    </xf>
    <xf numFmtId="11" fontId="14" fillId="3" borderId="11" xfId="2" applyNumberFormat="1" applyFont="1" applyFill="1" applyBorder="1" applyAlignment="1">
      <alignment horizontal="right" wrapText="1"/>
    </xf>
    <xf numFmtId="11" fontId="14" fillId="4" borderId="11" xfId="2" applyNumberFormat="1" applyFont="1" applyFill="1" applyBorder="1" applyAlignment="1">
      <alignment horizontal="right" wrapText="1"/>
    </xf>
    <xf numFmtId="11" fontId="14" fillId="3" borderId="13" xfId="2" applyNumberFormat="1" applyFont="1" applyFill="1" applyBorder="1" applyAlignment="1">
      <alignment horizontal="right" wrapText="1"/>
    </xf>
    <xf numFmtId="0" fontId="9" fillId="0" borderId="0" xfId="2" applyFont="1" applyFill="1" applyBorder="1" applyAlignment="1">
      <alignment horizontal="left" vertical="top"/>
    </xf>
    <xf numFmtId="1" fontId="12" fillId="2" borderId="8" xfId="4" applyNumberFormat="1" applyFont="1" applyFill="1" applyBorder="1" applyAlignment="1">
      <alignment horizontal="left" vertical="top" wrapText="1"/>
    </xf>
    <xf numFmtId="0" fontId="12" fillId="2" borderId="0" xfId="2" applyFont="1" applyFill="1" applyBorder="1" applyAlignment="1">
      <alignment horizontal="left" vertical="top" wrapText="1"/>
    </xf>
    <xf numFmtId="165" fontId="9" fillId="0" borderId="1" xfId="4" applyNumberFormat="1" applyFont="1" applyFill="1" applyBorder="1" applyAlignment="1">
      <alignment horizontal="left" vertical="top"/>
    </xf>
    <xf numFmtId="165" fontId="9" fillId="0" borderId="1" xfId="4" applyNumberFormat="1" applyFont="1" applyBorder="1" applyAlignment="1">
      <alignment horizontal="left" vertical="top"/>
    </xf>
    <xf numFmtId="0" fontId="9" fillId="0" borderId="0" xfId="2" applyFont="1" applyBorder="1" applyAlignment="1">
      <alignment horizontal="left" vertical="top"/>
    </xf>
    <xf numFmtId="0" fontId="7" fillId="0" borderId="0" xfId="2" applyFill="1" applyBorder="1" applyAlignment="1">
      <alignment horizontal="right" wrapText="1"/>
    </xf>
    <xf numFmtId="0" fontId="9" fillId="0" borderId="6" xfId="2" applyFont="1" applyBorder="1" applyAlignment="1">
      <alignment horizontal="left" wrapText="1"/>
    </xf>
    <xf numFmtId="0" fontId="9" fillId="0" borderId="7" xfId="2" applyFont="1" applyBorder="1" applyAlignment="1">
      <alignment horizontal="right" wrapText="1"/>
    </xf>
    <xf numFmtId="0" fontId="9" fillId="0" borderId="5" xfId="2" applyFont="1" applyBorder="1" applyAlignment="1">
      <alignment horizontal="left" wrapText="1"/>
    </xf>
    <xf numFmtId="166" fontId="0" fillId="0" borderId="0" xfId="3" applyNumberFormat="1" applyFont="1" applyBorder="1" applyAlignment="1">
      <alignment horizontal="right" wrapText="1"/>
    </xf>
    <xf numFmtId="0" fontId="10" fillId="0" borderId="0" xfId="2" applyFont="1" applyBorder="1" applyAlignment="1">
      <alignment horizontal="right" wrapText="1"/>
    </xf>
    <xf numFmtId="0" fontId="7" fillId="0" borderId="0" xfId="2" applyBorder="1" applyAlignment="1">
      <alignment horizontal="right" wrapText="1"/>
    </xf>
    <xf numFmtId="0" fontId="9" fillId="0" borderId="0" xfId="2" applyFont="1" applyBorder="1" applyAlignment="1">
      <alignment horizontal="left" wrapText="1"/>
    </xf>
    <xf numFmtId="0" fontId="9" fillId="0" borderId="0" xfId="2" applyFont="1" applyBorder="1" applyAlignment="1">
      <alignment horizontal="right" wrapText="1"/>
    </xf>
    <xf numFmtId="0" fontId="7" fillId="0" borderId="0" xfId="2" applyBorder="1" applyAlignment="1">
      <alignment horizontal="left" wrapText="1"/>
    </xf>
    <xf numFmtId="165" fontId="0" fillId="0" borderId="0" xfId="4" applyNumberFormat="1" applyFont="1" applyFill="1" applyBorder="1" applyAlignment="1">
      <alignment horizontal="right"/>
    </xf>
    <xf numFmtId="165" fontId="0" fillId="0" borderId="0" xfId="4" applyNumberFormat="1" applyFont="1" applyBorder="1" applyAlignment="1">
      <alignment horizontal="right"/>
    </xf>
    <xf numFmtId="10" fontId="0" fillId="0" borderId="0" xfId="3" applyNumberFormat="1" applyFont="1" applyFill="1" applyBorder="1" applyAlignment="1">
      <alignment horizontal="right"/>
    </xf>
    <xf numFmtId="10" fontId="9" fillId="0" borderId="0" xfId="3" applyNumberFormat="1" applyFont="1" applyFill="1" applyBorder="1" applyAlignment="1">
      <alignment horizontal="right"/>
    </xf>
    <xf numFmtId="167" fontId="7" fillId="0" borderId="0" xfId="2" applyNumberForma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166" fontId="9" fillId="0" borderId="2" xfId="3" applyNumberFormat="1" applyFont="1" applyBorder="1" applyAlignment="1">
      <alignment horizontal="right" wrapText="1"/>
    </xf>
    <xf numFmtId="166" fontId="15" fillId="0" borderId="2" xfId="3" applyNumberFormat="1" applyFont="1" applyBorder="1" applyAlignment="1">
      <alignment horizontal="right" wrapText="1"/>
    </xf>
    <xf numFmtId="166" fontId="9" fillId="0" borderId="3" xfId="3" applyNumberFormat="1" applyFont="1" applyBorder="1" applyAlignment="1">
      <alignment horizontal="right" wrapText="1"/>
    </xf>
    <xf numFmtId="166" fontId="0" fillId="0" borderId="3" xfId="3" applyNumberFormat="1" applyFont="1" applyBorder="1" applyAlignment="1">
      <alignment horizontal="right"/>
    </xf>
    <xf numFmtId="166" fontId="0" fillId="0" borderId="4" xfId="3" applyNumberFormat="1" applyFont="1" applyBorder="1" applyAlignment="1">
      <alignment horizontal="left"/>
    </xf>
    <xf numFmtId="167" fontId="9" fillId="0" borderId="0" xfId="2" applyNumberFormat="1" applyFont="1" applyFill="1" applyBorder="1" applyAlignment="1">
      <alignment horizontal="right"/>
    </xf>
    <xf numFmtId="166" fontId="9" fillId="5" borderId="14" xfId="3" applyNumberFormat="1" applyFont="1" applyFill="1" applyBorder="1" applyAlignment="1">
      <alignment horizontal="right"/>
    </xf>
    <xf numFmtId="165" fontId="9" fillId="5" borderId="0" xfId="4" applyNumberFormat="1" applyFont="1" applyFill="1" applyBorder="1" applyAlignment="1">
      <alignment horizontal="right"/>
    </xf>
    <xf numFmtId="167" fontId="9" fillId="5" borderId="0" xfId="2" applyNumberFormat="1" applyFont="1" applyFill="1" applyBorder="1" applyAlignment="1">
      <alignment horizontal="right"/>
    </xf>
    <xf numFmtId="167" fontId="9" fillId="5" borderId="9" xfId="2" applyNumberFormat="1" applyFont="1" applyFill="1" applyBorder="1" applyAlignment="1">
      <alignment horizontal="left"/>
    </xf>
    <xf numFmtId="164" fontId="7" fillId="0" borderId="0" xfId="2" applyNumberFormat="1" applyFill="1" applyBorder="1" applyAlignment="1">
      <alignment horizontal="right"/>
    </xf>
    <xf numFmtId="164" fontId="7" fillId="6" borderId="0" xfId="2" applyNumberFormat="1" applyFill="1" applyBorder="1" applyAlignment="1">
      <alignment horizontal="right"/>
    </xf>
    <xf numFmtId="165" fontId="0" fillId="7" borderId="0" xfId="4" applyNumberFormat="1" applyFont="1" applyFill="1" applyBorder="1" applyAlignment="1">
      <alignment horizontal="right"/>
    </xf>
    <xf numFmtId="166" fontId="0" fillId="7" borderId="14" xfId="3" applyNumberFormat="1" applyFont="1" applyFill="1" applyBorder="1" applyAlignment="1">
      <alignment horizontal="right"/>
    </xf>
    <xf numFmtId="165" fontId="10" fillId="7" borderId="14" xfId="4" applyNumberFormat="1" applyFont="1" applyFill="1" applyBorder="1" applyAlignment="1">
      <alignment horizontal="right"/>
    </xf>
    <xf numFmtId="167" fontId="9" fillId="7" borderId="0" xfId="2" applyNumberFormat="1" applyFont="1" applyFill="1" applyBorder="1" applyAlignment="1">
      <alignment horizontal="right"/>
    </xf>
    <xf numFmtId="167" fontId="7" fillId="7" borderId="9" xfId="2" applyNumberFormat="1" applyFill="1" applyBorder="1" applyAlignment="1">
      <alignment horizontal="left"/>
    </xf>
    <xf numFmtId="166" fontId="0" fillId="8" borderId="14" xfId="3" applyNumberFormat="1" applyFont="1" applyFill="1" applyBorder="1" applyAlignment="1">
      <alignment horizontal="right"/>
    </xf>
    <xf numFmtId="165" fontId="10" fillId="8" borderId="14" xfId="4" applyNumberFormat="1" applyFont="1" applyFill="1" applyBorder="1" applyAlignment="1">
      <alignment horizontal="right"/>
    </xf>
    <xf numFmtId="165" fontId="0" fillId="8" borderId="0" xfId="4" applyNumberFormat="1" applyFont="1" applyFill="1" applyBorder="1" applyAlignment="1">
      <alignment horizontal="right"/>
    </xf>
    <xf numFmtId="0" fontId="7" fillId="8" borderId="0" xfId="2" applyFill="1" applyBorder="1" applyAlignment="1">
      <alignment horizontal="right"/>
    </xf>
    <xf numFmtId="0" fontId="7" fillId="8" borderId="9" xfId="2" applyFill="1" applyBorder="1" applyAlignment="1">
      <alignment horizontal="left"/>
    </xf>
    <xf numFmtId="0" fontId="8" fillId="0" borderId="0" xfId="2" applyFont="1" applyBorder="1" applyAlignment="1">
      <alignment horizontal="right"/>
    </xf>
    <xf numFmtId="166" fontId="0" fillId="9" borderId="14" xfId="3" applyNumberFormat="1" applyFont="1" applyFill="1" applyBorder="1" applyAlignment="1">
      <alignment horizontal="right"/>
    </xf>
    <xf numFmtId="165" fontId="10" fillId="9" borderId="14" xfId="4" applyNumberFormat="1" applyFont="1" applyFill="1" applyBorder="1" applyAlignment="1">
      <alignment horizontal="right"/>
    </xf>
    <xf numFmtId="165" fontId="0" fillId="9" borderId="0" xfId="4" applyNumberFormat="1" applyFont="1" applyFill="1" applyBorder="1" applyAlignment="1">
      <alignment horizontal="right"/>
    </xf>
    <xf numFmtId="0" fontId="7" fillId="9" borderId="0" xfId="2" applyFill="1" applyBorder="1" applyAlignment="1">
      <alignment horizontal="right"/>
    </xf>
    <xf numFmtId="0" fontId="7" fillId="9" borderId="9" xfId="2" applyFill="1" applyBorder="1" applyAlignment="1">
      <alignment horizontal="left"/>
    </xf>
    <xf numFmtId="166" fontId="0" fillId="6" borderId="14" xfId="3" applyNumberFormat="1" applyFont="1" applyFill="1" applyBorder="1" applyAlignment="1">
      <alignment horizontal="right"/>
    </xf>
    <xf numFmtId="165" fontId="10" fillId="6" borderId="14" xfId="4" applyNumberFormat="1" applyFont="1" applyFill="1" applyBorder="1" applyAlignment="1">
      <alignment horizontal="right"/>
    </xf>
    <xf numFmtId="165" fontId="0" fillId="6" borderId="0" xfId="4" applyNumberFormat="1" applyFont="1" applyFill="1" applyBorder="1" applyAlignment="1">
      <alignment horizontal="right"/>
    </xf>
    <xf numFmtId="0" fontId="7" fillId="6" borderId="0" xfId="2" applyFill="1" applyBorder="1" applyAlignment="1">
      <alignment horizontal="right"/>
    </xf>
    <xf numFmtId="0" fontId="7" fillId="6" borderId="9" xfId="2" applyFill="1" applyBorder="1" applyAlignment="1">
      <alignment horizontal="left"/>
    </xf>
    <xf numFmtId="166" fontId="0" fillId="10" borderId="14" xfId="3" applyNumberFormat="1" applyFont="1" applyFill="1" applyBorder="1" applyAlignment="1">
      <alignment horizontal="right"/>
    </xf>
    <xf numFmtId="165" fontId="10" fillId="10" borderId="14" xfId="4" applyNumberFormat="1" applyFont="1" applyFill="1" applyBorder="1" applyAlignment="1">
      <alignment horizontal="right"/>
    </xf>
    <xf numFmtId="165" fontId="0" fillId="10" borderId="0" xfId="4" applyNumberFormat="1" applyFont="1" applyFill="1" applyBorder="1" applyAlignment="1">
      <alignment horizontal="right"/>
    </xf>
    <xf numFmtId="0" fontId="7" fillId="10" borderId="0" xfId="2" applyFill="1" applyBorder="1" applyAlignment="1">
      <alignment horizontal="right"/>
    </xf>
    <xf numFmtId="0" fontId="7" fillId="10" borderId="9" xfId="2" applyFill="1" applyBorder="1" applyAlignment="1">
      <alignment horizontal="left"/>
    </xf>
    <xf numFmtId="166" fontId="0" fillId="11" borderId="14" xfId="3" applyNumberFormat="1" applyFont="1" applyFill="1" applyBorder="1" applyAlignment="1">
      <alignment horizontal="right"/>
    </xf>
    <xf numFmtId="165" fontId="10" fillId="11" borderId="14" xfId="4" applyNumberFormat="1" applyFont="1" applyFill="1" applyBorder="1" applyAlignment="1">
      <alignment horizontal="right"/>
    </xf>
    <xf numFmtId="165" fontId="0" fillId="11" borderId="0" xfId="4" applyNumberFormat="1" applyFont="1" applyFill="1" applyBorder="1" applyAlignment="1">
      <alignment horizontal="right"/>
    </xf>
    <xf numFmtId="0" fontId="7" fillId="11" borderId="0" xfId="2" applyFill="1" applyBorder="1" applyAlignment="1">
      <alignment horizontal="right"/>
    </xf>
    <xf numFmtId="0" fontId="7" fillId="11" borderId="9" xfId="2" applyFill="1" applyBorder="1" applyAlignment="1">
      <alignment horizontal="left"/>
    </xf>
    <xf numFmtId="165" fontId="9" fillId="0" borderId="0" xfId="2" applyNumberFormat="1" applyFont="1" applyFill="1" applyBorder="1" applyAlignment="1">
      <alignment horizontal="right"/>
    </xf>
    <xf numFmtId="165" fontId="9" fillId="6" borderId="0" xfId="2" applyNumberFormat="1" applyFont="1" applyFill="1" applyBorder="1" applyAlignment="1">
      <alignment horizontal="right"/>
    </xf>
    <xf numFmtId="0" fontId="9" fillId="0" borderId="0" xfId="2" applyFont="1" applyFill="1" applyBorder="1" applyAlignment="1">
      <alignment horizontal="right"/>
    </xf>
    <xf numFmtId="166" fontId="9" fillId="0" borderId="6" xfId="3" applyNumberFormat="1" applyFont="1" applyBorder="1" applyAlignment="1">
      <alignment horizontal="right"/>
    </xf>
    <xf numFmtId="0" fontId="15" fillId="0" borderId="6" xfId="2" applyFont="1" applyBorder="1" applyAlignment="1">
      <alignment horizontal="right"/>
    </xf>
    <xf numFmtId="0" fontId="9" fillId="0" borderId="7" xfId="2" applyFont="1" applyBorder="1" applyAlignment="1">
      <alignment horizontal="right"/>
    </xf>
    <xf numFmtId="0" fontId="9" fillId="0" borderId="5" xfId="2" applyFont="1" applyBorder="1" applyAlignment="1">
      <alignment horizontal="left"/>
    </xf>
    <xf numFmtId="0" fontId="9" fillId="0" borderId="0" xfId="2" applyFont="1" applyBorder="1" applyAlignment="1">
      <alignment horizontal="right"/>
    </xf>
    <xf numFmtId="0" fontId="9" fillId="0" borderId="0" xfId="2" applyFont="1" applyBorder="1" applyAlignment="1">
      <alignment horizontal="left"/>
    </xf>
    <xf numFmtId="0" fontId="9" fillId="6" borderId="0" xfId="2" applyFont="1" applyFill="1" applyBorder="1" applyAlignment="1">
      <alignment horizontal="right"/>
    </xf>
    <xf numFmtId="0" fontId="0" fillId="0" borderId="0" xfId="0" applyNumberFormat="1"/>
    <xf numFmtId="0" fontId="16" fillId="0" borderId="0" xfId="2" applyFont="1" applyBorder="1" applyAlignment="1">
      <alignment horizontal="right"/>
    </xf>
    <xf numFmtId="165" fontId="9" fillId="5" borderId="14" xfId="4" applyNumberFormat="1" applyFont="1" applyFill="1" applyBorder="1" applyAlignment="1">
      <alignment horizontal="right"/>
    </xf>
    <xf numFmtId="0" fontId="7" fillId="0" borderId="0" xfId="2" applyFont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vertical="center"/>
    </xf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quotePrefix="1" applyBorder="1" applyAlignment="1">
      <alignment wrapText="1"/>
    </xf>
    <xf numFmtId="0" fontId="0" fillId="0" borderId="1" xfId="0" applyFill="1" applyBorder="1"/>
    <xf numFmtId="0" fontId="0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43" fontId="0" fillId="0" borderId="0" xfId="7" applyFont="1" applyAlignment="1">
      <alignment vertical="top" wrapText="1"/>
    </xf>
    <xf numFmtId="0" fontId="17" fillId="0" borderId="0" xfId="6" applyAlignment="1"/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166" fontId="0" fillId="0" borderId="1" xfId="5" applyNumberFormat="1" applyFont="1" applyFill="1" applyBorder="1" applyAlignment="1">
      <alignment vertical="top" wrapText="1"/>
    </xf>
    <xf numFmtId="170" fontId="0" fillId="0" borderId="1" xfId="7" applyNumberFormat="1" applyFont="1" applyBorder="1" applyAlignment="1">
      <alignment vertical="top" wrapText="1"/>
    </xf>
    <xf numFmtId="170" fontId="0" fillId="0" borderId="1" xfId="0" applyNumberFormat="1" applyBorder="1" applyAlignment="1">
      <alignment vertical="top" wrapText="1"/>
    </xf>
    <xf numFmtId="166" fontId="0" fillId="0" borderId="1" xfId="5" applyNumberFormat="1" applyFont="1" applyBorder="1" applyAlignment="1">
      <alignment vertical="top" wrapText="1"/>
    </xf>
    <xf numFmtId="17" fontId="0" fillId="0" borderId="19" xfId="0" applyNumberFormat="1" applyBorder="1" applyAlignment="1">
      <alignment vertical="top"/>
    </xf>
    <xf numFmtId="43" fontId="0" fillId="0" borderId="21" xfId="7" applyFont="1" applyBorder="1" applyAlignment="1">
      <alignment vertical="top" wrapText="1"/>
    </xf>
    <xf numFmtId="168" fontId="0" fillId="0" borderId="1" xfId="0" applyNumberFormat="1" applyFill="1" applyBorder="1"/>
    <xf numFmtId="169" fontId="0" fillId="0" borderId="0" xfId="4" applyNumberFormat="1" applyFont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7" fillId="0" borderId="0" xfId="2" applyNumberFormat="1" applyFill="1" applyBorder="1" applyAlignment="1">
      <alignment horizontal="right"/>
    </xf>
    <xf numFmtId="0" fontId="0" fillId="0" borderId="23" xfId="0" applyBorder="1" applyAlignment="1">
      <alignment vertical="center"/>
    </xf>
    <xf numFmtId="9" fontId="0" fillId="0" borderId="24" xfId="5" applyFont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0" xfId="0" applyFill="1" applyAlignment="1">
      <alignment vertical="center"/>
    </xf>
    <xf numFmtId="9" fontId="0" fillId="0" borderId="0" xfId="5" applyFont="1" applyAlignment="1">
      <alignment vertical="center"/>
    </xf>
    <xf numFmtId="172" fontId="0" fillId="12" borderId="0" xfId="0" applyNumberFormat="1" applyFill="1" applyAlignment="1">
      <alignment vertical="center"/>
    </xf>
    <xf numFmtId="0" fontId="0" fillId="0" borderId="14" xfId="0" applyBorder="1" applyAlignment="1">
      <alignment vertical="center"/>
    </xf>
    <xf numFmtId="9" fontId="0" fillId="0" borderId="0" xfId="5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24" xfId="0" applyFont="1" applyBorder="1" applyAlignment="1">
      <alignment vertical="center"/>
    </xf>
    <xf numFmtId="0" fontId="19" fillId="0" borderId="24" xfId="0" applyFont="1" applyFill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9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wrapText="1"/>
    </xf>
    <xf numFmtId="9" fontId="0" fillId="0" borderId="1" xfId="0" applyNumberFormat="1" applyBorder="1"/>
    <xf numFmtId="9" fontId="0" fillId="0" borderId="0" xfId="0" applyNumberFormat="1" applyBorder="1"/>
    <xf numFmtId="10" fontId="0" fillId="0" borderId="1" xfId="0" applyNumberFormat="1" applyBorder="1"/>
    <xf numFmtId="10" fontId="0" fillId="0" borderId="0" xfId="0" applyNumberFormat="1" applyBorder="1"/>
    <xf numFmtId="0" fontId="6" fillId="0" borderId="0" xfId="0" applyFont="1" applyFill="1"/>
    <xf numFmtId="0" fontId="6" fillId="12" borderId="0" xfId="0" applyFont="1" applyFill="1"/>
    <xf numFmtId="0" fontId="6" fillId="0" borderId="0" xfId="0" applyFont="1" applyFill="1" applyBorder="1" applyAlignment="1">
      <alignment wrapText="1"/>
    </xf>
    <xf numFmtId="0" fontId="6" fillId="12" borderId="0" xfId="0" applyFont="1" applyFill="1" applyBorder="1" applyAlignment="1">
      <alignment wrapText="1"/>
    </xf>
    <xf numFmtId="0" fontId="2" fillId="0" borderId="1" xfId="0" applyFont="1" applyBorder="1" applyAlignment="1"/>
    <xf numFmtId="0" fontId="2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167" fontId="0" fillId="12" borderId="0" xfId="0" applyNumberFormat="1" applyFill="1" applyBorder="1" applyAlignment="1">
      <alignment vertical="center" wrapText="1"/>
    </xf>
    <xf numFmtId="0" fontId="0" fillId="12" borderId="0" xfId="0" applyFill="1" applyBorder="1" applyAlignment="1">
      <alignment vertical="center" wrapText="1"/>
    </xf>
    <xf numFmtId="0" fontId="0" fillId="12" borderId="0" xfId="0" applyFill="1" applyBorder="1" applyAlignment="1">
      <alignment vertical="center"/>
    </xf>
    <xf numFmtId="167" fontId="0" fillId="12" borderId="1" xfId="0" applyNumberFormat="1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0" fillId="1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168" fontId="0" fillId="0" borderId="1" xfId="9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" fontId="0" fillId="0" borderId="0" xfId="0" applyNumberForma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64" fontId="0" fillId="0" borderId="0" xfId="0" applyNumberFormat="1" applyFill="1" applyBorder="1" applyAlignment="1">
      <alignment vertical="center" wrapText="1"/>
    </xf>
    <xf numFmtId="168" fontId="0" fillId="0" borderId="0" xfId="9" applyNumberFormat="1" applyFont="1" applyFill="1" applyBorder="1" applyAlignment="1">
      <alignment vertical="center" wrapText="1"/>
    </xf>
    <xf numFmtId="164" fontId="0" fillId="12" borderId="1" xfId="9" applyNumberFormat="1" applyFont="1" applyFill="1" applyBorder="1" applyAlignment="1">
      <alignment vertical="center" wrapText="1"/>
    </xf>
    <xf numFmtId="0" fontId="0" fillId="12" borderId="0" xfId="0" applyFill="1" applyAlignment="1">
      <alignment vertical="center" wrapText="1"/>
    </xf>
    <xf numFmtId="168" fontId="2" fillId="0" borderId="0" xfId="9" applyNumberFormat="1" applyFont="1" applyFill="1" applyBorder="1" applyAlignment="1">
      <alignment vertical="center" wrapText="1"/>
    </xf>
    <xf numFmtId="168" fontId="2" fillId="0" borderId="1" xfId="9" applyNumberFormat="1" applyFont="1" applyBorder="1" applyAlignment="1">
      <alignment vertical="center" wrapText="1"/>
    </xf>
    <xf numFmtId="164" fontId="2" fillId="0" borderId="1" xfId="9" applyFont="1" applyBorder="1" applyAlignment="1">
      <alignment vertical="center" wrapText="1"/>
    </xf>
    <xf numFmtId="43" fontId="0" fillId="0" borderId="0" xfId="0" applyNumberFormat="1" applyFill="1" applyBorder="1" applyAlignment="1">
      <alignment vertical="center" wrapText="1"/>
    </xf>
    <xf numFmtId="164" fontId="0" fillId="0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68" fontId="0" fillId="0" borderId="1" xfId="9" applyNumberFormat="1" applyFon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64" fontId="0" fillId="0" borderId="1" xfId="9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64" fontId="0" fillId="0" borderId="0" xfId="9" applyFont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0" xfId="0" applyFont="1" applyAlignment="1">
      <alignment vertical="center" wrapText="1"/>
    </xf>
    <xf numFmtId="164" fontId="1" fillId="0" borderId="0" xfId="9" applyFont="1" applyAlignment="1">
      <alignment vertical="center" wrapText="1"/>
    </xf>
    <xf numFmtId="168" fontId="0" fillId="0" borderId="0" xfId="9" applyNumberFormat="1" applyFont="1" applyBorder="1" applyAlignment="1">
      <alignment vertical="center" wrapText="1"/>
    </xf>
    <xf numFmtId="164" fontId="0" fillId="0" borderId="1" xfId="9" applyNumberFormat="1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vertical="center"/>
    </xf>
    <xf numFmtId="2" fontId="0" fillId="0" borderId="0" xfId="0" applyNumberFormat="1" applyFill="1" applyBorder="1" applyAlignment="1">
      <alignment vertical="center" wrapText="1"/>
    </xf>
    <xf numFmtId="2" fontId="0" fillId="0" borderId="0" xfId="0" applyNumberFormat="1" applyFill="1" applyBorder="1"/>
    <xf numFmtId="1" fontId="0" fillId="5" borderId="1" xfId="0" applyNumberFormat="1" applyFill="1" applyBorder="1" applyAlignment="1">
      <alignment vertical="center" wrapText="1"/>
    </xf>
    <xf numFmtId="0" fontId="0" fillId="0" borderId="0" xfId="0" applyFill="1"/>
    <xf numFmtId="0" fontId="0" fillId="0" borderId="0" xfId="0" applyFill="1" applyBorder="1"/>
    <xf numFmtId="0" fontId="0" fillId="0" borderId="27" xfId="0" applyFill="1" applyBorder="1"/>
    <xf numFmtId="164" fontId="0" fillId="12" borderId="27" xfId="9" applyNumberFormat="1" applyFont="1" applyFill="1" applyBorder="1" applyAlignment="1">
      <alignment vertical="center" wrapText="1"/>
    </xf>
    <xf numFmtId="1" fontId="0" fillId="0" borderId="1" xfId="0" applyNumberFormat="1" applyFill="1" applyBorder="1" applyAlignment="1">
      <alignment vertical="center" wrapText="1"/>
    </xf>
    <xf numFmtId="164" fontId="0" fillId="12" borderId="1" xfId="0" applyNumberFormat="1" applyFill="1" applyBorder="1" applyAlignment="1">
      <alignment vertical="center" wrapText="1"/>
    </xf>
    <xf numFmtId="170" fontId="0" fillId="0" borderId="1" xfId="0" applyNumberFormat="1" applyBorder="1" applyAlignment="1">
      <alignment vertical="center" wrapText="1"/>
    </xf>
    <xf numFmtId="169" fontId="0" fillId="0" borderId="0" xfId="9" applyNumberFormat="1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68" fontId="5" fillId="16" borderId="1" xfId="8" applyNumberFormat="1" applyFont="1" applyFill="1" applyBorder="1" applyAlignment="1">
      <alignment horizontal="right" vertical="top" wrapText="1"/>
    </xf>
    <xf numFmtId="165" fontId="0" fillId="0" borderId="0" xfId="8" applyNumberFormat="1" applyFont="1" applyFill="1" applyBorder="1" applyAlignment="1">
      <alignment horizontal="right"/>
    </xf>
    <xf numFmtId="0" fontId="9" fillId="0" borderId="28" xfId="2" applyFont="1" applyBorder="1" applyAlignment="1">
      <alignment horizontal="left"/>
    </xf>
    <xf numFmtId="166" fontId="0" fillId="0" borderId="29" xfId="3" applyNumberFormat="1" applyFont="1" applyBorder="1" applyAlignment="1">
      <alignment horizontal="right"/>
    </xf>
    <xf numFmtId="0" fontId="8" fillId="0" borderId="30" xfId="2" applyFont="1" applyBorder="1" applyAlignment="1">
      <alignment horizontal="right"/>
    </xf>
    <xf numFmtId="165" fontId="7" fillId="0" borderId="31" xfId="2" applyNumberFormat="1" applyBorder="1" applyAlignment="1">
      <alignment horizontal="right"/>
    </xf>
    <xf numFmtId="165" fontId="7" fillId="0" borderId="32" xfId="2" applyNumberFormat="1" applyBorder="1" applyAlignment="1">
      <alignment horizontal="right"/>
    </xf>
    <xf numFmtId="0" fontId="9" fillId="0" borderId="33" xfId="2" applyFont="1" applyBorder="1" applyAlignment="1">
      <alignment horizontal="left"/>
    </xf>
    <xf numFmtId="0" fontId="7" fillId="0" borderId="27" xfId="2" applyBorder="1" applyAlignment="1">
      <alignment horizontal="right"/>
    </xf>
    <xf numFmtId="166" fontId="0" fillId="0" borderId="27" xfId="3" applyNumberFormat="1" applyFont="1" applyBorder="1" applyAlignment="1">
      <alignment horizontal="right"/>
    </xf>
    <xf numFmtId="166" fontId="0" fillId="0" borderId="34" xfId="3" applyNumberFormat="1" applyFont="1" applyBorder="1" applyAlignment="1">
      <alignment horizontal="right"/>
    </xf>
    <xf numFmtId="10" fontId="0" fillId="0" borderId="0" xfId="5" applyNumberFormat="1" applyFont="1"/>
    <xf numFmtId="43" fontId="0" fillId="14" borderId="1" xfId="7" applyNumberFormat="1" applyFont="1" applyFill="1" applyBorder="1" applyAlignment="1">
      <alignment vertical="top" wrapText="1"/>
    </xf>
    <xf numFmtId="43" fontId="0" fillId="0" borderId="27" xfId="7" applyFont="1" applyBorder="1" applyAlignment="1">
      <alignment vertical="top" wrapText="1"/>
    </xf>
    <xf numFmtId="170" fontId="0" fillId="0" borderId="27" xfId="7" applyNumberFormat="1" applyFont="1" applyFill="1" applyBorder="1" applyAlignment="1">
      <alignment vertical="top" wrapText="1"/>
    </xf>
    <xf numFmtId="43" fontId="0" fillId="0" borderId="27" xfId="7" applyFont="1" applyBorder="1" applyAlignment="1">
      <alignment vertical="top"/>
    </xf>
    <xf numFmtId="43" fontId="0" fillId="0" borderId="35" xfId="7" applyFont="1" applyBorder="1" applyAlignment="1">
      <alignment vertical="top"/>
    </xf>
    <xf numFmtId="43" fontId="0" fillId="0" borderId="1" xfId="7" applyFont="1" applyBorder="1" applyAlignment="1">
      <alignment vertical="top" wrapText="1"/>
    </xf>
    <xf numFmtId="170" fontId="0" fillId="0" borderId="1" xfId="7" applyNumberFormat="1" applyFont="1" applyFill="1" applyBorder="1" applyAlignment="1">
      <alignment vertical="top" wrapText="1"/>
    </xf>
    <xf numFmtId="170" fontId="0" fillId="0" borderId="19" xfId="7" applyNumberFormat="1" applyFont="1" applyFill="1" applyBorder="1" applyAlignment="1">
      <alignment vertical="top" wrapText="1"/>
    </xf>
    <xf numFmtId="170" fontId="0" fillId="0" borderId="21" xfId="0" applyNumberFormat="1" applyBorder="1" applyAlignment="1">
      <alignment vertical="top" wrapText="1"/>
    </xf>
    <xf numFmtId="166" fontId="0" fillId="0" borderId="21" xfId="5" applyNumberFormat="1" applyFont="1" applyBorder="1" applyAlignment="1">
      <alignment vertical="top" wrapText="1"/>
    </xf>
    <xf numFmtId="166" fontId="0" fillId="0" borderId="21" xfId="5" applyNumberFormat="1" applyFont="1" applyFill="1" applyBorder="1" applyAlignment="1">
      <alignment vertical="top" wrapText="1"/>
    </xf>
    <xf numFmtId="0" fontId="0" fillId="0" borderId="21" xfId="0" applyBorder="1" applyAlignment="1">
      <alignment vertical="top"/>
    </xf>
    <xf numFmtId="17" fontId="0" fillId="0" borderId="22" xfId="0" applyNumberFormat="1" applyBorder="1" applyAlignment="1">
      <alignment vertical="top"/>
    </xf>
    <xf numFmtId="0" fontId="17" fillId="0" borderId="1" xfId="6" applyBorder="1" applyAlignment="1">
      <alignment horizontal="left" vertical="top" wrapText="1"/>
    </xf>
    <xf numFmtId="167" fontId="0" fillId="13" borderId="1" xfId="0" applyNumberFormat="1" applyFill="1" applyBorder="1" applyAlignment="1">
      <alignment vertical="top" wrapText="1"/>
    </xf>
    <xf numFmtId="14" fontId="0" fillId="0" borderId="19" xfId="5" applyNumberFormat="1" applyFont="1" applyFill="1" applyBorder="1" applyAlignment="1">
      <alignment vertical="top" wrapText="1"/>
    </xf>
    <xf numFmtId="0" fontId="0" fillId="0" borderId="1" xfId="0" applyBorder="1" applyAlignment="1"/>
    <xf numFmtId="1" fontId="0" fillId="0" borderId="1" xfId="0" applyNumberFormat="1" applyBorder="1" applyAlignment="1"/>
    <xf numFmtId="1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19" xfId="0" applyFill="1" applyBorder="1" applyAlignment="1"/>
    <xf numFmtId="0" fontId="5" fillId="0" borderId="0" xfId="0" applyFont="1" applyFill="1" applyAlignment="1">
      <alignment vertical="top"/>
    </xf>
    <xf numFmtId="166" fontId="0" fillId="0" borderId="1" xfId="5" applyNumberFormat="1" applyFont="1" applyBorder="1" applyAlignment="1"/>
    <xf numFmtId="166" fontId="0" fillId="0" borderId="1" xfId="5" applyNumberFormat="1" applyFont="1" applyFill="1" applyBorder="1" applyAlignment="1"/>
    <xf numFmtId="43" fontId="0" fillId="0" borderId="1" xfId="7" applyFont="1" applyFill="1" applyBorder="1" applyAlignment="1"/>
    <xf numFmtId="9" fontId="0" fillId="0" borderId="1" xfId="5" applyFont="1" applyBorder="1" applyAlignment="1"/>
    <xf numFmtId="9" fontId="0" fillId="0" borderId="1" xfId="5" applyFont="1" applyFill="1" applyBorder="1" applyAlignment="1"/>
    <xf numFmtId="171" fontId="2" fillId="0" borderId="1" xfId="7" applyNumberFormat="1" applyFont="1" applyFill="1" applyBorder="1" applyAlignment="1"/>
    <xf numFmtId="171" fontId="0" fillId="0" borderId="1" xfId="7" applyNumberFormat="1" applyFont="1" applyFill="1" applyBorder="1" applyAlignment="1"/>
    <xf numFmtId="0" fontId="0" fillId="0" borderId="21" xfId="0" applyBorder="1" applyAlignment="1"/>
    <xf numFmtId="0" fontId="4" fillId="0" borderId="21" xfId="0" applyFont="1" applyBorder="1" applyAlignment="1"/>
    <xf numFmtId="10" fontId="0" fillId="0" borderId="21" xfId="0" applyNumberFormat="1" applyBorder="1" applyAlignment="1"/>
    <xf numFmtId="0" fontId="0" fillId="0" borderId="22" xfId="0" applyBorder="1" applyAlignment="1"/>
    <xf numFmtId="0" fontId="20" fillId="0" borderId="15" xfId="0" applyFont="1" applyBorder="1" applyAlignment="1">
      <alignment horizontal="right" vertical="top" wrapText="1"/>
    </xf>
    <xf numFmtId="0" fontId="20" fillId="0" borderId="16" xfId="0" applyFont="1" applyBorder="1" applyAlignment="1">
      <alignment horizontal="right" vertical="top" wrapText="1"/>
    </xf>
    <xf numFmtId="0" fontId="20" fillId="0" borderId="16" xfId="0" applyFont="1" applyBorder="1" applyAlignment="1">
      <alignment horizontal="right" vertical="top"/>
    </xf>
    <xf numFmtId="0" fontId="20" fillId="0" borderId="0" xfId="0" applyFont="1" applyAlignment="1">
      <alignment horizontal="right" vertical="top" wrapText="1"/>
    </xf>
    <xf numFmtId="0" fontId="20" fillId="0" borderId="18" xfId="0" applyFont="1" applyBorder="1" applyAlignment="1">
      <alignment horizontal="right" vertical="top" wrapText="1"/>
    </xf>
    <xf numFmtId="0" fontId="20" fillId="0" borderId="1" xfId="0" applyFont="1" applyBorder="1" applyAlignment="1">
      <alignment horizontal="right" vertical="top" wrapText="1"/>
    </xf>
    <xf numFmtId="3" fontId="20" fillId="0" borderId="1" xfId="0" applyNumberFormat="1" applyFont="1" applyFill="1" applyBorder="1" applyAlignment="1">
      <alignment horizontal="right" vertical="top" wrapText="1"/>
    </xf>
    <xf numFmtId="166" fontId="20" fillId="0" borderId="1" xfId="5" applyNumberFormat="1" applyFont="1" applyFill="1" applyBorder="1" applyAlignment="1">
      <alignment horizontal="right" vertical="top" wrapText="1"/>
    </xf>
    <xf numFmtId="0" fontId="0" fillId="0" borderId="21" xfId="0" applyBorder="1" applyAlignment="1">
      <alignment vertical="top" wrapText="1"/>
    </xf>
    <xf numFmtId="0" fontId="20" fillId="0" borderId="16" xfId="0" applyFont="1" applyBorder="1" applyAlignment="1">
      <alignment horizontal="center" vertical="top"/>
    </xf>
    <xf numFmtId="0" fontId="20" fillId="0" borderId="17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/>
    </xf>
    <xf numFmtId="0" fontId="20" fillId="0" borderId="19" xfId="0" applyFont="1" applyBorder="1" applyAlignment="1">
      <alignment horizontal="center" vertical="top"/>
    </xf>
    <xf numFmtId="0" fontId="2" fillId="0" borderId="18" xfId="0" applyFont="1" applyBorder="1" applyAlignment="1">
      <alignment horizontal="right" vertical="top" wrapText="1"/>
    </xf>
    <xf numFmtId="0" fontId="2" fillId="0" borderId="36" xfId="7" applyNumberFormat="1" applyFont="1" applyFill="1" applyBorder="1" applyAlignment="1">
      <alignment horizontal="right" vertical="top" wrapText="1"/>
    </xf>
    <xf numFmtId="0" fontId="2" fillId="0" borderId="20" xfId="0" applyFont="1" applyBorder="1" applyAlignment="1">
      <alignment horizontal="right" vertical="top" wrapText="1"/>
    </xf>
    <xf numFmtId="0" fontId="18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2" fillId="0" borderId="16" xfId="0" applyFont="1" applyBorder="1" applyAlignment="1">
      <alignment horizontal="right" vertical="center"/>
    </xf>
    <xf numFmtId="0" fontId="2" fillId="0" borderId="16" xfId="0" applyFont="1" applyFill="1" applyBorder="1" applyAlignment="1">
      <alignment horizontal="right" vertical="center"/>
    </xf>
    <xf numFmtId="0" fontId="2" fillId="0" borderId="17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18" xfId="0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20" xfId="0" applyBorder="1" applyAlignment="1">
      <alignment horizontal="right"/>
    </xf>
    <xf numFmtId="164" fontId="0" fillId="0" borderId="0" xfId="0" applyNumberFormat="1"/>
    <xf numFmtId="165" fontId="0" fillId="0" borderId="0" xfId="1" applyNumberFormat="1" applyFont="1"/>
    <xf numFmtId="168" fontId="21" fillId="16" borderId="0" xfId="8" applyNumberFormat="1" applyFont="1" applyFill="1" applyBorder="1" applyAlignment="1">
      <alignment horizontal="right" vertical="top" wrapText="1"/>
    </xf>
    <xf numFmtId="0" fontId="22" fillId="15" borderId="0" xfId="0" applyFont="1" applyFill="1" applyAlignment="1">
      <alignment vertical="top" wrapText="1"/>
    </xf>
    <xf numFmtId="0" fontId="22" fillId="13" borderId="0" xfId="0" applyFont="1" applyFill="1" applyAlignment="1">
      <alignment vertical="top" wrapText="1"/>
    </xf>
    <xf numFmtId="2" fontId="13" fillId="3" borderId="12" xfId="4" applyNumberFormat="1" applyFont="1" applyFill="1" applyBorder="1" applyAlignment="1">
      <alignment horizontal="right" wrapText="1"/>
    </xf>
    <xf numFmtId="2" fontId="13" fillId="4" borderId="10" xfId="4" applyNumberFormat="1" applyFont="1" applyFill="1" applyBorder="1" applyAlignment="1">
      <alignment horizontal="right" wrapText="1"/>
    </xf>
    <xf numFmtId="2" fontId="13" fillId="3" borderId="10" xfId="4" applyNumberFormat="1" applyFont="1" applyFill="1" applyBorder="1" applyAlignment="1">
      <alignment horizontal="right" wrapText="1"/>
    </xf>
    <xf numFmtId="2" fontId="12" fillId="3" borderId="26" xfId="1" applyNumberFormat="1" applyFont="1" applyFill="1" applyBorder="1" applyAlignment="1">
      <alignment horizontal="right" wrapText="1"/>
    </xf>
    <xf numFmtId="2" fontId="7" fillId="0" borderId="0" xfId="2" applyNumberFormat="1" applyFill="1" applyBorder="1" applyAlignment="1">
      <alignment horizontal="right"/>
    </xf>
    <xf numFmtId="0" fontId="5" fillId="0" borderId="0" xfId="1" applyNumberFormat="1" applyFont="1"/>
    <xf numFmtId="0" fontId="0" fillId="0" borderId="0" xfId="1" applyNumberFormat="1" applyFont="1"/>
    <xf numFmtId="0" fontId="25" fillId="0" borderId="0" xfId="10" applyFont="1" applyAlignment="1">
      <alignment horizontal="left"/>
    </xf>
    <xf numFmtId="0" fontId="24" fillId="0" borderId="0" xfId="10" applyFont="1" applyAlignment="1"/>
    <xf numFmtId="0" fontId="10" fillId="0" borderId="0" xfId="10" applyFont="1" applyAlignment="1"/>
    <xf numFmtId="0" fontId="26" fillId="0" borderId="0" xfId="10" applyFont="1" applyAlignment="1">
      <alignment horizontal="left"/>
    </xf>
    <xf numFmtId="0" fontId="27" fillId="0" borderId="0" xfId="10" applyFont="1" applyAlignment="1">
      <alignment horizontal="left"/>
    </xf>
    <xf numFmtId="0" fontId="14" fillId="0" borderId="0" xfId="10" applyFont="1" applyAlignment="1"/>
    <xf numFmtId="173" fontId="7" fillId="0" borderId="0" xfId="10" applyNumberFormat="1" applyFont="1" applyAlignment="1">
      <alignment horizontal="left"/>
    </xf>
    <xf numFmtId="0" fontId="10" fillId="0" borderId="0" xfId="10" applyFont="1"/>
    <xf numFmtId="0" fontId="9" fillId="0" borderId="0" xfId="10" applyFont="1" applyAlignment="1"/>
    <xf numFmtId="0" fontId="7" fillId="0" borderId="0" xfId="10" applyFont="1" applyAlignment="1">
      <alignment horizontal="left"/>
    </xf>
    <xf numFmtId="0" fontId="14" fillId="0" borderId="0" xfId="10" applyFont="1" applyAlignment="1">
      <alignment horizontal="center"/>
    </xf>
    <xf numFmtId="0" fontId="14" fillId="0" borderId="43" xfId="10" applyFont="1" applyBorder="1" applyAlignment="1"/>
    <xf numFmtId="0" fontId="28" fillId="0" borderId="44" xfId="10" applyFont="1" applyBorder="1" applyAlignment="1"/>
    <xf numFmtId="0" fontId="9" fillId="0" borderId="43" xfId="10" applyFont="1" applyBorder="1" applyAlignment="1"/>
    <xf numFmtId="0" fontId="9" fillId="0" borderId="0" xfId="10" applyFont="1" applyAlignment="1">
      <alignment horizontal="center"/>
    </xf>
    <xf numFmtId="0" fontId="24" fillId="0" borderId="0" xfId="10" applyFont="1" applyAlignment="1">
      <alignment horizontal="center"/>
    </xf>
    <xf numFmtId="0" fontId="24" fillId="0" borderId="0" xfId="10" applyFont="1" applyAlignment="1">
      <alignment horizontal="left"/>
    </xf>
    <xf numFmtId="0" fontId="9" fillId="0" borderId="45" xfId="10" applyFont="1" applyBorder="1" applyAlignment="1"/>
    <xf numFmtId="0" fontId="7" fillId="0" borderId="43" xfId="10" applyFont="1" applyBorder="1" applyAlignment="1">
      <alignment wrapText="1"/>
    </xf>
    <xf numFmtId="0" fontId="7" fillId="0" borderId="1" xfId="10" applyFont="1" applyBorder="1" applyAlignment="1">
      <alignment wrapText="1"/>
    </xf>
    <xf numFmtId="0" fontId="29" fillId="0" borderId="1" xfId="6" applyFont="1" applyBorder="1" applyAlignment="1">
      <alignment wrapText="1"/>
    </xf>
    <xf numFmtId="0" fontId="24" fillId="0" borderId="0" xfId="10" applyFont="1" applyAlignment="1">
      <alignment wrapText="1"/>
    </xf>
    <xf numFmtId="0" fontId="10" fillId="0" borderId="0" xfId="10" applyFont="1" applyAlignment="1">
      <alignment wrapText="1"/>
    </xf>
    <xf numFmtId="0" fontId="14" fillId="0" borderId="40" xfId="10" applyFont="1" applyBorder="1" applyAlignment="1">
      <alignment horizontal="center"/>
    </xf>
    <xf numFmtId="0" fontId="7" fillId="0" borderId="41" xfId="10" applyFont="1" applyBorder="1"/>
    <xf numFmtId="0" fontId="7" fillId="0" borderId="42" xfId="10" applyFont="1" applyBorder="1"/>
    <xf numFmtId="0" fontId="30" fillId="0" borderId="1" xfId="0" applyFont="1" applyBorder="1" applyAlignment="1">
      <alignment horizontal="left" vertical="center" wrapText="1"/>
    </xf>
    <xf numFmtId="0" fontId="23" fillId="0" borderId="37" xfId="0" applyFont="1" applyBorder="1" applyAlignment="1">
      <alignment horizontal="center" vertical="top" wrapText="1"/>
    </xf>
    <xf numFmtId="0" fontId="23" fillId="0" borderId="38" xfId="0" applyFont="1" applyBorder="1" applyAlignment="1">
      <alignment horizontal="center" vertical="top" wrapText="1"/>
    </xf>
    <xf numFmtId="0" fontId="23" fillId="0" borderId="39" xfId="0" applyFont="1" applyBorder="1" applyAlignment="1">
      <alignment horizontal="center" vertical="top" wrapText="1"/>
    </xf>
  </cellXfs>
  <cellStyles count="12">
    <cellStyle name="Comma" xfId="1" builtinId="3"/>
    <cellStyle name="Comma 2" xfId="4"/>
    <cellStyle name="Comma 2 2" xfId="8"/>
    <cellStyle name="Comma 2 3" xfId="9"/>
    <cellStyle name="Comma 3" xfId="7"/>
    <cellStyle name="Hyperlink" xfId="6" builtinId="8"/>
    <cellStyle name="Normal" xfId="0" builtinId="0"/>
    <cellStyle name="Normal 2" xfId="2"/>
    <cellStyle name="Normal 2 2" xfId="10"/>
    <cellStyle name="Normal 6" xfId="11"/>
    <cellStyle name="Percent" xfId="5" builtinId="5"/>
    <cellStyle name="Percent 2" xfId="3"/>
  </cellStyles>
  <dxfs count="25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numFmt numFmtId="165" formatCode="_(* #,##0_);_(* \(#,##0\);_(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>
        <left/>
        <right/>
        <top style="thin">
          <color theme="0"/>
        </top>
        <bottom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5" formatCode="0.00E+00"/>
      <fill>
        <patternFill patternType="solid">
          <fgColor rgb="FFBDD7EE"/>
          <bgColor rgb="FFBDD7EE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1" formatCode="0"/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numFmt numFmtId="165" formatCode="_(* #,##0_);_(* \(#,##0\);_(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5" formatCode="0.00E+00"/>
      <fill>
        <patternFill patternType="solid">
          <fgColor rgb="FFBDD7EE"/>
          <bgColor rgb="FFBDD7EE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1" formatCode="0"/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%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165" formatCode="_(* #,##0_);_(* \(#,##0\);_(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5" formatCode="0.00E+0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1" formatCode="0"/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547686</xdr:colOff>
      <xdr:row>39</xdr:row>
      <xdr:rowOff>23814</xdr:rowOff>
    </xdr:from>
    <xdr:to>
      <xdr:col>12</xdr:col>
      <xdr:colOff>1262064</xdr:colOff>
      <xdr:row>44</xdr:row>
      <xdr:rowOff>261939</xdr:rowOff>
    </xdr:to>
    <xdr:sp macro="" textlink="">
      <xdr:nvSpPr>
        <xdr:cNvPr id="2" name="Right Brace 1"/>
        <xdr:cNvSpPr/>
      </xdr:nvSpPr>
      <xdr:spPr>
        <a:xfrm rot="5400000">
          <a:off x="4297362" y="3106738"/>
          <a:ext cx="930275" cy="7146928"/>
        </a:xfrm>
        <a:prstGeom prst="rightBrace">
          <a:avLst>
            <a:gd name="adj1" fmla="val 8333"/>
            <a:gd name="adj2" fmla="val 3444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80959</xdr:colOff>
      <xdr:row>38</xdr:row>
      <xdr:rowOff>57152</xdr:rowOff>
    </xdr:from>
    <xdr:to>
      <xdr:col>36</xdr:col>
      <xdr:colOff>1214436</xdr:colOff>
      <xdr:row>44</xdr:row>
      <xdr:rowOff>128589</xdr:rowOff>
    </xdr:to>
    <xdr:sp macro="" textlink="">
      <xdr:nvSpPr>
        <xdr:cNvPr id="3" name="Right Brace 2"/>
        <xdr:cNvSpPr/>
      </xdr:nvSpPr>
      <xdr:spPr>
        <a:xfrm rot="5400000">
          <a:off x="15563054" y="-1054893"/>
          <a:ext cx="1023937" cy="15313027"/>
        </a:xfrm>
        <a:prstGeom prst="rightBrace">
          <a:avLst>
            <a:gd name="adj1" fmla="val 8333"/>
            <a:gd name="adj2" fmla="val 7159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2002971</xdr:colOff>
      <xdr:row>45</xdr:row>
      <xdr:rowOff>283028</xdr:rowOff>
    </xdr:from>
    <xdr:to>
      <xdr:col>1</xdr:col>
      <xdr:colOff>2589778</xdr:colOff>
      <xdr:row>49</xdr:row>
      <xdr:rowOff>81646</xdr:rowOff>
    </xdr:to>
    <xdr:sp macro="" textlink="">
      <xdr:nvSpPr>
        <xdr:cNvPr id="4" name="Right Arrow 3"/>
        <xdr:cNvSpPr/>
      </xdr:nvSpPr>
      <xdr:spPr>
        <a:xfrm rot="5400000">
          <a:off x="2206566" y="9577219"/>
          <a:ext cx="669475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225136</xdr:colOff>
      <xdr:row>45</xdr:row>
      <xdr:rowOff>200891</xdr:rowOff>
    </xdr:from>
    <xdr:to>
      <xdr:col>23</xdr:col>
      <xdr:colOff>865909</xdr:colOff>
      <xdr:row>50</xdr:row>
      <xdr:rowOff>69272</xdr:rowOff>
    </xdr:to>
    <xdr:sp macro="" textlink="">
      <xdr:nvSpPr>
        <xdr:cNvPr id="7" name="Right Arrow 6"/>
        <xdr:cNvSpPr/>
      </xdr:nvSpPr>
      <xdr:spPr>
        <a:xfrm>
          <a:off x="14976186" y="7300191"/>
          <a:ext cx="418523" cy="70658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1910442</xdr:colOff>
      <xdr:row>68</xdr:row>
      <xdr:rowOff>108856</xdr:rowOff>
    </xdr:from>
    <xdr:to>
      <xdr:col>1</xdr:col>
      <xdr:colOff>2497249</xdr:colOff>
      <xdr:row>72</xdr:row>
      <xdr:rowOff>16331</xdr:rowOff>
    </xdr:to>
    <xdr:sp macro="" textlink="">
      <xdr:nvSpPr>
        <xdr:cNvPr id="8" name="Right Arrow 7"/>
        <xdr:cNvSpPr/>
      </xdr:nvSpPr>
      <xdr:spPr>
        <a:xfrm rot="5400000">
          <a:off x="2114037" y="14029476"/>
          <a:ext cx="669475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1910442</xdr:colOff>
      <xdr:row>106</xdr:row>
      <xdr:rowOff>81641</xdr:rowOff>
    </xdr:from>
    <xdr:to>
      <xdr:col>1</xdr:col>
      <xdr:colOff>2497249</xdr:colOff>
      <xdr:row>109</xdr:row>
      <xdr:rowOff>179616</xdr:rowOff>
    </xdr:to>
    <xdr:sp macro="" textlink="">
      <xdr:nvSpPr>
        <xdr:cNvPr id="9" name="Right Arrow 8"/>
        <xdr:cNvSpPr/>
      </xdr:nvSpPr>
      <xdr:spPr>
        <a:xfrm rot="5400000">
          <a:off x="2114037" y="21322904"/>
          <a:ext cx="669475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1910442</xdr:colOff>
      <xdr:row>128</xdr:row>
      <xdr:rowOff>81641</xdr:rowOff>
    </xdr:from>
    <xdr:to>
      <xdr:col>1</xdr:col>
      <xdr:colOff>2497249</xdr:colOff>
      <xdr:row>131</xdr:row>
      <xdr:rowOff>70759</xdr:rowOff>
    </xdr:to>
    <xdr:sp macro="" textlink="">
      <xdr:nvSpPr>
        <xdr:cNvPr id="10" name="Right Arrow 9"/>
        <xdr:cNvSpPr/>
      </xdr:nvSpPr>
      <xdr:spPr>
        <a:xfrm rot="5400000">
          <a:off x="2114037" y="25459475"/>
          <a:ext cx="669475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547686</xdr:colOff>
      <xdr:row>39</xdr:row>
      <xdr:rowOff>23814</xdr:rowOff>
    </xdr:from>
    <xdr:to>
      <xdr:col>12</xdr:col>
      <xdr:colOff>1262064</xdr:colOff>
      <xdr:row>44</xdr:row>
      <xdr:rowOff>261939</xdr:rowOff>
    </xdr:to>
    <xdr:sp macro="" textlink="">
      <xdr:nvSpPr>
        <xdr:cNvPr id="2" name="Right Brace 1"/>
        <xdr:cNvSpPr/>
      </xdr:nvSpPr>
      <xdr:spPr>
        <a:xfrm rot="5400000">
          <a:off x="8653463" y="-442913"/>
          <a:ext cx="1504950" cy="17221203"/>
        </a:xfrm>
        <a:prstGeom prst="rightBrace">
          <a:avLst>
            <a:gd name="adj1" fmla="val 8333"/>
            <a:gd name="adj2" fmla="val 3444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80959</xdr:colOff>
      <xdr:row>38</xdr:row>
      <xdr:rowOff>57152</xdr:rowOff>
    </xdr:from>
    <xdr:to>
      <xdr:col>36</xdr:col>
      <xdr:colOff>1214436</xdr:colOff>
      <xdr:row>44</xdr:row>
      <xdr:rowOff>128589</xdr:rowOff>
    </xdr:to>
    <xdr:sp macro="" textlink="">
      <xdr:nvSpPr>
        <xdr:cNvPr id="3" name="Right Brace 2"/>
        <xdr:cNvSpPr/>
      </xdr:nvSpPr>
      <xdr:spPr>
        <a:xfrm rot="5400000">
          <a:off x="30377604" y="-5017293"/>
          <a:ext cx="1538287" cy="26069927"/>
        </a:xfrm>
        <a:prstGeom prst="rightBrace">
          <a:avLst>
            <a:gd name="adj1" fmla="val 8333"/>
            <a:gd name="adj2" fmla="val 7159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2002971</xdr:colOff>
      <xdr:row>45</xdr:row>
      <xdr:rowOff>283028</xdr:rowOff>
    </xdr:from>
    <xdr:to>
      <xdr:col>1</xdr:col>
      <xdr:colOff>2589778</xdr:colOff>
      <xdr:row>49</xdr:row>
      <xdr:rowOff>81646</xdr:rowOff>
    </xdr:to>
    <xdr:sp macro="" textlink="">
      <xdr:nvSpPr>
        <xdr:cNvPr id="4" name="Right Arrow 3"/>
        <xdr:cNvSpPr/>
      </xdr:nvSpPr>
      <xdr:spPr>
        <a:xfrm rot="5400000">
          <a:off x="2211328" y="9571096"/>
          <a:ext cx="665393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225136</xdr:colOff>
      <xdr:row>45</xdr:row>
      <xdr:rowOff>200891</xdr:rowOff>
    </xdr:from>
    <xdr:to>
      <xdr:col>23</xdr:col>
      <xdr:colOff>865909</xdr:colOff>
      <xdr:row>50</xdr:row>
      <xdr:rowOff>69272</xdr:rowOff>
    </xdr:to>
    <xdr:sp macro="" textlink="">
      <xdr:nvSpPr>
        <xdr:cNvPr id="5" name="Right Arrow 4"/>
        <xdr:cNvSpPr/>
      </xdr:nvSpPr>
      <xdr:spPr>
        <a:xfrm>
          <a:off x="29295436" y="9449666"/>
          <a:ext cx="640773" cy="925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1910442</xdr:colOff>
      <xdr:row>68</xdr:row>
      <xdr:rowOff>108856</xdr:rowOff>
    </xdr:from>
    <xdr:to>
      <xdr:col>1</xdr:col>
      <xdr:colOff>2497249</xdr:colOff>
      <xdr:row>72</xdr:row>
      <xdr:rowOff>16331</xdr:rowOff>
    </xdr:to>
    <xdr:sp macro="" textlink="">
      <xdr:nvSpPr>
        <xdr:cNvPr id="6" name="Right Arrow 5"/>
        <xdr:cNvSpPr/>
      </xdr:nvSpPr>
      <xdr:spPr>
        <a:xfrm rot="5400000">
          <a:off x="2116758" y="13999540"/>
          <a:ext cx="669475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1910442</xdr:colOff>
      <xdr:row>106</xdr:row>
      <xdr:rowOff>81641</xdr:rowOff>
    </xdr:from>
    <xdr:to>
      <xdr:col>1</xdr:col>
      <xdr:colOff>2497249</xdr:colOff>
      <xdr:row>109</xdr:row>
      <xdr:rowOff>179616</xdr:rowOff>
    </xdr:to>
    <xdr:sp macro="" textlink="">
      <xdr:nvSpPr>
        <xdr:cNvPr id="7" name="Right Arrow 6"/>
        <xdr:cNvSpPr/>
      </xdr:nvSpPr>
      <xdr:spPr>
        <a:xfrm rot="5400000">
          <a:off x="2116758" y="21287525"/>
          <a:ext cx="669475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1910442</xdr:colOff>
      <xdr:row>128</xdr:row>
      <xdr:rowOff>81641</xdr:rowOff>
    </xdr:from>
    <xdr:to>
      <xdr:col>1</xdr:col>
      <xdr:colOff>2497249</xdr:colOff>
      <xdr:row>131</xdr:row>
      <xdr:rowOff>70759</xdr:rowOff>
    </xdr:to>
    <xdr:sp macro="" textlink="">
      <xdr:nvSpPr>
        <xdr:cNvPr id="8" name="Right Arrow 7"/>
        <xdr:cNvSpPr/>
      </xdr:nvSpPr>
      <xdr:spPr>
        <a:xfrm rot="5400000">
          <a:off x="2118799" y="25419334"/>
          <a:ext cx="665393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547686</xdr:colOff>
      <xdr:row>39</xdr:row>
      <xdr:rowOff>23814</xdr:rowOff>
    </xdr:from>
    <xdr:to>
      <xdr:col>12</xdr:col>
      <xdr:colOff>1262064</xdr:colOff>
      <xdr:row>44</xdr:row>
      <xdr:rowOff>261939</xdr:rowOff>
    </xdr:to>
    <xdr:sp macro="" textlink="">
      <xdr:nvSpPr>
        <xdr:cNvPr id="2" name="Right Brace 1"/>
        <xdr:cNvSpPr/>
      </xdr:nvSpPr>
      <xdr:spPr>
        <a:xfrm rot="5400000">
          <a:off x="8653463" y="-442913"/>
          <a:ext cx="1504950" cy="17221203"/>
        </a:xfrm>
        <a:prstGeom prst="rightBrace">
          <a:avLst>
            <a:gd name="adj1" fmla="val 8333"/>
            <a:gd name="adj2" fmla="val 34448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80959</xdr:colOff>
      <xdr:row>38</xdr:row>
      <xdr:rowOff>57152</xdr:rowOff>
    </xdr:from>
    <xdr:to>
      <xdr:col>36</xdr:col>
      <xdr:colOff>1214436</xdr:colOff>
      <xdr:row>44</xdr:row>
      <xdr:rowOff>128589</xdr:rowOff>
    </xdr:to>
    <xdr:sp macro="" textlink="">
      <xdr:nvSpPr>
        <xdr:cNvPr id="3" name="Right Brace 2"/>
        <xdr:cNvSpPr/>
      </xdr:nvSpPr>
      <xdr:spPr>
        <a:xfrm rot="5400000">
          <a:off x="30377604" y="-5017293"/>
          <a:ext cx="1538287" cy="26069927"/>
        </a:xfrm>
        <a:prstGeom prst="rightBrace">
          <a:avLst>
            <a:gd name="adj1" fmla="val 8333"/>
            <a:gd name="adj2" fmla="val 71597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2002971</xdr:colOff>
      <xdr:row>45</xdr:row>
      <xdr:rowOff>283028</xdr:rowOff>
    </xdr:from>
    <xdr:to>
      <xdr:col>1</xdr:col>
      <xdr:colOff>2589778</xdr:colOff>
      <xdr:row>49</xdr:row>
      <xdr:rowOff>81646</xdr:rowOff>
    </xdr:to>
    <xdr:sp macro="" textlink="">
      <xdr:nvSpPr>
        <xdr:cNvPr id="4" name="Right Arrow 3"/>
        <xdr:cNvSpPr/>
      </xdr:nvSpPr>
      <xdr:spPr>
        <a:xfrm rot="5400000">
          <a:off x="2211328" y="9571096"/>
          <a:ext cx="665393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225136</xdr:colOff>
      <xdr:row>45</xdr:row>
      <xdr:rowOff>200891</xdr:rowOff>
    </xdr:from>
    <xdr:to>
      <xdr:col>23</xdr:col>
      <xdr:colOff>865909</xdr:colOff>
      <xdr:row>50</xdr:row>
      <xdr:rowOff>69272</xdr:rowOff>
    </xdr:to>
    <xdr:sp macro="" textlink="">
      <xdr:nvSpPr>
        <xdr:cNvPr id="5" name="Right Arrow 4"/>
        <xdr:cNvSpPr/>
      </xdr:nvSpPr>
      <xdr:spPr>
        <a:xfrm>
          <a:off x="29295436" y="9449666"/>
          <a:ext cx="640773" cy="925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1910442</xdr:colOff>
      <xdr:row>68</xdr:row>
      <xdr:rowOff>108856</xdr:rowOff>
    </xdr:from>
    <xdr:to>
      <xdr:col>1</xdr:col>
      <xdr:colOff>2497249</xdr:colOff>
      <xdr:row>72</xdr:row>
      <xdr:rowOff>16331</xdr:rowOff>
    </xdr:to>
    <xdr:sp macro="" textlink="">
      <xdr:nvSpPr>
        <xdr:cNvPr id="6" name="Right Arrow 5"/>
        <xdr:cNvSpPr/>
      </xdr:nvSpPr>
      <xdr:spPr>
        <a:xfrm rot="5400000">
          <a:off x="2116758" y="13999540"/>
          <a:ext cx="669475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1910442</xdr:colOff>
      <xdr:row>106</xdr:row>
      <xdr:rowOff>81641</xdr:rowOff>
    </xdr:from>
    <xdr:to>
      <xdr:col>1</xdr:col>
      <xdr:colOff>2497249</xdr:colOff>
      <xdr:row>109</xdr:row>
      <xdr:rowOff>179616</xdr:rowOff>
    </xdr:to>
    <xdr:sp macro="" textlink="">
      <xdr:nvSpPr>
        <xdr:cNvPr id="7" name="Right Arrow 6"/>
        <xdr:cNvSpPr/>
      </xdr:nvSpPr>
      <xdr:spPr>
        <a:xfrm rot="5400000">
          <a:off x="2116758" y="21287525"/>
          <a:ext cx="669475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1910442</xdr:colOff>
      <xdr:row>128</xdr:row>
      <xdr:rowOff>81641</xdr:rowOff>
    </xdr:from>
    <xdr:to>
      <xdr:col>1</xdr:col>
      <xdr:colOff>2497249</xdr:colOff>
      <xdr:row>131</xdr:row>
      <xdr:rowOff>70759</xdr:rowOff>
    </xdr:to>
    <xdr:sp macro="" textlink="">
      <xdr:nvSpPr>
        <xdr:cNvPr id="8" name="Right Arrow 7"/>
        <xdr:cNvSpPr/>
      </xdr:nvSpPr>
      <xdr:spPr>
        <a:xfrm rot="5400000">
          <a:off x="2118799" y="25419334"/>
          <a:ext cx="665393" cy="58680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removeDataOnSave="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Year" tableColumnId="1"/>
      <queryTableField id="2" name="ModelGeography" tableColumnId="2"/>
      <queryTableField id="3" name="SubGeography1" tableColumnId="3"/>
      <queryTableField id="4" name="GDP" tableColumnId="4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Year" tableColumnId="1"/>
      <queryTableField id="2" name="ModelGeography" tableColumnId="2"/>
      <queryTableField id="3" name="SubGeography1" tableColumnId="3"/>
      <queryTableField id="4" name="GDP" tableColumnId="4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Year" tableColumnId="1"/>
      <queryTableField id="2" name="ModelGeography" tableColumnId="2"/>
      <queryTableField id="3" name="SubGeography1" tableColumnId="3"/>
      <queryTableField id="4" name="GDP" tableColumnId="4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2" displayName="Table2" ref="B74:D82" totalsRowShown="0" headerRowDxfId="258" dataDxfId="257">
  <autoFilter ref="B74:D82"/>
  <tableColumns count="3">
    <tableColumn id="1" name="Coal Type " dataDxfId="256"/>
    <tableColumn id="2" name="Ash% " dataDxfId="255"/>
    <tableColumn id="3" name="GCV Kcal/kg " dataDxfId="2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GRDP_Yearly_PRS_2" displayName="GRDP_Yearly_PRS_2" ref="A1:D61" tableType="queryTable" totalsRowShown="0" headerRowDxfId="27">
  <autoFilter ref="A1:D61"/>
  <tableColumns count="4">
    <tableColumn id="1" uniqueName="1" name="Year" queryTableFieldId="1" dataDxfId="26"/>
    <tableColumn id="2" uniqueName="2" name="ModelGeography" queryTableFieldId="2" dataDxfId="25"/>
    <tableColumn id="3" uniqueName="3" name="SubGeography1" queryTableFieldId="3" dataDxfId="24"/>
    <tableColumn id="4" uniqueName="4" name="GDP" queryTableFieldId="4" dataDxfId="2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2" name="GRDP_Yearly_ORS_2" displayName="GRDP_Yearly_ORS_2" ref="A1:D61" tableType="queryTable" totalsRowShown="0" headerRowDxfId="22">
  <autoFilter ref="A1:D61"/>
  <tableColumns count="4">
    <tableColumn id="1" uniqueName="1" name="Year" queryTableFieldId="1" dataDxfId="21"/>
    <tableColumn id="2" uniqueName="2" name="ModelGeography" queryTableFieldId="2" dataDxfId="20"/>
    <tableColumn id="3" uniqueName="3" name="SubGeography1" queryTableFieldId="3" dataDxfId="19"/>
    <tableColumn id="4" uniqueName="4" name="GDP" queryTableFieldId="4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G7" totalsRowShown="0" headerRowDxfId="253" dataDxfId="252">
  <autoFilter ref="A1:G7"/>
  <tableColumns count="7">
    <tableColumn id="1" name="EnergyCarrier" dataDxfId="251"/>
    <tableColumn id="2" name="BalancingArea" dataDxfId="250"/>
    <tableColumn id="3" name="BalancingTime" dataDxfId="249"/>
    <tableColumn id="4" name="PhysicalUnit" dataDxfId="248"/>
    <tableColumn id="5" name="EnergyUnit" dataDxfId="247"/>
    <tableColumn id="6" name="DomEnergyDensity" dataDxfId="246" dataCellStyle="Comma">
      <calculatedColumnFormula>'EnergyContent-Input'!B5</calculatedColumnFormula>
    </tableColumn>
    <tableColumn id="7" name="ImpEnergyDensity" dataDxfId="245" dataCellStyle="Comma">
      <calculatedColumnFormula>'EnergyContent-Input'!C5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GRDP_Yearly" displayName="GRDP_Yearly" ref="Y46:AS51" totalsRowShown="0" headerRowDxfId="244" dataDxfId="243" tableBorderDxfId="242" headerRowCellStyle="Comma" dataCellStyle="Comma">
  <autoFilter ref="Y46:AS51"/>
  <tableColumns count="21">
    <tableColumn id="1" name="Region" dataDxfId="241" totalsRowDxfId="240" dataCellStyle="Normal 2"/>
    <tableColumn id="21" name="2012" dataDxfId="239" totalsRowDxfId="238" dataCellStyle="Comma 2">
      <calculatedColumnFormula>D47*$Z$44*10</calculatedColumnFormula>
    </tableColumn>
    <tableColumn id="20" name="2013" dataDxfId="237" totalsRowDxfId="236" dataCellStyle="Comma 2">
      <calculatedColumnFormula>E47*$Z$44*10</calculatedColumnFormula>
    </tableColumn>
    <tableColumn id="19" name="2014" dataDxfId="235" totalsRowDxfId="234" dataCellStyle="Comma 2">
      <calculatedColumnFormula>F47*$Z$44*10</calculatedColumnFormula>
    </tableColumn>
    <tableColumn id="18" name="2015" dataDxfId="233" totalsRowDxfId="232" dataCellStyle="Comma 2">
      <calculatedColumnFormula>G47*$Z$44*10</calculatedColumnFormula>
    </tableColumn>
    <tableColumn id="17" name="2016" dataDxfId="231" totalsRowDxfId="230" dataCellStyle="Comma 2">
      <calculatedColumnFormula>H47*$Z$44*10</calculatedColumnFormula>
    </tableColumn>
    <tableColumn id="16" name="2017" dataDxfId="229" totalsRowDxfId="228" dataCellStyle="Comma 2">
      <calculatedColumnFormula>I47*$Z$44*10</calculatedColumnFormula>
    </tableColumn>
    <tableColumn id="15" name="2018" dataDxfId="227" totalsRowDxfId="226" dataCellStyle="Comma 2">
      <calculatedColumnFormula>J47*$Z$44*10</calculatedColumnFormula>
    </tableColumn>
    <tableColumn id="14" name="2019" dataDxfId="225" totalsRowDxfId="224" dataCellStyle="Comma 2">
      <calculatedColumnFormula>K47*$Z$44*10</calculatedColumnFormula>
    </tableColumn>
    <tableColumn id="2" name="2020" dataDxfId="223" totalsRowDxfId="222" dataCellStyle="Comma">
      <calculatedColumnFormula>L47*$Z$44*10</calculatedColumnFormula>
    </tableColumn>
    <tableColumn id="3" name="2021" dataDxfId="221" totalsRowDxfId="220" dataCellStyle="Comma">
      <calculatedColumnFormula>M47*$Z$44*10</calculatedColumnFormula>
    </tableColumn>
    <tableColumn id="4" name="2022" dataDxfId="219" totalsRowDxfId="218" dataCellStyle="Comma">
      <calculatedColumnFormula>N47*$Z$44*10</calculatedColumnFormula>
    </tableColumn>
    <tableColumn id="5" name="2023" dataDxfId="217" totalsRowDxfId="216" dataCellStyle="Comma">
      <calculatedColumnFormula>O47*$Z$44*10</calculatedColumnFormula>
    </tableColumn>
    <tableColumn id="6" name="2024" dataDxfId="215" totalsRowDxfId="214" dataCellStyle="Comma">
      <calculatedColumnFormula>P47*$Z$44*10</calculatedColumnFormula>
    </tableColumn>
    <tableColumn id="7" name="2025" dataDxfId="213" totalsRowDxfId="212" dataCellStyle="Comma">
      <calculatedColumnFormula>Q47*$Z$44*10</calculatedColumnFormula>
    </tableColumn>
    <tableColumn id="8" name="2026" dataDxfId="211" totalsRowDxfId="210" dataCellStyle="Comma">
      <calculatedColumnFormula>R47*$Z$44*10</calculatedColumnFormula>
    </tableColumn>
    <tableColumn id="9" name="2027" dataDxfId="209" totalsRowDxfId="208" dataCellStyle="Comma">
      <calculatedColumnFormula>S47*$Z$44*10</calculatedColumnFormula>
    </tableColumn>
    <tableColumn id="10" name="2028" dataDxfId="207" totalsRowDxfId="206" dataCellStyle="Comma">
      <calculatedColumnFormula>T47*$Z$44*10</calculatedColumnFormula>
    </tableColumn>
    <tableColumn id="11" name="2029" dataDxfId="205" totalsRowDxfId="204" dataCellStyle="Comma">
      <calculatedColumnFormula>U47*$Z$44*10</calculatedColumnFormula>
    </tableColumn>
    <tableColumn id="12" name="2030" dataDxfId="203" totalsRowDxfId="202" dataCellStyle="Comma">
      <calculatedColumnFormula>V47*$Z$44*10</calculatedColumnFormula>
    </tableColumn>
    <tableColumn id="13" name="2031" dataDxfId="201" totalsRowDxfId="200" dataCellStyle="Normal 2">
      <calculatedColumnFormula>W47*$Z$44*10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C132:W156" totalsRowShown="0" headerRowDxfId="199" dataDxfId="197" headerRowBorderDxfId="198" tableBorderDxfId="196" totalsRowBorderDxfId="195" headerRowCellStyle="Normal 2" dataCellStyle="Percent 2">
  <autoFilter ref="C132:W156"/>
  <tableColumns count="21">
    <tableColumn id="1" name="Growth Rates" dataDxfId="194" dataCellStyle="Normal 2">
      <calculatedColumnFormula>C104</calculatedColumnFormula>
    </tableColumn>
    <tableColumn id="2" name=" 2011-12 " dataDxfId="193" dataCellStyle="Normal 2"/>
    <tableColumn id="3" name=" 2012-13 " dataDxfId="192" dataCellStyle="Percent 2">
      <calculatedColumnFormula>E104/D104-1</calculatedColumnFormula>
    </tableColumn>
    <tableColumn id="4" name=" 2013-14 " dataDxfId="191" dataCellStyle="Percent 2">
      <calculatedColumnFormula>F104/E104-1</calculatedColumnFormula>
    </tableColumn>
    <tableColumn id="5" name=" 2014-15 " dataDxfId="190" dataCellStyle="Percent 2">
      <calculatedColumnFormula>G104/F104-1</calculatedColumnFormula>
    </tableColumn>
    <tableColumn id="6" name=" 2015-16 " dataDxfId="189" dataCellStyle="Percent 2">
      <calculatedColumnFormula>H104/G104-1</calculatedColumnFormula>
    </tableColumn>
    <tableColumn id="7" name=" 2016-17 " dataDxfId="188" dataCellStyle="Percent 2">
      <calculatedColumnFormula>I104/H104-1</calculatedColumnFormula>
    </tableColumn>
    <tableColumn id="8" name=" 2017-18 " dataDxfId="187" dataCellStyle="Percent 2">
      <calculatedColumnFormula>J104/I104-1</calculatedColumnFormula>
    </tableColumn>
    <tableColumn id="9" name=" 2018-19 " dataDxfId="186" dataCellStyle="Percent 2">
      <calculatedColumnFormula>K104/J104-1</calculatedColumnFormula>
    </tableColumn>
    <tableColumn id="10" name=" 2019-20 " dataDxfId="185" dataCellStyle="Percent 2">
      <calculatedColumnFormula>L104/K104-1</calculatedColumnFormula>
    </tableColumn>
    <tableColumn id="11" name=" 2020-21 " dataDxfId="184" dataCellStyle="Percent 2">
      <calculatedColumnFormula>M104/L104-1</calculatedColumnFormula>
    </tableColumn>
    <tableColumn id="12" name=" 2021-22 " dataDxfId="183" dataCellStyle="Percent 2">
      <calculatedColumnFormula>N104/M104-1</calculatedColumnFormula>
    </tableColumn>
    <tableColumn id="13" name=" 2022-23 " dataDxfId="182" dataCellStyle="Percent 2">
      <calculatedColumnFormula>O104/N104-1</calculatedColumnFormula>
    </tableColumn>
    <tableColumn id="14" name=" 2023-24 " dataDxfId="181" dataCellStyle="Percent 2">
      <calculatedColumnFormula>P104/O104-1</calculatedColumnFormula>
    </tableColumn>
    <tableColumn id="15" name=" 2024-25 " dataDxfId="180" dataCellStyle="Percent 2">
      <calculatedColumnFormula>Q104/P104-1</calculatedColumnFormula>
    </tableColumn>
    <tableColumn id="16" name=" 2025-26 " dataDxfId="179" dataCellStyle="Percent 2">
      <calculatedColumnFormula>R104/Q104-1</calculatedColumnFormula>
    </tableColumn>
    <tableColumn id="17" name=" 2026-27 " dataDxfId="178" dataCellStyle="Percent 2">
      <calculatedColumnFormula>S104/R104-1</calculatedColumnFormula>
    </tableColumn>
    <tableColumn id="18" name=" 2027-28 " dataDxfId="177" dataCellStyle="Percent 2">
      <calculatedColumnFormula>T104/S104-1</calculatedColumnFormula>
    </tableColumn>
    <tableColumn id="19" name=" 2028-29 " dataDxfId="176" dataCellStyle="Percent 2">
      <calculatedColumnFormula>U104/T104-1</calculatedColumnFormula>
    </tableColumn>
    <tableColumn id="20" name=" 2029-30 " dataDxfId="175" dataCellStyle="Percent 2">
      <calculatedColumnFormula>V104/U104-1</calculatedColumnFormula>
    </tableColumn>
    <tableColumn id="21" name=" 2030-31 " dataDxfId="174" dataCellStyle="Percent 2">
      <calculatedColumnFormula>W104/V104-1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GRDP_Yearly_PRS" displayName="GRDP_Yearly_PRS" ref="Y46:AS51" totalsRowShown="0" headerRowDxfId="173" dataDxfId="172" tableBorderDxfId="171" headerRowCellStyle="Comma" dataCellStyle="Comma">
  <autoFilter ref="Y46:AS51"/>
  <tableColumns count="21">
    <tableColumn id="1" name="Region" dataDxfId="170" totalsRowDxfId="169" dataCellStyle="Normal 2"/>
    <tableColumn id="21" name="2012" dataDxfId="168" totalsRowDxfId="167" dataCellStyle="Comma 2">
      <calculatedColumnFormula>D47*$Z$44*10</calculatedColumnFormula>
    </tableColumn>
    <tableColumn id="20" name="2013" dataDxfId="166" totalsRowDxfId="165" dataCellStyle="Comma 2">
      <calculatedColumnFormula>E47*$Z$44*10</calculatedColumnFormula>
    </tableColumn>
    <tableColumn id="19" name="2014" dataDxfId="164" totalsRowDxfId="163" dataCellStyle="Comma 2">
      <calculatedColumnFormula>F47*$Z$44*10</calculatedColumnFormula>
    </tableColumn>
    <tableColumn id="18" name="2015" dataDxfId="162" totalsRowDxfId="161" dataCellStyle="Comma 2">
      <calculatedColumnFormula>G47*$Z$44*10</calculatedColumnFormula>
    </tableColumn>
    <tableColumn id="17" name="2016" dataDxfId="160" totalsRowDxfId="159" dataCellStyle="Comma 2">
      <calculatedColumnFormula>H47*$Z$44*10</calculatedColumnFormula>
    </tableColumn>
    <tableColumn id="16" name="2017" dataDxfId="158" totalsRowDxfId="157" dataCellStyle="Comma 2">
      <calculatedColumnFormula>I47*$Z$44*10</calculatedColumnFormula>
    </tableColumn>
    <tableColumn id="15" name="2018" dataDxfId="156" totalsRowDxfId="155" dataCellStyle="Comma 2">
      <calculatedColumnFormula>J47*$Z$44*10</calculatedColumnFormula>
    </tableColumn>
    <tableColumn id="14" name="2019" dataDxfId="154" totalsRowDxfId="153" dataCellStyle="Comma 2">
      <calculatedColumnFormula>K47*$Z$44*10</calculatedColumnFormula>
    </tableColumn>
    <tableColumn id="2" name="2020" dataDxfId="152" totalsRowDxfId="151" dataCellStyle="Comma">
      <calculatedColumnFormula>L47*$Z$44*10</calculatedColumnFormula>
    </tableColumn>
    <tableColumn id="3" name="2021" dataDxfId="150" totalsRowDxfId="149" dataCellStyle="Comma">
      <calculatedColumnFormula>M47*$Z$44*10</calculatedColumnFormula>
    </tableColumn>
    <tableColumn id="4" name="2022" dataDxfId="148" totalsRowDxfId="147" dataCellStyle="Comma">
      <calculatedColumnFormula>N47*$Z$44*10</calculatedColumnFormula>
    </tableColumn>
    <tableColumn id="5" name="2023" dataDxfId="146" totalsRowDxfId="145" dataCellStyle="Comma">
      <calculatedColumnFormula>O47*$Z$44*10</calculatedColumnFormula>
    </tableColumn>
    <tableColumn id="6" name="2024" dataDxfId="144" totalsRowDxfId="143" dataCellStyle="Comma">
      <calculatedColumnFormula>P47*$Z$44*10</calculatedColumnFormula>
    </tableColumn>
    <tableColumn id="7" name="2025" dataDxfId="142" totalsRowDxfId="141" dataCellStyle="Comma">
      <calculatedColumnFormula>Q47*$Z$44*10</calculatedColumnFormula>
    </tableColumn>
    <tableColumn id="8" name="2026" dataDxfId="140" totalsRowDxfId="139" dataCellStyle="Comma">
      <calculatedColumnFormula>R47*$Z$44*10</calculatedColumnFormula>
    </tableColumn>
    <tableColumn id="9" name="2027" dataDxfId="138" totalsRowDxfId="137" dataCellStyle="Comma">
      <calculatedColumnFormula>S47*$Z$44*10</calculatedColumnFormula>
    </tableColumn>
    <tableColumn id="10" name="2028" dataDxfId="136" totalsRowDxfId="135" dataCellStyle="Comma">
      <calculatedColumnFormula>T47*$Z$44*10</calculatedColumnFormula>
    </tableColumn>
    <tableColumn id="11" name="2029" dataDxfId="134" totalsRowDxfId="133" dataCellStyle="Comma">
      <calculatedColumnFormula>U47*$Z$44*10</calculatedColumnFormula>
    </tableColumn>
    <tableColumn id="12" name="2030" dataDxfId="132" totalsRowDxfId="131" dataCellStyle="Comma">
      <calculatedColumnFormula>V47*$Z$44*10</calculatedColumnFormula>
    </tableColumn>
    <tableColumn id="13" name="2031" dataDxfId="130" totalsRowDxfId="129" dataCellStyle="Normal 2">
      <calculatedColumnFormula>W47*$Z$44*10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58" displayName="Table58" ref="C132:W157" totalsRowShown="0" headerRowDxfId="128" dataDxfId="126" headerRowBorderDxfId="127" tableBorderDxfId="125" totalsRowBorderDxfId="124" headerRowCellStyle="Normal 2" dataCellStyle="Percent 2">
  <autoFilter ref="C132:W157"/>
  <tableColumns count="21">
    <tableColumn id="1" name="Growth Rates" dataDxfId="123" dataCellStyle="Normal 2">
      <calculatedColumnFormula>C104</calculatedColumnFormula>
    </tableColumn>
    <tableColumn id="2" name=" 2011-12 " dataDxfId="122" dataCellStyle="Normal 2"/>
    <tableColumn id="3" name=" 2012-13 " dataDxfId="121" dataCellStyle="Percent 2">
      <calculatedColumnFormula>E104/D104-1</calculatedColumnFormula>
    </tableColumn>
    <tableColumn id="4" name=" 2013-14 " dataDxfId="120" dataCellStyle="Percent 2">
      <calculatedColumnFormula>F104/E104-1</calculatedColumnFormula>
    </tableColumn>
    <tableColumn id="5" name=" 2014-15 " dataDxfId="119" dataCellStyle="Percent 2">
      <calculatedColumnFormula>G104/F104-1</calculatedColumnFormula>
    </tableColumn>
    <tableColumn id="6" name=" 2015-16 " dataDxfId="118" dataCellStyle="Percent 2">
      <calculatedColumnFormula>H104/G104-1</calculatedColumnFormula>
    </tableColumn>
    <tableColumn id="7" name=" 2016-17 " dataDxfId="117" dataCellStyle="Percent 2">
      <calculatedColumnFormula>I104/H104-1</calculatedColumnFormula>
    </tableColumn>
    <tableColumn id="8" name=" 2017-18 " dataDxfId="116" dataCellStyle="Percent 2">
      <calculatedColumnFormula>J104/I104-1</calculatedColumnFormula>
    </tableColumn>
    <tableColumn id="9" name=" 2018-19 " dataDxfId="115" dataCellStyle="Percent 2">
      <calculatedColumnFormula>K104/J104-1</calculatedColumnFormula>
    </tableColumn>
    <tableColumn id="10" name=" 2019-20 " dataDxfId="114" dataCellStyle="Percent 2">
      <calculatedColumnFormula>L104/K104-1</calculatedColumnFormula>
    </tableColumn>
    <tableColumn id="11" name=" 2020-21 " dataDxfId="113" dataCellStyle="Percent 2">
      <calculatedColumnFormula>M104/L104-1</calculatedColumnFormula>
    </tableColumn>
    <tableColumn id="12" name=" 2021-22 " dataDxfId="112" dataCellStyle="Percent 2">
      <calculatedColumnFormula>N104/M104-1</calculatedColumnFormula>
    </tableColumn>
    <tableColumn id="13" name=" 2022-23 " dataDxfId="111" dataCellStyle="Percent 2">
      <calculatedColumnFormula>O104/N104-1</calculatedColumnFormula>
    </tableColumn>
    <tableColumn id="14" name=" 2023-24 " dataDxfId="110" dataCellStyle="Percent 2">
      <calculatedColumnFormula>P104/O104-1</calculatedColumnFormula>
    </tableColumn>
    <tableColumn id="15" name=" 2024-25 " dataDxfId="109" dataCellStyle="Percent 2">
      <calculatedColumnFormula>Q104/P104-1</calculatedColumnFormula>
    </tableColumn>
    <tableColumn id="16" name=" 2025-26 " dataDxfId="108" dataCellStyle="Percent 2">
      <calculatedColumnFormula>R104/Q104-1</calculatedColumnFormula>
    </tableColumn>
    <tableColumn id="17" name=" 2026-27 " dataDxfId="107" dataCellStyle="Percent 2">
      <calculatedColumnFormula>S104/R104-1</calculatedColumnFormula>
    </tableColumn>
    <tableColumn id="18" name=" 2027-28 " dataDxfId="106" dataCellStyle="Percent 2">
      <calculatedColumnFormula>T104/S104-1</calculatedColumnFormula>
    </tableColumn>
    <tableColumn id="19" name=" 2028-29 " dataDxfId="105" dataCellStyle="Percent 2">
      <calculatedColumnFormula>U104/T104-1</calculatedColumnFormula>
    </tableColumn>
    <tableColumn id="20" name=" 2029-30 " dataDxfId="104" dataCellStyle="Percent 2">
      <calculatedColumnFormula>V104/U104-1</calculatedColumnFormula>
    </tableColumn>
    <tableColumn id="21" name=" 2030-31 " dataDxfId="103" dataCellStyle="Percent 2">
      <calculatedColumnFormula>W104/V104-1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GRDP_Yearly_ORS" displayName="GRDP_Yearly_ORS" ref="Y46:AS51" totalsRowShown="0" headerRowDxfId="102" dataDxfId="101" tableBorderDxfId="100" headerRowCellStyle="Comma" dataCellStyle="Comma">
  <autoFilter ref="Y46:AS51"/>
  <tableColumns count="21">
    <tableColumn id="1" name="Region" dataDxfId="99" totalsRowDxfId="98" dataCellStyle="Normal 2"/>
    <tableColumn id="21" name="2012" dataDxfId="97" totalsRowDxfId="96" dataCellStyle="Comma 2">
      <calculatedColumnFormula>D47*$Z$44*10</calculatedColumnFormula>
    </tableColumn>
    <tableColumn id="20" name="2013" dataDxfId="95" totalsRowDxfId="94" dataCellStyle="Comma 2">
      <calculatedColumnFormula>E47*$Z$44*10</calculatedColumnFormula>
    </tableColumn>
    <tableColumn id="19" name="2014" dataDxfId="93" totalsRowDxfId="92" dataCellStyle="Comma 2">
      <calculatedColumnFormula>F47*$Z$44*10</calculatedColumnFormula>
    </tableColumn>
    <tableColumn id="18" name="2015" dataDxfId="91" totalsRowDxfId="90" dataCellStyle="Comma 2">
      <calculatedColumnFormula>G47*$Z$44*10</calculatedColumnFormula>
    </tableColumn>
    <tableColumn id="17" name="2016" dataDxfId="89" totalsRowDxfId="88" dataCellStyle="Comma 2">
      <calculatedColumnFormula>H47*$Z$44*10</calculatedColumnFormula>
    </tableColumn>
    <tableColumn id="16" name="2017" dataDxfId="87" totalsRowDxfId="86" dataCellStyle="Comma 2">
      <calculatedColumnFormula>I47*$Z$44*10</calculatedColumnFormula>
    </tableColumn>
    <tableColumn id="15" name="2018" dataDxfId="85" totalsRowDxfId="84" dataCellStyle="Comma 2">
      <calculatedColumnFormula>J47*$Z$44*10</calculatedColumnFormula>
    </tableColumn>
    <tableColumn id="14" name="2019" dataDxfId="83" totalsRowDxfId="82" dataCellStyle="Comma 2">
      <calculatedColumnFormula>K47*$Z$44*10</calculatedColumnFormula>
    </tableColumn>
    <tableColumn id="2" name="2020" dataDxfId="81" totalsRowDxfId="80" dataCellStyle="Comma">
      <calculatedColumnFormula>L47*$Z$44*10</calculatedColumnFormula>
    </tableColumn>
    <tableColumn id="3" name="2021" dataDxfId="79" totalsRowDxfId="78" dataCellStyle="Comma">
      <calculatedColumnFormula>M47*$Z$44*10</calculatedColumnFormula>
    </tableColumn>
    <tableColumn id="4" name="2022" dataDxfId="77" totalsRowDxfId="76" dataCellStyle="Comma">
      <calculatedColumnFormula>N47*$Z$44*10</calculatedColumnFormula>
    </tableColumn>
    <tableColumn id="5" name="2023" dataDxfId="75" totalsRowDxfId="74" dataCellStyle="Comma">
      <calculatedColumnFormula>O47*$Z$44*10</calculatedColumnFormula>
    </tableColumn>
    <tableColumn id="6" name="2024" dataDxfId="73" totalsRowDxfId="72" dataCellStyle="Comma">
      <calculatedColumnFormula>P47*$Z$44*10</calculatedColumnFormula>
    </tableColumn>
    <tableColumn id="7" name="2025" dataDxfId="71" totalsRowDxfId="70" dataCellStyle="Comma">
      <calculatedColumnFormula>Q47*$Z$44*10</calculatedColumnFormula>
    </tableColumn>
    <tableColumn id="8" name="2026" dataDxfId="69" totalsRowDxfId="68" dataCellStyle="Comma">
      <calculatedColumnFormula>R47*$Z$44*10</calculatedColumnFormula>
    </tableColumn>
    <tableColumn id="9" name="2027" dataDxfId="67" totalsRowDxfId="66" dataCellStyle="Comma">
      <calculatedColumnFormula>S47*$Z$44*10</calculatedColumnFormula>
    </tableColumn>
    <tableColumn id="10" name="2028" dataDxfId="65" totalsRowDxfId="64" dataCellStyle="Comma">
      <calculatedColumnFormula>T47*$Z$44*10</calculatedColumnFormula>
    </tableColumn>
    <tableColumn id="11" name="2029" dataDxfId="63" totalsRowDxfId="62" dataCellStyle="Comma">
      <calculatedColumnFormula>U47*$Z$44*10</calculatedColumnFormula>
    </tableColumn>
    <tableColumn id="12" name="2030" dataDxfId="61" totalsRowDxfId="60" dataCellStyle="Comma">
      <calculatedColumnFormula>V47*$Z$44*10</calculatedColumnFormula>
    </tableColumn>
    <tableColumn id="13" name="2031" dataDxfId="59" totalsRowDxfId="58" dataCellStyle="Normal 2">
      <calculatedColumnFormula>W47*$Z$44*10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5810" displayName="Table5810" ref="C132:W157" totalsRowShown="0" headerRowDxfId="57" dataDxfId="55" headerRowBorderDxfId="56" tableBorderDxfId="54" totalsRowBorderDxfId="53" headerRowCellStyle="Normal 2" dataCellStyle="Percent 2">
  <autoFilter ref="C132:W157"/>
  <tableColumns count="21">
    <tableColumn id="1" name="Growth Rates" dataDxfId="52" dataCellStyle="Normal 2">
      <calculatedColumnFormula>C104</calculatedColumnFormula>
    </tableColumn>
    <tableColumn id="2" name=" 2011-12 " dataDxfId="51" dataCellStyle="Normal 2"/>
    <tableColumn id="3" name=" 2012-13 " dataDxfId="50" dataCellStyle="Percent 2">
      <calculatedColumnFormula>E104/D104-1</calculatedColumnFormula>
    </tableColumn>
    <tableColumn id="4" name=" 2013-14 " dataDxfId="49" dataCellStyle="Percent 2">
      <calculatedColumnFormula>F104/E104-1</calculatedColumnFormula>
    </tableColumn>
    <tableColumn id="5" name=" 2014-15 " dataDxfId="48" dataCellStyle="Percent 2">
      <calculatedColumnFormula>G104/F104-1</calculatedColumnFormula>
    </tableColumn>
    <tableColumn id="6" name=" 2015-16 " dataDxfId="47" dataCellStyle="Percent 2">
      <calculatedColumnFormula>H104/G104-1</calculatedColumnFormula>
    </tableColumn>
    <tableColumn id="7" name=" 2016-17 " dataDxfId="46" dataCellStyle="Percent 2">
      <calculatedColumnFormula>I104/H104-1</calculatedColumnFormula>
    </tableColumn>
    <tableColumn id="8" name=" 2017-18 " dataDxfId="45" dataCellStyle="Percent 2">
      <calculatedColumnFormula>J104/I104-1</calculatedColumnFormula>
    </tableColumn>
    <tableColumn id="9" name=" 2018-19 " dataDxfId="44" dataCellStyle="Percent 2">
      <calculatedColumnFormula>K104/J104-1</calculatedColumnFormula>
    </tableColumn>
    <tableColumn id="10" name=" 2019-20 " dataDxfId="43" dataCellStyle="Percent 2">
      <calculatedColumnFormula>L104/K104-1</calculatedColumnFormula>
    </tableColumn>
    <tableColumn id="11" name=" 2020-21 " dataDxfId="42" dataCellStyle="Percent 2">
      <calculatedColumnFormula>M104/L104-1</calculatedColumnFormula>
    </tableColumn>
    <tableColumn id="12" name=" 2021-22 " dataDxfId="41" dataCellStyle="Percent 2">
      <calculatedColumnFormula>N104/M104-1</calculatedColumnFormula>
    </tableColumn>
    <tableColumn id="13" name=" 2022-23 " dataDxfId="40" dataCellStyle="Percent 2">
      <calculatedColumnFormula>O104/N104-1</calculatedColumnFormula>
    </tableColumn>
    <tableColumn id="14" name=" 2023-24 " dataDxfId="39" dataCellStyle="Percent 2">
      <calculatedColumnFormula>P104/O104-1</calculatedColumnFormula>
    </tableColumn>
    <tableColumn id="15" name=" 2024-25 " dataDxfId="38" dataCellStyle="Percent 2">
      <calculatedColumnFormula>Q104/P104-1</calculatedColumnFormula>
    </tableColumn>
    <tableColumn id="16" name=" 2025-26 " dataDxfId="37" dataCellStyle="Percent 2">
      <calculatedColumnFormula>R104/Q104-1</calculatedColumnFormula>
    </tableColumn>
    <tableColumn id="17" name=" 2026-27 " dataDxfId="36" dataCellStyle="Percent 2">
      <calculatedColumnFormula>S104/R104-1</calculatedColumnFormula>
    </tableColumn>
    <tableColumn id="18" name=" 2027-28 " dataDxfId="35" dataCellStyle="Percent 2">
      <calculatedColumnFormula>T104/S104-1</calculatedColumnFormula>
    </tableColumn>
    <tableColumn id="19" name=" 2028-29 " dataDxfId="34" dataCellStyle="Percent 2">
      <calculatedColumnFormula>U104/T104-1</calculatedColumnFormula>
    </tableColumn>
    <tableColumn id="20" name=" 2029-30 " dataDxfId="33" dataCellStyle="Percent 2">
      <calculatedColumnFormula>V104/U104-1</calculatedColumnFormula>
    </tableColumn>
    <tableColumn id="21" name=" 2030-31 " dataDxfId="32" dataCellStyle="Percent 2">
      <calculatedColumnFormula>W104/V104-1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" name="GRDP_Yearly_2" displayName="GRDP_Yearly_2" ref="A1:D61" tableType="queryTable" totalsRowShown="0">
  <autoFilter ref="A1:D61"/>
  <tableColumns count="4">
    <tableColumn id="1" uniqueName="1" name="Year" queryTableFieldId="1" dataDxfId="31"/>
    <tableColumn id="2" uniqueName="2" name="ModelGeography" queryTableFieldId="2" dataDxfId="30"/>
    <tableColumn id="3" uniqueName="3" name="SubGeography1" queryTableFieldId="3" dataDxfId="29"/>
    <tableColumn id="4" uniqueName="4" name="GDP" queryTableFieldId="4" dataDxf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ayas-energy/Rumi" TargetMode="External"/><Relationship Id="rId2" Type="http://schemas.openxmlformats.org/officeDocument/2006/relationships/hyperlink" Target="https://www.prayaspune.org/peg/publications/item/512" TargetMode="External"/><Relationship Id="rId1" Type="http://schemas.openxmlformats.org/officeDocument/2006/relationships/hyperlink" Target="https://github.com/prayas-energy/PIER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mf.org/-/media/Files/Publications/WEO/WEO-Database/2021/WEOApr2021all.ashx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6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4" Type="http://schemas.openxmlformats.org/officeDocument/2006/relationships/table" Target="../tables/table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70"/>
  <sheetViews>
    <sheetView showGridLines="0" tabSelected="1" zoomScaleNormal="100" workbookViewId="0"/>
  </sheetViews>
  <sheetFormatPr defaultColWidth="14.42578125" defaultRowHeight="15.75" customHeight="1" x14ac:dyDescent="0.2"/>
  <cols>
    <col min="1" max="1" width="18.42578125" style="303" customWidth="1"/>
    <col min="2" max="2" width="32.7109375" style="303" customWidth="1"/>
    <col min="3" max="3" width="14.42578125" style="303"/>
    <col min="4" max="4" width="27.42578125" style="303" customWidth="1"/>
    <col min="5" max="16384" width="14.42578125" style="303"/>
  </cols>
  <sheetData>
    <row r="1" spans="1:10" ht="19.5" x14ac:dyDescent="0.3">
      <c r="A1" s="302" t="s">
        <v>442</v>
      </c>
      <c r="J1" s="304"/>
    </row>
    <row r="2" spans="1:10" ht="16.5" x14ac:dyDescent="0.25">
      <c r="A2" s="305" t="s">
        <v>407</v>
      </c>
      <c r="J2" s="304"/>
    </row>
    <row r="3" spans="1:10" x14ac:dyDescent="0.25">
      <c r="A3" s="306">
        <v>2021</v>
      </c>
      <c r="J3" s="304"/>
    </row>
    <row r="4" spans="1:10" ht="12.75" x14ac:dyDescent="0.2">
      <c r="A4" s="307" t="s">
        <v>408</v>
      </c>
      <c r="B4" s="308">
        <v>44651</v>
      </c>
      <c r="J4" s="309"/>
    </row>
    <row r="5" spans="1:10" ht="12.75" x14ac:dyDescent="0.2">
      <c r="A5" s="310" t="s">
        <v>409</v>
      </c>
      <c r="B5" s="311" t="s">
        <v>410</v>
      </c>
      <c r="C5" s="312"/>
      <c r="D5" s="312"/>
      <c r="E5" s="312"/>
      <c r="F5" s="312"/>
      <c r="G5" s="312"/>
      <c r="H5" s="312"/>
      <c r="I5" s="312"/>
      <c r="J5" s="309"/>
    </row>
    <row r="6" spans="1:10" ht="12.75" x14ac:dyDescent="0.2">
      <c r="C6" s="312"/>
      <c r="D6" s="312"/>
      <c r="E6" s="312"/>
      <c r="F6" s="312"/>
      <c r="G6" s="312"/>
      <c r="H6" s="312"/>
      <c r="I6" s="312"/>
      <c r="J6" s="309"/>
    </row>
    <row r="7" spans="1:10" ht="12.75" x14ac:dyDescent="0.2">
      <c r="C7" s="325" t="s">
        <v>411</v>
      </c>
      <c r="D7" s="326"/>
      <c r="E7" s="326"/>
      <c r="F7" s="326"/>
      <c r="G7" s="326"/>
      <c r="H7" s="326"/>
      <c r="I7" s="327"/>
      <c r="J7" s="309"/>
    </row>
    <row r="8" spans="1:10" ht="30" customHeight="1" x14ac:dyDescent="0.2">
      <c r="A8" s="313" t="s">
        <v>412</v>
      </c>
      <c r="B8" s="314" t="s">
        <v>413</v>
      </c>
      <c r="C8" s="328" t="s">
        <v>443</v>
      </c>
      <c r="D8" s="328"/>
      <c r="E8" s="328"/>
      <c r="F8" s="328"/>
      <c r="G8" s="328"/>
      <c r="H8" s="328"/>
      <c r="I8" s="328"/>
      <c r="J8" s="309"/>
    </row>
    <row r="9" spans="1:10" ht="30" customHeight="1" x14ac:dyDescent="0.2">
      <c r="A9" s="313" t="s">
        <v>414</v>
      </c>
      <c r="B9" s="314" t="s">
        <v>415</v>
      </c>
      <c r="C9" s="328"/>
      <c r="D9" s="328"/>
      <c r="E9" s="328"/>
      <c r="F9" s="328"/>
      <c r="G9" s="328"/>
      <c r="H9" s="328"/>
      <c r="I9" s="328"/>
      <c r="J9" s="309"/>
    </row>
    <row r="10" spans="1:10" ht="30" customHeight="1" x14ac:dyDescent="0.2">
      <c r="A10" s="313" t="s">
        <v>416</v>
      </c>
      <c r="B10" s="314" t="s">
        <v>417</v>
      </c>
      <c r="C10" s="328" t="s">
        <v>444</v>
      </c>
      <c r="D10" s="328"/>
      <c r="E10" s="328"/>
      <c r="F10" s="328"/>
      <c r="G10" s="328"/>
      <c r="H10" s="328"/>
      <c r="I10" s="328"/>
      <c r="J10" s="309"/>
    </row>
    <row r="11" spans="1:10" ht="12.75" x14ac:dyDescent="0.2">
      <c r="J11" s="309"/>
    </row>
    <row r="12" spans="1:10" ht="12.75" x14ac:dyDescent="0.2">
      <c r="J12" s="309"/>
    </row>
    <row r="13" spans="1:10" ht="12.75" x14ac:dyDescent="0.2">
      <c r="A13" s="315" t="s">
        <v>445</v>
      </c>
      <c r="B13" s="315" t="s">
        <v>446</v>
      </c>
      <c r="C13" s="319" t="s">
        <v>447</v>
      </c>
      <c r="D13" s="319" t="s">
        <v>418</v>
      </c>
      <c r="J13" s="309"/>
    </row>
    <row r="14" spans="1:10" s="323" customFormat="1" ht="25.5" x14ac:dyDescent="0.2">
      <c r="A14" s="320" t="s">
        <v>449</v>
      </c>
      <c r="B14" s="320" t="s">
        <v>448</v>
      </c>
      <c r="C14" s="321">
        <v>1</v>
      </c>
      <c r="D14" s="322" t="s">
        <v>422</v>
      </c>
      <c r="J14" s="324"/>
    </row>
    <row r="15" spans="1:10" s="323" customFormat="1" ht="12.75" x14ac:dyDescent="0.2">
      <c r="A15" s="320"/>
      <c r="B15" s="320" t="s">
        <v>448</v>
      </c>
      <c r="C15" s="321">
        <v>2</v>
      </c>
      <c r="D15" s="322" t="s">
        <v>423</v>
      </c>
      <c r="J15" s="324"/>
    </row>
    <row r="16" spans="1:10" s="323" customFormat="1" ht="12.75" x14ac:dyDescent="0.2">
      <c r="A16" s="320"/>
      <c r="B16" s="320" t="s">
        <v>448</v>
      </c>
      <c r="C16" s="321">
        <v>3</v>
      </c>
      <c r="D16" s="322" t="s">
        <v>424</v>
      </c>
      <c r="J16" s="324"/>
    </row>
    <row r="17" spans="1:10" s="323" customFormat="1" ht="12.75" x14ac:dyDescent="0.2">
      <c r="A17" s="320"/>
      <c r="B17" s="320" t="s">
        <v>448</v>
      </c>
      <c r="C17" s="321">
        <v>4</v>
      </c>
      <c r="D17" s="322" t="s">
        <v>425</v>
      </c>
      <c r="J17" s="324"/>
    </row>
    <row r="18" spans="1:10" s="323" customFormat="1" ht="12.75" x14ac:dyDescent="0.2">
      <c r="A18" s="320"/>
      <c r="B18" s="320" t="s">
        <v>448</v>
      </c>
      <c r="C18" s="321">
        <v>5</v>
      </c>
      <c r="D18" s="322" t="s">
        <v>426</v>
      </c>
      <c r="J18" s="324"/>
    </row>
    <row r="19" spans="1:10" s="323" customFormat="1" ht="12.75" x14ac:dyDescent="0.2">
      <c r="A19" s="320"/>
      <c r="B19" s="320" t="s">
        <v>448</v>
      </c>
      <c r="C19" s="321">
        <v>6</v>
      </c>
      <c r="D19" s="322" t="s">
        <v>427</v>
      </c>
      <c r="J19" s="324"/>
    </row>
    <row r="20" spans="1:10" s="323" customFormat="1" ht="12.75" x14ac:dyDescent="0.2">
      <c r="A20" s="320"/>
      <c r="B20" s="320" t="s">
        <v>448</v>
      </c>
      <c r="C20" s="321">
        <v>7</v>
      </c>
      <c r="D20" s="322" t="s">
        <v>428</v>
      </c>
      <c r="J20" s="324"/>
    </row>
    <row r="21" spans="1:10" s="323" customFormat="1" ht="12.75" x14ac:dyDescent="0.2">
      <c r="A21" s="320"/>
      <c r="B21" s="320" t="s">
        <v>448</v>
      </c>
      <c r="C21" s="321">
        <v>8</v>
      </c>
      <c r="D21" s="322" t="s">
        <v>429</v>
      </c>
      <c r="J21" s="324"/>
    </row>
    <row r="22" spans="1:10" s="323" customFormat="1" ht="25.5" x14ac:dyDescent="0.2">
      <c r="A22" s="320"/>
      <c r="B22" s="320" t="s">
        <v>448</v>
      </c>
      <c r="C22" s="321">
        <v>9</v>
      </c>
      <c r="D22" s="322" t="s">
        <v>430</v>
      </c>
      <c r="J22" s="324"/>
    </row>
    <row r="23" spans="1:10" s="323" customFormat="1" ht="12.75" x14ac:dyDescent="0.2">
      <c r="A23" s="320"/>
      <c r="B23" s="320" t="s">
        <v>448</v>
      </c>
      <c r="C23" s="321">
        <v>10</v>
      </c>
      <c r="D23" s="322" t="s">
        <v>431</v>
      </c>
      <c r="J23" s="324"/>
    </row>
    <row r="24" spans="1:10" s="323" customFormat="1" ht="25.5" x14ac:dyDescent="0.2">
      <c r="A24" s="320"/>
      <c r="B24" s="320" t="s">
        <v>448</v>
      </c>
      <c r="C24" s="321">
        <v>11</v>
      </c>
      <c r="D24" s="322" t="s">
        <v>432</v>
      </c>
      <c r="J24" s="324"/>
    </row>
    <row r="25" spans="1:10" s="323" customFormat="1" ht="12.75" x14ac:dyDescent="0.2">
      <c r="A25" s="320"/>
      <c r="B25" s="320" t="s">
        <v>448</v>
      </c>
      <c r="C25" s="321">
        <v>12</v>
      </c>
      <c r="D25" s="322" t="s">
        <v>433</v>
      </c>
      <c r="J25" s="324"/>
    </row>
    <row r="26" spans="1:10" s="323" customFormat="1" ht="12.75" x14ac:dyDescent="0.2">
      <c r="A26" s="320"/>
      <c r="B26" s="320" t="s">
        <v>448</v>
      </c>
      <c r="C26" s="321">
        <v>13</v>
      </c>
      <c r="D26" s="322" t="s">
        <v>434</v>
      </c>
      <c r="J26" s="324"/>
    </row>
    <row r="27" spans="1:10" s="323" customFormat="1" ht="12.75" x14ac:dyDescent="0.2">
      <c r="A27" s="320"/>
      <c r="B27" s="320" t="s">
        <v>448</v>
      </c>
      <c r="C27" s="321">
        <v>14</v>
      </c>
      <c r="D27" s="322" t="s">
        <v>435</v>
      </c>
      <c r="J27" s="324"/>
    </row>
    <row r="28" spans="1:10" s="323" customFormat="1" ht="25.5" x14ac:dyDescent="0.2">
      <c r="A28" s="320"/>
      <c r="B28" s="320" t="s">
        <v>459</v>
      </c>
      <c r="C28" s="321">
        <v>15</v>
      </c>
      <c r="D28" s="322" t="s">
        <v>435</v>
      </c>
      <c r="J28" s="324"/>
    </row>
    <row r="29" spans="1:10" s="323" customFormat="1" ht="25.5" x14ac:dyDescent="0.2">
      <c r="A29" s="320"/>
      <c r="B29" s="320" t="s">
        <v>460</v>
      </c>
      <c r="C29" s="321">
        <v>16</v>
      </c>
      <c r="D29" s="322" t="s">
        <v>435</v>
      </c>
      <c r="J29" s="324"/>
    </row>
    <row r="30" spans="1:10" ht="12.75" x14ac:dyDescent="0.2">
      <c r="J30" s="309"/>
    </row>
    <row r="31" spans="1:10" ht="12.75" x14ac:dyDescent="0.2">
      <c r="A31" s="316" t="s">
        <v>419</v>
      </c>
      <c r="B31" s="317"/>
      <c r="C31" s="317"/>
      <c r="D31" s="317"/>
      <c r="E31" s="317"/>
      <c r="J31" s="309"/>
    </row>
    <row r="32" spans="1:10" ht="12.75" x14ac:dyDescent="0.2">
      <c r="A32" s="317"/>
      <c r="B32" s="317"/>
      <c r="C32" s="317"/>
      <c r="D32" s="317"/>
      <c r="E32" s="317"/>
      <c r="J32" s="309"/>
    </row>
    <row r="33" spans="1:10" ht="12.75" x14ac:dyDescent="0.2">
      <c r="A33" s="317">
        <v>1</v>
      </c>
      <c r="B33" s="318" t="s">
        <v>436</v>
      </c>
      <c r="C33" s="317"/>
      <c r="D33" s="317"/>
      <c r="E33" s="317"/>
      <c r="J33" s="309"/>
    </row>
    <row r="34" spans="1:10" ht="12.75" x14ac:dyDescent="0.2">
      <c r="A34" s="317">
        <v>2</v>
      </c>
      <c r="B34" s="318" t="s">
        <v>420</v>
      </c>
      <c r="C34" s="317"/>
      <c r="D34" s="317"/>
      <c r="E34" s="317"/>
      <c r="J34" s="309"/>
    </row>
    <row r="35" spans="1:10" ht="12.75" x14ac:dyDescent="0.2">
      <c r="A35" s="317"/>
      <c r="B35" s="318"/>
      <c r="C35" s="317"/>
      <c r="D35" s="317"/>
      <c r="E35" s="317"/>
      <c r="J35" s="309"/>
    </row>
    <row r="36" spans="1:10" ht="12.75" x14ac:dyDescent="0.2">
      <c r="A36" s="316" t="s">
        <v>421</v>
      </c>
      <c r="B36" s="318"/>
      <c r="C36" s="317"/>
      <c r="D36" s="317"/>
      <c r="E36" s="317"/>
      <c r="J36" s="309"/>
    </row>
    <row r="37" spans="1:10" ht="12.75" x14ac:dyDescent="0.2">
      <c r="A37" s="317">
        <v>1</v>
      </c>
      <c r="B37" s="318" t="s">
        <v>440</v>
      </c>
      <c r="C37" s="317"/>
      <c r="D37" s="317"/>
      <c r="E37" s="317"/>
      <c r="J37" s="309"/>
    </row>
    <row r="38" spans="1:10" ht="12.75" x14ac:dyDescent="0.2">
      <c r="A38" s="317">
        <v>2</v>
      </c>
      <c r="B38" s="318" t="s">
        <v>441</v>
      </c>
      <c r="C38" s="317"/>
      <c r="D38" s="317"/>
      <c r="E38" s="317"/>
      <c r="J38" s="309"/>
    </row>
    <row r="39" spans="1:10" ht="12.75" x14ac:dyDescent="0.2">
      <c r="A39" s="317">
        <v>3</v>
      </c>
      <c r="B39" s="303" t="s">
        <v>450</v>
      </c>
      <c r="C39" s="317"/>
      <c r="D39" s="317"/>
      <c r="E39" s="317"/>
      <c r="J39" s="309"/>
    </row>
    <row r="40" spans="1:10" ht="12.75" x14ac:dyDescent="0.2">
      <c r="A40" s="317">
        <v>4</v>
      </c>
      <c r="B40" s="303" t="s">
        <v>437</v>
      </c>
      <c r="C40" s="317"/>
      <c r="D40" s="317"/>
      <c r="E40" s="317"/>
      <c r="J40" s="309"/>
    </row>
    <row r="41" spans="1:10" ht="12.75" x14ac:dyDescent="0.2">
      <c r="A41" s="317">
        <v>5</v>
      </c>
      <c r="B41" s="318" t="s">
        <v>438</v>
      </c>
      <c r="C41" s="317"/>
      <c r="D41" s="317"/>
      <c r="E41" s="317"/>
      <c r="J41" s="309"/>
    </row>
    <row r="42" spans="1:10" ht="12.75" x14ac:dyDescent="0.2">
      <c r="A42" s="317">
        <v>6</v>
      </c>
      <c r="B42" s="303" t="s">
        <v>439</v>
      </c>
      <c r="C42" s="317"/>
      <c r="D42" s="317"/>
      <c r="E42" s="317"/>
      <c r="J42" s="309"/>
    </row>
    <row r="43" spans="1:10" ht="12.75" x14ac:dyDescent="0.2">
      <c r="J43" s="309"/>
    </row>
    <row r="44" spans="1:10" ht="12.75" x14ac:dyDescent="0.2">
      <c r="J44" s="309"/>
    </row>
    <row r="45" spans="1:10" ht="12.75" x14ac:dyDescent="0.2">
      <c r="J45" s="309"/>
    </row>
    <row r="46" spans="1:10" ht="12.75" x14ac:dyDescent="0.2">
      <c r="J46" s="309"/>
    </row>
    <row r="47" spans="1:10" ht="12.75" x14ac:dyDescent="0.2">
      <c r="J47" s="309"/>
    </row>
    <row r="48" spans="1:10" ht="12.75" x14ac:dyDescent="0.2">
      <c r="J48" s="309"/>
    </row>
    <row r="49" spans="10:10" ht="12.75" x14ac:dyDescent="0.2">
      <c r="J49" s="309"/>
    </row>
    <row r="50" spans="10:10" ht="12.75" x14ac:dyDescent="0.2">
      <c r="J50" s="309"/>
    </row>
    <row r="51" spans="10:10" ht="12.75" x14ac:dyDescent="0.2">
      <c r="J51" s="309"/>
    </row>
    <row r="52" spans="10:10" ht="12.75" x14ac:dyDescent="0.2">
      <c r="J52" s="309"/>
    </row>
    <row r="53" spans="10:10" ht="12.75" x14ac:dyDescent="0.2">
      <c r="J53" s="309"/>
    </row>
    <row r="54" spans="10:10" ht="12.75" x14ac:dyDescent="0.2">
      <c r="J54" s="309"/>
    </row>
    <row r="55" spans="10:10" ht="12.75" x14ac:dyDescent="0.2">
      <c r="J55" s="309"/>
    </row>
    <row r="56" spans="10:10" ht="12.75" x14ac:dyDescent="0.2">
      <c r="J56" s="309"/>
    </row>
    <row r="57" spans="10:10" ht="12.75" x14ac:dyDescent="0.2">
      <c r="J57" s="309"/>
    </row>
    <row r="58" spans="10:10" ht="12.75" x14ac:dyDescent="0.2">
      <c r="J58" s="309"/>
    </row>
    <row r="59" spans="10:10" ht="12.75" x14ac:dyDescent="0.2">
      <c r="J59" s="309"/>
    </row>
    <row r="60" spans="10:10" ht="12.75" x14ac:dyDescent="0.2">
      <c r="J60" s="309"/>
    </row>
    <row r="61" spans="10:10" ht="12.75" x14ac:dyDescent="0.2">
      <c r="J61" s="309"/>
    </row>
    <row r="62" spans="10:10" ht="12.75" x14ac:dyDescent="0.2">
      <c r="J62" s="309"/>
    </row>
    <row r="63" spans="10:10" ht="12.75" x14ac:dyDescent="0.2">
      <c r="J63" s="309"/>
    </row>
    <row r="64" spans="10:10" ht="12.75" x14ac:dyDescent="0.2">
      <c r="J64" s="309"/>
    </row>
    <row r="65" spans="10:10" ht="12.75" x14ac:dyDescent="0.2">
      <c r="J65" s="309"/>
    </row>
    <row r="66" spans="10:10" ht="12.75" x14ac:dyDescent="0.2">
      <c r="J66" s="309"/>
    </row>
    <row r="67" spans="10:10" ht="12.75" x14ac:dyDescent="0.2">
      <c r="J67" s="309"/>
    </row>
    <row r="68" spans="10:10" ht="12.75" x14ac:dyDescent="0.2">
      <c r="J68" s="309"/>
    </row>
    <row r="69" spans="10:10" ht="12.75" x14ac:dyDescent="0.2">
      <c r="J69" s="309"/>
    </row>
    <row r="70" spans="10:10" ht="12.75" x14ac:dyDescent="0.2">
      <c r="J70" s="309"/>
    </row>
    <row r="71" spans="10:10" ht="12.75" x14ac:dyDescent="0.2">
      <c r="J71" s="309"/>
    </row>
    <row r="72" spans="10:10" ht="12.75" x14ac:dyDescent="0.2">
      <c r="J72" s="309"/>
    </row>
    <row r="73" spans="10:10" ht="12.75" x14ac:dyDescent="0.2">
      <c r="J73" s="309"/>
    </row>
    <row r="74" spans="10:10" ht="12.75" x14ac:dyDescent="0.2">
      <c r="J74" s="309"/>
    </row>
    <row r="75" spans="10:10" ht="12.75" x14ac:dyDescent="0.2">
      <c r="J75" s="309"/>
    </row>
    <row r="76" spans="10:10" ht="12.75" x14ac:dyDescent="0.2">
      <c r="J76" s="309"/>
    </row>
    <row r="77" spans="10:10" ht="12.75" x14ac:dyDescent="0.2">
      <c r="J77" s="309"/>
    </row>
    <row r="78" spans="10:10" ht="12.75" x14ac:dyDescent="0.2">
      <c r="J78" s="309"/>
    </row>
    <row r="79" spans="10:10" ht="12.75" x14ac:dyDescent="0.2">
      <c r="J79" s="309"/>
    </row>
    <row r="80" spans="10:10" ht="12.75" x14ac:dyDescent="0.2">
      <c r="J80" s="309"/>
    </row>
    <row r="81" spans="10:10" ht="12.75" x14ac:dyDescent="0.2">
      <c r="J81" s="309"/>
    </row>
    <row r="82" spans="10:10" ht="12.75" x14ac:dyDescent="0.2">
      <c r="J82" s="309"/>
    </row>
    <row r="83" spans="10:10" ht="12.75" x14ac:dyDescent="0.2">
      <c r="J83" s="309"/>
    </row>
    <row r="84" spans="10:10" ht="12.75" x14ac:dyDescent="0.2">
      <c r="J84" s="309"/>
    </row>
    <row r="85" spans="10:10" ht="12.75" x14ac:dyDescent="0.2">
      <c r="J85" s="309"/>
    </row>
    <row r="86" spans="10:10" ht="12.75" x14ac:dyDescent="0.2">
      <c r="J86" s="309"/>
    </row>
    <row r="87" spans="10:10" ht="12.75" x14ac:dyDescent="0.2">
      <c r="J87" s="309"/>
    </row>
    <row r="88" spans="10:10" ht="12.75" x14ac:dyDescent="0.2">
      <c r="J88" s="309"/>
    </row>
    <row r="89" spans="10:10" ht="12.75" x14ac:dyDescent="0.2">
      <c r="J89" s="309"/>
    </row>
    <row r="90" spans="10:10" ht="12.75" x14ac:dyDescent="0.2">
      <c r="J90" s="309"/>
    </row>
    <row r="91" spans="10:10" ht="12.75" x14ac:dyDescent="0.2">
      <c r="J91" s="309"/>
    </row>
    <row r="92" spans="10:10" ht="12.75" x14ac:dyDescent="0.2">
      <c r="J92" s="309"/>
    </row>
    <row r="93" spans="10:10" ht="12.75" x14ac:dyDescent="0.2">
      <c r="J93" s="309"/>
    </row>
    <row r="94" spans="10:10" ht="12.75" x14ac:dyDescent="0.2">
      <c r="J94" s="309"/>
    </row>
    <row r="95" spans="10:10" ht="12.75" x14ac:dyDescent="0.2">
      <c r="J95" s="309"/>
    </row>
    <row r="96" spans="10:10" ht="12.75" x14ac:dyDescent="0.2">
      <c r="J96" s="309"/>
    </row>
    <row r="97" spans="10:10" ht="12.75" x14ac:dyDescent="0.2">
      <c r="J97" s="309"/>
    </row>
    <row r="98" spans="10:10" ht="12.75" x14ac:dyDescent="0.2">
      <c r="J98" s="309"/>
    </row>
    <row r="99" spans="10:10" ht="12.75" x14ac:dyDescent="0.2">
      <c r="J99" s="309"/>
    </row>
    <row r="100" spans="10:10" ht="12.75" x14ac:dyDescent="0.2">
      <c r="J100" s="309"/>
    </row>
    <row r="101" spans="10:10" ht="12.75" x14ac:dyDescent="0.2">
      <c r="J101" s="309"/>
    </row>
    <row r="102" spans="10:10" ht="12.75" x14ac:dyDescent="0.2">
      <c r="J102" s="309"/>
    </row>
    <row r="103" spans="10:10" ht="12.75" x14ac:dyDescent="0.2">
      <c r="J103" s="309"/>
    </row>
    <row r="104" spans="10:10" ht="12.75" x14ac:dyDescent="0.2">
      <c r="J104" s="309"/>
    </row>
    <row r="105" spans="10:10" ht="12.75" x14ac:dyDescent="0.2">
      <c r="J105" s="309"/>
    </row>
    <row r="106" spans="10:10" ht="12.75" x14ac:dyDescent="0.2">
      <c r="J106" s="309"/>
    </row>
    <row r="107" spans="10:10" ht="12.75" x14ac:dyDescent="0.2">
      <c r="J107" s="309"/>
    </row>
    <row r="108" spans="10:10" ht="12.75" x14ac:dyDescent="0.2">
      <c r="J108" s="309"/>
    </row>
    <row r="109" spans="10:10" ht="12.75" x14ac:dyDescent="0.2">
      <c r="J109" s="309"/>
    </row>
    <row r="110" spans="10:10" ht="12.75" x14ac:dyDescent="0.2">
      <c r="J110" s="309"/>
    </row>
    <row r="111" spans="10:10" ht="12.75" x14ac:dyDescent="0.2">
      <c r="J111" s="309"/>
    </row>
    <row r="112" spans="10:10" ht="12.75" x14ac:dyDescent="0.2">
      <c r="J112" s="309"/>
    </row>
    <row r="113" spans="10:10" ht="12.75" x14ac:dyDescent="0.2">
      <c r="J113" s="309"/>
    </row>
    <row r="114" spans="10:10" ht="12.75" x14ac:dyDescent="0.2">
      <c r="J114" s="309"/>
    </row>
    <row r="115" spans="10:10" ht="12.75" x14ac:dyDescent="0.2">
      <c r="J115" s="309"/>
    </row>
    <row r="116" spans="10:10" ht="12.75" x14ac:dyDescent="0.2">
      <c r="J116" s="309"/>
    </row>
    <row r="117" spans="10:10" ht="12.75" x14ac:dyDescent="0.2">
      <c r="J117" s="309"/>
    </row>
    <row r="118" spans="10:10" ht="12.75" x14ac:dyDescent="0.2">
      <c r="J118" s="309"/>
    </row>
    <row r="119" spans="10:10" ht="12.75" x14ac:dyDescent="0.2">
      <c r="J119" s="309"/>
    </row>
    <row r="120" spans="10:10" ht="12.75" x14ac:dyDescent="0.2">
      <c r="J120" s="309"/>
    </row>
    <row r="121" spans="10:10" ht="12.75" x14ac:dyDescent="0.2">
      <c r="J121" s="309"/>
    </row>
    <row r="122" spans="10:10" ht="12.75" x14ac:dyDescent="0.2">
      <c r="J122" s="309"/>
    </row>
    <row r="123" spans="10:10" ht="12.75" x14ac:dyDescent="0.2">
      <c r="J123" s="309"/>
    </row>
    <row r="124" spans="10:10" ht="12.75" x14ac:dyDescent="0.2">
      <c r="J124" s="309"/>
    </row>
    <row r="125" spans="10:10" ht="12.75" x14ac:dyDescent="0.2">
      <c r="J125" s="309"/>
    </row>
    <row r="126" spans="10:10" ht="12.75" x14ac:dyDescent="0.2">
      <c r="J126" s="309"/>
    </row>
    <row r="127" spans="10:10" ht="12.75" x14ac:dyDescent="0.2">
      <c r="J127" s="309"/>
    </row>
    <row r="128" spans="10:10" ht="12.75" x14ac:dyDescent="0.2">
      <c r="J128" s="309"/>
    </row>
    <row r="129" spans="10:10" ht="12.75" x14ac:dyDescent="0.2">
      <c r="J129" s="309"/>
    </row>
    <row r="130" spans="10:10" ht="12.75" x14ac:dyDescent="0.2">
      <c r="J130" s="309"/>
    </row>
    <row r="131" spans="10:10" ht="12.75" x14ac:dyDescent="0.2">
      <c r="J131" s="309"/>
    </row>
    <row r="132" spans="10:10" ht="12.75" x14ac:dyDescent="0.2">
      <c r="J132" s="309"/>
    </row>
    <row r="133" spans="10:10" ht="12.75" x14ac:dyDescent="0.2">
      <c r="J133" s="309"/>
    </row>
    <row r="134" spans="10:10" ht="12.75" x14ac:dyDescent="0.2">
      <c r="J134" s="309"/>
    </row>
    <row r="135" spans="10:10" ht="12.75" x14ac:dyDescent="0.2">
      <c r="J135" s="309"/>
    </row>
    <row r="136" spans="10:10" ht="12.75" x14ac:dyDescent="0.2">
      <c r="J136" s="309"/>
    </row>
    <row r="137" spans="10:10" ht="12.75" x14ac:dyDescent="0.2">
      <c r="J137" s="309"/>
    </row>
    <row r="138" spans="10:10" ht="12.75" x14ac:dyDescent="0.2">
      <c r="J138" s="309"/>
    </row>
    <row r="139" spans="10:10" ht="12.75" x14ac:dyDescent="0.2">
      <c r="J139" s="309"/>
    </row>
    <row r="140" spans="10:10" ht="12.75" x14ac:dyDescent="0.2">
      <c r="J140" s="309"/>
    </row>
    <row r="141" spans="10:10" ht="12.75" x14ac:dyDescent="0.2">
      <c r="J141" s="309"/>
    </row>
    <row r="142" spans="10:10" ht="12.75" x14ac:dyDescent="0.2">
      <c r="J142" s="309"/>
    </row>
    <row r="143" spans="10:10" ht="12.75" x14ac:dyDescent="0.2">
      <c r="J143" s="309"/>
    </row>
    <row r="144" spans="10:10" ht="12.75" x14ac:dyDescent="0.2">
      <c r="J144" s="309"/>
    </row>
    <row r="145" spans="10:10" ht="12.75" x14ac:dyDescent="0.2">
      <c r="J145" s="309"/>
    </row>
    <row r="146" spans="10:10" ht="12.75" x14ac:dyDescent="0.2">
      <c r="J146" s="309"/>
    </row>
    <row r="147" spans="10:10" ht="12.75" x14ac:dyDescent="0.2">
      <c r="J147" s="309"/>
    </row>
    <row r="148" spans="10:10" ht="12.75" x14ac:dyDescent="0.2">
      <c r="J148" s="309"/>
    </row>
    <row r="149" spans="10:10" ht="12.75" x14ac:dyDescent="0.2">
      <c r="J149" s="309"/>
    </row>
    <row r="150" spans="10:10" ht="12.75" x14ac:dyDescent="0.2">
      <c r="J150" s="309"/>
    </row>
    <row r="151" spans="10:10" ht="12.75" x14ac:dyDescent="0.2">
      <c r="J151" s="309"/>
    </row>
    <row r="152" spans="10:10" ht="12.75" x14ac:dyDescent="0.2">
      <c r="J152" s="309"/>
    </row>
    <row r="153" spans="10:10" ht="12.75" x14ac:dyDescent="0.2">
      <c r="J153" s="309"/>
    </row>
    <row r="154" spans="10:10" ht="12.75" x14ac:dyDescent="0.2">
      <c r="J154" s="309"/>
    </row>
    <row r="155" spans="10:10" ht="12.75" x14ac:dyDescent="0.2">
      <c r="J155" s="309"/>
    </row>
    <row r="156" spans="10:10" ht="12.75" x14ac:dyDescent="0.2">
      <c r="J156" s="309"/>
    </row>
    <row r="157" spans="10:10" ht="12.75" x14ac:dyDescent="0.2">
      <c r="J157" s="309"/>
    </row>
    <row r="158" spans="10:10" ht="12.75" x14ac:dyDescent="0.2">
      <c r="J158" s="309"/>
    </row>
    <row r="159" spans="10:10" ht="12.75" x14ac:dyDescent="0.2">
      <c r="J159" s="309"/>
    </row>
    <row r="160" spans="10:10" ht="12.75" x14ac:dyDescent="0.2">
      <c r="J160" s="309"/>
    </row>
    <row r="161" spans="10:10" ht="12.75" x14ac:dyDescent="0.2">
      <c r="J161" s="309"/>
    </row>
    <row r="162" spans="10:10" ht="12.75" x14ac:dyDescent="0.2">
      <c r="J162" s="309"/>
    </row>
    <row r="163" spans="10:10" ht="12.75" x14ac:dyDescent="0.2">
      <c r="J163" s="309"/>
    </row>
    <row r="164" spans="10:10" ht="12.75" x14ac:dyDescent="0.2">
      <c r="J164" s="309"/>
    </row>
    <row r="165" spans="10:10" ht="12.75" x14ac:dyDescent="0.2">
      <c r="J165" s="309"/>
    </row>
    <row r="166" spans="10:10" ht="12.75" x14ac:dyDescent="0.2">
      <c r="J166" s="309"/>
    </row>
    <row r="167" spans="10:10" ht="12.75" x14ac:dyDescent="0.2">
      <c r="J167" s="309"/>
    </row>
    <row r="168" spans="10:10" ht="12.75" x14ac:dyDescent="0.2">
      <c r="J168" s="309"/>
    </row>
    <row r="169" spans="10:10" ht="12.75" x14ac:dyDescent="0.2">
      <c r="J169" s="309"/>
    </row>
    <row r="170" spans="10:10" ht="12.75" x14ac:dyDescent="0.2">
      <c r="J170" s="309"/>
    </row>
    <row r="171" spans="10:10" ht="12.75" x14ac:dyDescent="0.2">
      <c r="J171" s="309"/>
    </row>
    <row r="172" spans="10:10" ht="12.75" x14ac:dyDescent="0.2">
      <c r="J172" s="309"/>
    </row>
    <row r="173" spans="10:10" ht="12.75" x14ac:dyDescent="0.2">
      <c r="J173" s="309"/>
    </row>
    <row r="174" spans="10:10" ht="12.75" x14ac:dyDescent="0.2">
      <c r="J174" s="309"/>
    </row>
    <row r="175" spans="10:10" ht="12.75" x14ac:dyDescent="0.2">
      <c r="J175" s="309"/>
    </row>
    <row r="176" spans="10:10" ht="12.75" x14ac:dyDescent="0.2">
      <c r="J176" s="309"/>
    </row>
    <row r="177" spans="10:10" ht="12.75" x14ac:dyDescent="0.2">
      <c r="J177" s="309"/>
    </row>
    <row r="178" spans="10:10" ht="12.75" x14ac:dyDescent="0.2">
      <c r="J178" s="309"/>
    </row>
    <row r="179" spans="10:10" ht="12.75" x14ac:dyDescent="0.2">
      <c r="J179" s="309"/>
    </row>
    <row r="180" spans="10:10" ht="12.75" x14ac:dyDescent="0.2">
      <c r="J180" s="309"/>
    </row>
    <row r="181" spans="10:10" ht="12.75" x14ac:dyDescent="0.2">
      <c r="J181" s="309"/>
    </row>
    <row r="182" spans="10:10" ht="12.75" x14ac:dyDescent="0.2">
      <c r="J182" s="309"/>
    </row>
    <row r="183" spans="10:10" ht="12.75" x14ac:dyDescent="0.2">
      <c r="J183" s="309"/>
    </row>
    <row r="184" spans="10:10" ht="12.75" x14ac:dyDescent="0.2">
      <c r="J184" s="309"/>
    </row>
    <row r="185" spans="10:10" ht="12.75" x14ac:dyDescent="0.2">
      <c r="J185" s="309"/>
    </row>
    <row r="186" spans="10:10" ht="12.75" x14ac:dyDescent="0.2">
      <c r="J186" s="309"/>
    </row>
    <row r="187" spans="10:10" ht="12.75" x14ac:dyDescent="0.2">
      <c r="J187" s="309"/>
    </row>
    <row r="188" spans="10:10" ht="12.75" x14ac:dyDescent="0.2">
      <c r="J188" s="309"/>
    </row>
    <row r="189" spans="10:10" ht="12.75" x14ac:dyDescent="0.2">
      <c r="J189" s="309"/>
    </row>
    <row r="190" spans="10:10" ht="12.75" x14ac:dyDescent="0.2">
      <c r="J190" s="309"/>
    </row>
    <row r="191" spans="10:10" ht="12.75" x14ac:dyDescent="0.2">
      <c r="J191" s="309"/>
    </row>
    <row r="192" spans="10:10" ht="12.75" x14ac:dyDescent="0.2">
      <c r="J192" s="309"/>
    </row>
    <row r="193" spans="10:10" ht="12.75" x14ac:dyDescent="0.2">
      <c r="J193" s="309"/>
    </row>
    <row r="194" spans="10:10" ht="12.75" x14ac:dyDescent="0.2">
      <c r="J194" s="309"/>
    </row>
    <row r="195" spans="10:10" ht="12.75" x14ac:dyDescent="0.2">
      <c r="J195" s="309"/>
    </row>
    <row r="196" spans="10:10" ht="12.75" x14ac:dyDescent="0.2">
      <c r="J196" s="309"/>
    </row>
    <row r="197" spans="10:10" ht="12.75" x14ac:dyDescent="0.2">
      <c r="J197" s="309"/>
    </row>
    <row r="198" spans="10:10" ht="12.75" x14ac:dyDescent="0.2">
      <c r="J198" s="309"/>
    </row>
    <row r="199" spans="10:10" ht="12.75" x14ac:dyDescent="0.2">
      <c r="J199" s="309"/>
    </row>
    <row r="200" spans="10:10" ht="12.75" x14ac:dyDescent="0.2">
      <c r="J200" s="309"/>
    </row>
    <row r="201" spans="10:10" ht="12.75" x14ac:dyDescent="0.2">
      <c r="J201" s="309"/>
    </row>
    <row r="202" spans="10:10" ht="12.75" x14ac:dyDescent="0.2">
      <c r="J202" s="309"/>
    </row>
    <row r="203" spans="10:10" ht="12.75" x14ac:dyDescent="0.2">
      <c r="J203" s="309"/>
    </row>
    <row r="204" spans="10:10" ht="12.75" x14ac:dyDescent="0.2">
      <c r="J204" s="309"/>
    </row>
    <row r="205" spans="10:10" ht="12.75" x14ac:dyDescent="0.2">
      <c r="J205" s="309"/>
    </row>
    <row r="206" spans="10:10" ht="12.75" x14ac:dyDescent="0.2">
      <c r="J206" s="309"/>
    </row>
    <row r="207" spans="10:10" ht="12.75" x14ac:dyDescent="0.2">
      <c r="J207" s="309"/>
    </row>
    <row r="208" spans="10:10" ht="12.75" x14ac:dyDescent="0.2">
      <c r="J208" s="309"/>
    </row>
    <row r="209" spans="10:10" ht="12.75" x14ac:dyDescent="0.2">
      <c r="J209" s="309"/>
    </row>
    <row r="210" spans="10:10" ht="12.75" x14ac:dyDescent="0.2">
      <c r="J210" s="309"/>
    </row>
    <row r="211" spans="10:10" ht="12.75" x14ac:dyDescent="0.2">
      <c r="J211" s="309"/>
    </row>
    <row r="212" spans="10:10" ht="12.75" x14ac:dyDescent="0.2">
      <c r="J212" s="309"/>
    </row>
    <row r="213" spans="10:10" ht="12.75" x14ac:dyDescent="0.2">
      <c r="J213" s="309"/>
    </row>
    <row r="214" spans="10:10" ht="12.75" x14ac:dyDescent="0.2">
      <c r="J214" s="309"/>
    </row>
    <row r="215" spans="10:10" ht="12.75" x14ac:dyDescent="0.2">
      <c r="J215" s="309"/>
    </row>
    <row r="216" spans="10:10" ht="12.75" x14ac:dyDescent="0.2">
      <c r="J216" s="309"/>
    </row>
    <row r="217" spans="10:10" ht="12.75" x14ac:dyDescent="0.2">
      <c r="J217" s="309"/>
    </row>
    <row r="218" spans="10:10" ht="12.75" x14ac:dyDescent="0.2">
      <c r="J218" s="309"/>
    </row>
    <row r="219" spans="10:10" ht="12.75" x14ac:dyDescent="0.2">
      <c r="J219" s="309"/>
    </row>
    <row r="220" spans="10:10" ht="12.75" x14ac:dyDescent="0.2">
      <c r="J220" s="309"/>
    </row>
    <row r="221" spans="10:10" ht="12.75" x14ac:dyDescent="0.2">
      <c r="J221" s="309"/>
    </row>
    <row r="222" spans="10:10" ht="12.75" x14ac:dyDescent="0.2">
      <c r="J222" s="309"/>
    </row>
    <row r="223" spans="10:10" ht="12.75" x14ac:dyDescent="0.2">
      <c r="J223" s="309"/>
    </row>
    <row r="224" spans="10:10" ht="12.75" x14ac:dyDescent="0.2">
      <c r="J224" s="309"/>
    </row>
    <row r="225" spans="10:10" ht="12.75" x14ac:dyDescent="0.2">
      <c r="J225" s="309"/>
    </row>
    <row r="226" spans="10:10" ht="12.75" x14ac:dyDescent="0.2">
      <c r="J226" s="309"/>
    </row>
    <row r="227" spans="10:10" ht="12.75" x14ac:dyDescent="0.2">
      <c r="J227" s="309"/>
    </row>
    <row r="228" spans="10:10" ht="12.75" x14ac:dyDescent="0.2">
      <c r="J228" s="309"/>
    </row>
    <row r="229" spans="10:10" ht="12.75" x14ac:dyDescent="0.2">
      <c r="J229" s="309"/>
    </row>
    <row r="230" spans="10:10" ht="12.75" x14ac:dyDescent="0.2">
      <c r="J230" s="309"/>
    </row>
    <row r="231" spans="10:10" ht="12.75" x14ac:dyDescent="0.2">
      <c r="J231" s="309"/>
    </row>
    <row r="232" spans="10:10" ht="12.75" x14ac:dyDescent="0.2">
      <c r="J232" s="309"/>
    </row>
    <row r="233" spans="10:10" ht="12.75" x14ac:dyDescent="0.2">
      <c r="J233" s="309"/>
    </row>
    <row r="234" spans="10:10" ht="12.75" x14ac:dyDescent="0.2">
      <c r="J234" s="309"/>
    </row>
    <row r="235" spans="10:10" ht="12.75" x14ac:dyDescent="0.2">
      <c r="J235" s="309"/>
    </row>
    <row r="236" spans="10:10" ht="12.75" x14ac:dyDescent="0.2">
      <c r="J236" s="309"/>
    </row>
    <row r="237" spans="10:10" ht="12.75" x14ac:dyDescent="0.2">
      <c r="J237" s="309"/>
    </row>
    <row r="238" spans="10:10" ht="12.75" x14ac:dyDescent="0.2">
      <c r="J238" s="309"/>
    </row>
    <row r="239" spans="10:10" ht="12.75" x14ac:dyDescent="0.2">
      <c r="J239" s="309"/>
    </row>
    <row r="240" spans="10:10" ht="12.75" x14ac:dyDescent="0.2">
      <c r="J240" s="309"/>
    </row>
    <row r="241" spans="10:10" ht="12.75" x14ac:dyDescent="0.2">
      <c r="J241" s="309"/>
    </row>
    <row r="242" spans="10:10" ht="12.75" x14ac:dyDescent="0.2">
      <c r="J242" s="309"/>
    </row>
    <row r="243" spans="10:10" ht="12.75" x14ac:dyDescent="0.2">
      <c r="J243" s="309"/>
    </row>
    <row r="244" spans="10:10" ht="12.75" x14ac:dyDescent="0.2">
      <c r="J244" s="309"/>
    </row>
    <row r="245" spans="10:10" ht="12.75" x14ac:dyDescent="0.2">
      <c r="J245" s="309"/>
    </row>
    <row r="246" spans="10:10" ht="12.75" x14ac:dyDescent="0.2">
      <c r="J246" s="309"/>
    </row>
    <row r="247" spans="10:10" ht="12.75" x14ac:dyDescent="0.2">
      <c r="J247" s="309"/>
    </row>
    <row r="248" spans="10:10" ht="12.75" x14ac:dyDescent="0.2">
      <c r="J248" s="309"/>
    </row>
    <row r="249" spans="10:10" ht="12.75" x14ac:dyDescent="0.2">
      <c r="J249" s="309"/>
    </row>
    <row r="250" spans="10:10" ht="12.75" x14ac:dyDescent="0.2">
      <c r="J250" s="309"/>
    </row>
    <row r="251" spans="10:10" ht="12.75" x14ac:dyDescent="0.2">
      <c r="J251" s="309"/>
    </row>
    <row r="252" spans="10:10" ht="12.75" x14ac:dyDescent="0.2">
      <c r="J252" s="309"/>
    </row>
    <row r="253" spans="10:10" ht="12.75" x14ac:dyDescent="0.2">
      <c r="J253" s="309"/>
    </row>
    <row r="254" spans="10:10" ht="12.75" x14ac:dyDescent="0.2">
      <c r="J254" s="309"/>
    </row>
    <row r="255" spans="10:10" ht="12.75" x14ac:dyDescent="0.2">
      <c r="J255" s="309"/>
    </row>
    <row r="256" spans="10:10" ht="12.75" x14ac:dyDescent="0.2">
      <c r="J256" s="309"/>
    </row>
    <row r="257" spans="10:10" ht="12.75" x14ac:dyDescent="0.2">
      <c r="J257" s="309"/>
    </row>
    <row r="258" spans="10:10" ht="12.75" x14ac:dyDescent="0.2">
      <c r="J258" s="309"/>
    </row>
    <row r="259" spans="10:10" ht="12.75" x14ac:dyDescent="0.2">
      <c r="J259" s="309"/>
    </row>
    <row r="260" spans="10:10" ht="12.75" x14ac:dyDescent="0.2">
      <c r="J260" s="309"/>
    </row>
    <row r="261" spans="10:10" ht="12.75" x14ac:dyDescent="0.2">
      <c r="J261" s="309"/>
    </row>
    <row r="262" spans="10:10" ht="12.75" x14ac:dyDescent="0.2">
      <c r="J262" s="309"/>
    </row>
    <row r="263" spans="10:10" ht="12.75" x14ac:dyDescent="0.2">
      <c r="J263" s="309"/>
    </row>
    <row r="264" spans="10:10" ht="12.75" x14ac:dyDescent="0.2">
      <c r="J264" s="309"/>
    </row>
    <row r="265" spans="10:10" ht="12.75" x14ac:dyDescent="0.2">
      <c r="J265" s="309"/>
    </row>
    <row r="266" spans="10:10" ht="12.75" x14ac:dyDescent="0.2">
      <c r="J266" s="309"/>
    </row>
    <row r="267" spans="10:10" ht="12.75" x14ac:dyDescent="0.2">
      <c r="J267" s="309"/>
    </row>
    <row r="268" spans="10:10" ht="12.75" x14ac:dyDescent="0.2">
      <c r="J268" s="309"/>
    </row>
    <row r="269" spans="10:10" ht="12.75" x14ac:dyDescent="0.2">
      <c r="J269" s="309"/>
    </row>
    <row r="270" spans="10:10" ht="12.75" x14ac:dyDescent="0.2">
      <c r="J270" s="309"/>
    </row>
    <row r="271" spans="10:10" ht="12.75" x14ac:dyDescent="0.2">
      <c r="J271" s="309"/>
    </row>
    <row r="272" spans="10:10" ht="12.75" x14ac:dyDescent="0.2">
      <c r="J272" s="309"/>
    </row>
    <row r="273" spans="10:10" ht="12.75" x14ac:dyDescent="0.2">
      <c r="J273" s="309"/>
    </row>
    <row r="274" spans="10:10" ht="12.75" x14ac:dyDescent="0.2">
      <c r="J274" s="309"/>
    </row>
    <row r="275" spans="10:10" ht="12.75" x14ac:dyDescent="0.2">
      <c r="J275" s="309"/>
    </row>
    <row r="276" spans="10:10" ht="12.75" x14ac:dyDescent="0.2">
      <c r="J276" s="309"/>
    </row>
    <row r="277" spans="10:10" ht="12.75" x14ac:dyDescent="0.2">
      <c r="J277" s="309"/>
    </row>
    <row r="278" spans="10:10" ht="12.75" x14ac:dyDescent="0.2">
      <c r="J278" s="309"/>
    </row>
    <row r="279" spans="10:10" ht="12.75" x14ac:dyDescent="0.2">
      <c r="J279" s="309"/>
    </row>
    <row r="280" spans="10:10" ht="12.75" x14ac:dyDescent="0.2">
      <c r="J280" s="309"/>
    </row>
    <row r="281" spans="10:10" ht="12.75" x14ac:dyDescent="0.2">
      <c r="J281" s="309"/>
    </row>
    <row r="282" spans="10:10" ht="12.75" x14ac:dyDescent="0.2">
      <c r="J282" s="309"/>
    </row>
    <row r="283" spans="10:10" ht="12.75" x14ac:dyDescent="0.2">
      <c r="J283" s="309"/>
    </row>
    <row r="284" spans="10:10" ht="12.75" x14ac:dyDescent="0.2">
      <c r="J284" s="309"/>
    </row>
    <row r="285" spans="10:10" ht="12.75" x14ac:dyDescent="0.2">
      <c r="J285" s="309"/>
    </row>
    <row r="286" spans="10:10" ht="12.75" x14ac:dyDescent="0.2">
      <c r="J286" s="309"/>
    </row>
    <row r="287" spans="10:10" ht="12.75" x14ac:dyDescent="0.2">
      <c r="J287" s="309"/>
    </row>
    <row r="288" spans="10:10" ht="12.75" x14ac:dyDescent="0.2">
      <c r="J288" s="309"/>
    </row>
    <row r="289" spans="10:10" ht="12.75" x14ac:dyDescent="0.2">
      <c r="J289" s="309"/>
    </row>
    <row r="290" spans="10:10" ht="12.75" x14ac:dyDescent="0.2">
      <c r="J290" s="309"/>
    </row>
    <row r="291" spans="10:10" ht="12.75" x14ac:dyDescent="0.2">
      <c r="J291" s="309"/>
    </row>
    <row r="292" spans="10:10" ht="12.75" x14ac:dyDescent="0.2">
      <c r="J292" s="309"/>
    </row>
    <row r="293" spans="10:10" ht="12.75" x14ac:dyDescent="0.2">
      <c r="J293" s="309"/>
    </row>
    <row r="294" spans="10:10" ht="12.75" x14ac:dyDescent="0.2">
      <c r="J294" s="309"/>
    </row>
    <row r="295" spans="10:10" ht="12.75" x14ac:dyDescent="0.2">
      <c r="J295" s="309"/>
    </row>
    <row r="296" spans="10:10" ht="12.75" x14ac:dyDescent="0.2">
      <c r="J296" s="309"/>
    </row>
    <row r="297" spans="10:10" ht="12.75" x14ac:dyDescent="0.2">
      <c r="J297" s="309"/>
    </row>
    <row r="298" spans="10:10" ht="12.75" x14ac:dyDescent="0.2">
      <c r="J298" s="309"/>
    </row>
    <row r="299" spans="10:10" ht="12.75" x14ac:dyDescent="0.2">
      <c r="J299" s="309"/>
    </row>
    <row r="300" spans="10:10" ht="12.75" x14ac:dyDescent="0.2">
      <c r="J300" s="309"/>
    </row>
    <row r="301" spans="10:10" ht="12.75" x14ac:dyDescent="0.2">
      <c r="J301" s="309"/>
    </row>
    <row r="302" spans="10:10" ht="12.75" x14ac:dyDescent="0.2">
      <c r="J302" s="309"/>
    </row>
    <row r="303" spans="10:10" ht="12.75" x14ac:dyDescent="0.2">
      <c r="J303" s="309"/>
    </row>
    <row r="304" spans="10:10" ht="12.75" x14ac:dyDescent="0.2">
      <c r="J304" s="309"/>
    </row>
    <row r="305" spans="10:10" ht="12.75" x14ac:dyDescent="0.2">
      <c r="J305" s="309"/>
    </row>
    <row r="306" spans="10:10" ht="12.75" x14ac:dyDescent="0.2">
      <c r="J306" s="309"/>
    </row>
    <row r="307" spans="10:10" ht="12.75" x14ac:dyDescent="0.2">
      <c r="J307" s="309"/>
    </row>
    <row r="308" spans="10:10" ht="12.75" x14ac:dyDescent="0.2">
      <c r="J308" s="309"/>
    </row>
    <row r="309" spans="10:10" ht="12.75" x14ac:dyDescent="0.2">
      <c r="J309" s="309"/>
    </row>
    <row r="310" spans="10:10" ht="12.75" x14ac:dyDescent="0.2">
      <c r="J310" s="309"/>
    </row>
    <row r="311" spans="10:10" ht="12.75" x14ac:dyDescent="0.2">
      <c r="J311" s="309"/>
    </row>
    <row r="312" spans="10:10" ht="12.75" x14ac:dyDescent="0.2">
      <c r="J312" s="309"/>
    </row>
    <row r="313" spans="10:10" ht="12.75" x14ac:dyDescent="0.2">
      <c r="J313" s="309"/>
    </row>
    <row r="314" spans="10:10" ht="12.75" x14ac:dyDescent="0.2">
      <c r="J314" s="309"/>
    </row>
    <row r="315" spans="10:10" ht="12.75" x14ac:dyDescent="0.2">
      <c r="J315" s="309"/>
    </row>
    <row r="316" spans="10:10" ht="12.75" x14ac:dyDescent="0.2">
      <c r="J316" s="309"/>
    </row>
    <row r="317" spans="10:10" ht="12.75" x14ac:dyDescent="0.2">
      <c r="J317" s="309"/>
    </row>
    <row r="318" spans="10:10" ht="12.75" x14ac:dyDescent="0.2">
      <c r="J318" s="309"/>
    </row>
    <row r="319" spans="10:10" ht="12.75" x14ac:dyDescent="0.2">
      <c r="J319" s="309"/>
    </row>
    <row r="320" spans="10:10" ht="12.75" x14ac:dyDescent="0.2">
      <c r="J320" s="309"/>
    </row>
    <row r="321" spans="10:10" ht="12.75" x14ac:dyDescent="0.2">
      <c r="J321" s="309"/>
    </row>
    <row r="322" spans="10:10" ht="12.75" x14ac:dyDescent="0.2">
      <c r="J322" s="309"/>
    </row>
    <row r="323" spans="10:10" ht="12.75" x14ac:dyDescent="0.2">
      <c r="J323" s="309"/>
    </row>
    <row r="324" spans="10:10" ht="12.75" x14ac:dyDescent="0.2">
      <c r="J324" s="309"/>
    </row>
    <row r="325" spans="10:10" ht="12.75" x14ac:dyDescent="0.2">
      <c r="J325" s="309"/>
    </row>
    <row r="326" spans="10:10" ht="12.75" x14ac:dyDescent="0.2">
      <c r="J326" s="309"/>
    </row>
    <row r="327" spans="10:10" ht="12.75" x14ac:dyDescent="0.2">
      <c r="J327" s="309"/>
    </row>
    <row r="328" spans="10:10" ht="12.75" x14ac:dyDescent="0.2">
      <c r="J328" s="309"/>
    </row>
    <row r="329" spans="10:10" ht="12.75" x14ac:dyDescent="0.2">
      <c r="J329" s="309"/>
    </row>
    <row r="330" spans="10:10" ht="12.75" x14ac:dyDescent="0.2">
      <c r="J330" s="309"/>
    </row>
    <row r="331" spans="10:10" ht="12.75" x14ac:dyDescent="0.2">
      <c r="J331" s="309"/>
    </row>
    <row r="332" spans="10:10" ht="12.75" x14ac:dyDescent="0.2">
      <c r="J332" s="309"/>
    </row>
    <row r="333" spans="10:10" ht="12.75" x14ac:dyDescent="0.2">
      <c r="J333" s="309"/>
    </row>
    <row r="334" spans="10:10" ht="12.75" x14ac:dyDescent="0.2">
      <c r="J334" s="309"/>
    </row>
    <row r="335" spans="10:10" ht="12.75" x14ac:dyDescent="0.2">
      <c r="J335" s="309"/>
    </row>
    <row r="336" spans="10:10" ht="12.75" x14ac:dyDescent="0.2">
      <c r="J336" s="309"/>
    </row>
    <row r="337" spans="10:10" ht="12.75" x14ac:dyDescent="0.2">
      <c r="J337" s="309"/>
    </row>
    <row r="338" spans="10:10" ht="12.75" x14ac:dyDescent="0.2">
      <c r="J338" s="309"/>
    </row>
    <row r="339" spans="10:10" ht="12.75" x14ac:dyDescent="0.2">
      <c r="J339" s="309"/>
    </row>
    <row r="340" spans="10:10" ht="12.75" x14ac:dyDescent="0.2">
      <c r="J340" s="309"/>
    </row>
    <row r="341" spans="10:10" ht="12.75" x14ac:dyDescent="0.2">
      <c r="J341" s="309"/>
    </row>
    <row r="342" spans="10:10" ht="12.75" x14ac:dyDescent="0.2">
      <c r="J342" s="309"/>
    </row>
    <row r="343" spans="10:10" ht="12.75" x14ac:dyDescent="0.2">
      <c r="J343" s="309"/>
    </row>
    <row r="344" spans="10:10" ht="12.75" x14ac:dyDescent="0.2">
      <c r="J344" s="309"/>
    </row>
    <row r="345" spans="10:10" ht="12.75" x14ac:dyDescent="0.2">
      <c r="J345" s="309"/>
    </row>
    <row r="346" spans="10:10" ht="12.75" x14ac:dyDescent="0.2">
      <c r="J346" s="309"/>
    </row>
    <row r="347" spans="10:10" ht="12.75" x14ac:dyDescent="0.2">
      <c r="J347" s="309"/>
    </row>
    <row r="348" spans="10:10" ht="12.75" x14ac:dyDescent="0.2">
      <c r="J348" s="309"/>
    </row>
    <row r="349" spans="10:10" ht="12.75" x14ac:dyDescent="0.2">
      <c r="J349" s="309"/>
    </row>
    <row r="350" spans="10:10" ht="12.75" x14ac:dyDescent="0.2">
      <c r="J350" s="309"/>
    </row>
    <row r="351" spans="10:10" ht="12.75" x14ac:dyDescent="0.2">
      <c r="J351" s="309"/>
    </row>
    <row r="352" spans="10:10" ht="12.75" x14ac:dyDescent="0.2">
      <c r="J352" s="309"/>
    </row>
    <row r="353" spans="10:10" ht="12.75" x14ac:dyDescent="0.2">
      <c r="J353" s="309"/>
    </row>
    <row r="354" spans="10:10" ht="12.75" x14ac:dyDescent="0.2">
      <c r="J354" s="309"/>
    </row>
    <row r="355" spans="10:10" ht="12.75" x14ac:dyDescent="0.2">
      <c r="J355" s="309"/>
    </row>
    <row r="356" spans="10:10" ht="12.75" x14ac:dyDescent="0.2">
      <c r="J356" s="309"/>
    </row>
    <row r="357" spans="10:10" ht="12.75" x14ac:dyDescent="0.2">
      <c r="J357" s="309"/>
    </row>
    <row r="358" spans="10:10" ht="12.75" x14ac:dyDescent="0.2">
      <c r="J358" s="309"/>
    </row>
    <row r="359" spans="10:10" ht="12.75" x14ac:dyDescent="0.2">
      <c r="J359" s="309"/>
    </row>
    <row r="360" spans="10:10" ht="12.75" x14ac:dyDescent="0.2">
      <c r="J360" s="309"/>
    </row>
    <row r="361" spans="10:10" ht="12.75" x14ac:dyDescent="0.2">
      <c r="J361" s="309"/>
    </row>
    <row r="362" spans="10:10" ht="12.75" x14ac:dyDescent="0.2">
      <c r="J362" s="309"/>
    </row>
    <row r="363" spans="10:10" ht="12.75" x14ac:dyDescent="0.2">
      <c r="J363" s="309"/>
    </row>
    <row r="364" spans="10:10" ht="12.75" x14ac:dyDescent="0.2">
      <c r="J364" s="309"/>
    </row>
    <row r="365" spans="10:10" ht="12.75" x14ac:dyDescent="0.2">
      <c r="J365" s="309"/>
    </row>
    <row r="366" spans="10:10" ht="12.75" x14ac:dyDescent="0.2">
      <c r="J366" s="309"/>
    </row>
    <row r="367" spans="10:10" ht="12.75" x14ac:dyDescent="0.2">
      <c r="J367" s="309"/>
    </row>
    <row r="368" spans="10:10" ht="12.75" x14ac:dyDescent="0.2">
      <c r="J368" s="309"/>
    </row>
    <row r="369" spans="10:10" ht="12.75" x14ac:dyDescent="0.2">
      <c r="J369" s="309"/>
    </row>
    <row r="370" spans="10:10" ht="12.75" x14ac:dyDescent="0.2">
      <c r="J370" s="309"/>
    </row>
    <row r="371" spans="10:10" ht="12.75" x14ac:dyDescent="0.2">
      <c r="J371" s="309"/>
    </row>
    <row r="372" spans="10:10" ht="12.75" x14ac:dyDescent="0.2">
      <c r="J372" s="309"/>
    </row>
    <row r="373" spans="10:10" ht="12.75" x14ac:dyDescent="0.2">
      <c r="J373" s="309"/>
    </row>
    <row r="374" spans="10:10" ht="12.75" x14ac:dyDescent="0.2">
      <c r="J374" s="309"/>
    </row>
    <row r="375" spans="10:10" ht="12.75" x14ac:dyDescent="0.2">
      <c r="J375" s="309"/>
    </row>
    <row r="376" spans="10:10" ht="12.75" x14ac:dyDescent="0.2">
      <c r="J376" s="309"/>
    </row>
    <row r="377" spans="10:10" ht="12.75" x14ac:dyDescent="0.2">
      <c r="J377" s="309"/>
    </row>
    <row r="378" spans="10:10" ht="12.75" x14ac:dyDescent="0.2">
      <c r="J378" s="309"/>
    </row>
    <row r="379" spans="10:10" ht="12.75" x14ac:dyDescent="0.2">
      <c r="J379" s="309"/>
    </row>
    <row r="380" spans="10:10" ht="12.75" x14ac:dyDescent="0.2">
      <c r="J380" s="309"/>
    </row>
    <row r="381" spans="10:10" ht="12.75" x14ac:dyDescent="0.2">
      <c r="J381" s="309"/>
    </row>
    <row r="382" spans="10:10" ht="12.75" x14ac:dyDescent="0.2">
      <c r="J382" s="309"/>
    </row>
    <row r="383" spans="10:10" ht="12.75" x14ac:dyDescent="0.2">
      <c r="J383" s="309"/>
    </row>
    <row r="384" spans="10:10" ht="12.75" x14ac:dyDescent="0.2">
      <c r="J384" s="309"/>
    </row>
    <row r="385" spans="10:10" ht="12.75" x14ac:dyDescent="0.2">
      <c r="J385" s="309"/>
    </row>
    <row r="386" spans="10:10" ht="12.75" x14ac:dyDescent="0.2">
      <c r="J386" s="309"/>
    </row>
    <row r="387" spans="10:10" ht="12.75" x14ac:dyDescent="0.2">
      <c r="J387" s="309"/>
    </row>
    <row r="388" spans="10:10" ht="12.75" x14ac:dyDescent="0.2">
      <c r="J388" s="309"/>
    </row>
    <row r="389" spans="10:10" ht="12.75" x14ac:dyDescent="0.2">
      <c r="J389" s="309"/>
    </row>
    <row r="390" spans="10:10" ht="12.75" x14ac:dyDescent="0.2">
      <c r="J390" s="309"/>
    </row>
    <row r="391" spans="10:10" ht="12.75" x14ac:dyDescent="0.2">
      <c r="J391" s="309"/>
    </row>
    <row r="392" spans="10:10" ht="12.75" x14ac:dyDescent="0.2">
      <c r="J392" s="309"/>
    </row>
    <row r="393" spans="10:10" ht="12.75" x14ac:dyDescent="0.2">
      <c r="J393" s="309"/>
    </row>
    <row r="394" spans="10:10" ht="12.75" x14ac:dyDescent="0.2">
      <c r="J394" s="309"/>
    </row>
    <row r="395" spans="10:10" ht="12.75" x14ac:dyDescent="0.2">
      <c r="J395" s="309"/>
    </row>
    <row r="396" spans="10:10" ht="12.75" x14ac:dyDescent="0.2">
      <c r="J396" s="309"/>
    </row>
    <row r="397" spans="10:10" ht="12.75" x14ac:dyDescent="0.2">
      <c r="J397" s="309"/>
    </row>
    <row r="398" spans="10:10" ht="12.75" x14ac:dyDescent="0.2">
      <c r="J398" s="309"/>
    </row>
    <row r="399" spans="10:10" ht="12.75" x14ac:dyDescent="0.2">
      <c r="J399" s="309"/>
    </row>
    <row r="400" spans="10:10" ht="12.75" x14ac:dyDescent="0.2">
      <c r="J400" s="309"/>
    </row>
    <row r="401" spans="10:10" ht="12.75" x14ac:dyDescent="0.2">
      <c r="J401" s="309"/>
    </row>
    <row r="402" spans="10:10" ht="12.75" x14ac:dyDescent="0.2">
      <c r="J402" s="309"/>
    </row>
    <row r="403" spans="10:10" ht="12.75" x14ac:dyDescent="0.2">
      <c r="J403" s="309"/>
    </row>
    <row r="404" spans="10:10" ht="12.75" x14ac:dyDescent="0.2">
      <c r="J404" s="309"/>
    </row>
    <row r="405" spans="10:10" ht="12.75" x14ac:dyDescent="0.2">
      <c r="J405" s="309"/>
    </row>
    <row r="406" spans="10:10" ht="12.75" x14ac:dyDescent="0.2">
      <c r="J406" s="309"/>
    </row>
    <row r="407" spans="10:10" ht="12.75" x14ac:dyDescent="0.2">
      <c r="J407" s="309"/>
    </row>
    <row r="408" spans="10:10" ht="12.75" x14ac:dyDescent="0.2">
      <c r="J408" s="309"/>
    </row>
    <row r="409" spans="10:10" ht="12.75" x14ac:dyDescent="0.2">
      <c r="J409" s="309"/>
    </row>
    <row r="410" spans="10:10" ht="12.75" x14ac:dyDescent="0.2">
      <c r="J410" s="309"/>
    </row>
    <row r="411" spans="10:10" ht="12.75" x14ac:dyDescent="0.2">
      <c r="J411" s="309"/>
    </row>
    <row r="412" spans="10:10" ht="12.75" x14ac:dyDescent="0.2">
      <c r="J412" s="309"/>
    </row>
    <row r="413" spans="10:10" ht="12.75" x14ac:dyDescent="0.2">
      <c r="J413" s="309"/>
    </row>
    <row r="414" spans="10:10" ht="12.75" x14ac:dyDescent="0.2">
      <c r="J414" s="309"/>
    </row>
    <row r="415" spans="10:10" ht="12.75" x14ac:dyDescent="0.2">
      <c r="J415" s="309"/>
    </row>
    <row r="416" spans="10:10" ht="12.75" x14ac:dyDescent="0.2">
      <c r="J416" s="309"/>
    </row>
    <row r="417" spans="10:10" ht="12.75" x14ac:dyDescent="0.2">
      <c r="J417" s="309"/>
    </row>
    <row r="418" spans="10:10" ht="12.75" x14ac:dyDescent="0.2">
      <c r="J418" s="309"/>
    </row>
    <row r="419" spans="10:10" ht="12.75" x14ac:dyDescent="0.2">
      <c r="J419" s="309"/>
    </row>
    <row r="420" spans="10:10" ht="12.75" x14ac:dyDescent="0.2">
      <c r="J420" s="309"/>
    </row>
    <row r="421" spans="10:10" ht="12.75" x14ac:dyDescent="0.2">
      <c r="J421" s="309"/>
    </row>
    <row r="422" spans="10:10" ht="12.75" x14ac:dyDescent="0.2">
      <c r="J422" s="309"/>
    </row>
    <row r="423" spans="10:10" ht="12.75" x14ac:dyDescent="0.2">
      <c r="J423" s="309"/>
    </row>
    <row r="424" spans="10:10" ht="12.75" x14ac:dyDescent="0.2">
      <c r="J424" s="309"/>
    </row>
    <row r="425" spans="10:10" ht="12.75" x14ac:dyDescent="0.2">
      <c r="J425" s="309"/>
    </row>
    <row r="426" spans="10:10" ht="12.75" x14ac:dyDescent="0.2">
      <c r="J426" s="309"/>
    </row>
    <row r="427" spans="10:10" ht="12.75" x14ac:dyDescent="0.2">
      <c r="J427" s="309"/>
    </row>
    <row r="428" spans="10:10" ht="12.75" x14ac:dyDescent="0.2">
      <c r="J428" s="309"/>
    </row>
    <row r="429" spans="10:10" ht="12.75" x14ac:dyDescent="0.2">
      <c r="J429" s="309"/>
    </row>
    <row r="430" spans="10:10" ht="12.75" x14ac:dyDescent="0.2">
      <c r="J430" s="309"/>
    </row>
    <row r="431" spans="10:10" ht="12.75" x14ac:dyDescent="0.2">
      <c r="J431" s="309"/>
    </row>
    <row r="432" spans="10:10" ht="12.75" x14ac:dyDescent="0.2">
      <c r="J432" s="309"/>
    </row>
    <row r="433" spans="10:10" ht="12.75" x14ac:dyDescent="0.2">
      <c r="J433" s="309"/>
    </row>
    <row r="434" spans="10:10" ht="12.75" x14ac:dyDescent="0.2">
      <c r="J434" s="309"/>
    </row>
    <row r="435" spans="10:10" ht="12.75" x14ac:dyDescent="0.2">
      <c r="J435" s="309"/>
    </row>
    <row r="436" spans="10:10" ht="12.75" x14ac:dyDescent="0.2">
      <c r="J436" s="309"/>
    </row>
    <row r="437" spans="10:10" ht="12.75" x14ac:dyDescent="0.2">
      <c r="J437" s="309"/>
    </row>
    <row r="438" spans="10:10" ht="12.75" x14ac:dyDescent="0.2">
      <c r="J438" s="309"/>
    </row>
    <row r="439" spans="10:10" ht="12.75" x14ac:dyDescent="0.2">
      <c r="J439" s="309"/>
    </row>
    <row r="440" spans="10:10" ht="12.75" x14ac:dyDescent="0.2">
      <c r="J440" s="309"/>
    </row>
    <row r="441" spans="10:10" ht="12.75" x14ac:dyDescent="0.2">
      <c r="J441" s="309"/>
    </row>
    <row r="442" spans="10:10" ht="12.75" x14ac:dyDescent="0.2">
      <c r="J442" s="309"/>
    </row>
    <row r="443" spans="10:10" ht="12.75" x14ac:dyDescent="0.2">
      <c r="J443" s="309"/>
    </row>
    <row r="444" spans="10:10" ht="12.75" x14ac:dyDescent="0.2">
      <c r="J444" s="309"/>
    </row>
    <row r="445" spans="10:10" ht="12.75" x14ac:dyDescent="0.2">
      <c r="J445" s="309"/>
    </row>
    <row r="446" spans="10:10" ht="12.75" x14ac:dyDescent="0.2">
      <c r="J446" s="309"/>
    </row>
    <row r="447" spans="10:10" ht="12.75" x14ac:dyDescent="0.2">
      <c r="J447" s="309"/>
    </row>
    <row r="448" spans="10:10" ht="12.75" x14ac:dyDescent="0.2">
      <c r="J448" s="309"/>
    </row>
    <row r="449" spans="10:10" ht="12.75" x14ac:dyDescent="0.2">
      <c r="J449" s="309"/>
    </row>
    <row r="450" spans="10:10" ht="12.75" x14ac:dyDescent="0.2">
      <c r="J450" s="309"/>
    </row>
    <row r="451" spans="10:10" ht="12.75" x14ac:dyDescent="0.2">
      <c r="J451" s="309"/>
    </row>
    <row r="452" spans="10:10" ht="12.75" x14ac:dyDescent="0.2">
      <c r="J452" s="309"/>
    </row>
    <row r="453" spans="10:10" ht="12.75" x14ac:dyDescent="0.2">
      <c r="J453" s="309"/>
    </row>
    <row r="454" spans="10:10" ht="12.75" x14ac:dyDescent="0.2">
      <c r="J454" s="309"/>
    </row>
    <row r="455" spans="10:10" ht="12.75" x14ac:dyDescent="0.2">
      <c r="J455" s="309"/>
    </row>
    <row r="456" spans="10:10" ht="12.75" x14ac:dyDescent="0.2">
      <c r="J456" s="309"/>
    </row>
    <row r="457" spans="10:10" ht="12.75" x14ac:dyDescent="0.2">
      <c r="J457" s="309"/>
    </row>
    <row r="458" spans="10:10" ht="12.75" x14ac:dyDescent="0.2">
      <c r="J458" s="309"/>
    </row>
    <row r="459" spans="10:10" ht="12.75" x14ac:dyDescent="0.2">
      <c r="J459" s="309"/>
    </row>
    <row r="460" spans="10:10" ht="12.75" x14ac:dyDescent="0.2">
      <c r="J460" s="309"/>
    </row>
    <row r="461" spans="10:10" ht="12.75" x14ac:dyDescent="0.2">
      <c r="J461" s="309"/>
    </row>
    <row r="462" spans="10:10" ht="12.75" x14ac:dyDescent="0.2">
      <c r="J462" s="309"/>
    </row>
    <row r="463" spans="10:10" ht="12.75" x14ac:dyDescent="0.2">
      <c r="J463" s="309"/>
    </row>
    <row r="464" spans="10:10" ht="12.75" x14ac:dyDescent="0.2">
      <c r="J464" s="309"/>
    </row>
    <row r="465" spans="10:10" ht="12.75" x14ac:dyDescent="0.2">
      <c r="J465" s="309"/>
    </row>
    <row r="466" spans="10:10" ht="12.75" x14ac:dyDescent="0.2">
      <c r="J466" s="309"/>
    </row>
    <row r="467" spans="10:10" ht="12.75" x14ac:dyDescent="0.2">
      <c r="J467" s="309"/>
    </row>
    <row r="468" spans="10:10" ht="12.75" x14ac:dyDescent="0.2">
      <c r="J468" s="309"/>
    </row>
    <row r="469" spans="10:10" ht="12.75" x14ac:dyDescent="0.2">
      <c r="J469" s="309"/>
    </row>
    <row r="470" spans="10:10" ht="12.75" x14ac:dyDescent="0.2">
      <c r="J470" s="309"/>
    </row>
    <row r="471" spans="10:10" ht="12.75" x14ac:dyDescent="0.2">
      <c r="J471" s="309"/>
    </row>
    <row r="472" spans="10:10" ht="12.75" x14ac:dyDescent="0.2">
      <c r="J472" s="309"/>
    </row>
    <row r="473" spans="10:10" ht="12.75" x14ac:dyDescent="0.2">
      <c r="J473" s="309"/>
    </row>
    <row r="474" spans="10:10" ht="12.75" x14ac:dyDescent="0.2">
      <c r="J474" s="309"/>
    </row>
    <row r="475" spans="10:10" ht="12.75" x14ac:dyDescent="0.2">
      <c r="J475" s="309"/>
    </row>
    <row r="476" spans="10:10" ht="12.75" x14ac:dyDescent="0.2">
      <c r="J476" s="309"/>
    </row>
    <row r="477" spans="10:10" ht="12.75" x14ac:dyDescent="0.2">
      <c r="J477" s="309"/>
    </row>
    <row r="478" spans="10:10" ht="12.75" x14ac:dyDescent="0.2">
      <c r="J478" s="309"/>
    </row>
    <row r="479" spans="10:10" ht="12.75" x14ac:dyDescent="0.2">
      <c r="J479" s="309"/>
    </row>
    <row r="480" spans="10:10" ht="12.75" x14ac:dyDescent="0.2">
      <c r="J480" s="309"/>
    </row>
    <row r="481" spans="10:10" ht="12.75" x14ac:dyDescent="0.2">
      <c r="J481" s="309"/>
    </row>
    <row r="482" spans="10:10" ht="12.75" x14ac:dyDescent="0.2">
      <c r="J482" s="309"/>
    </row>
    <row r="483" spans="10:10" ht="12.75" x14ac:dyDescent="0.2">
      <c r="J483" s="309"/>
    </row>
    <row r="484" spans="10:10" ht="12.75" x14ac:dyDescent="0.2">
      <c r="J484" s="309"/>
    </row>
    <row r="485" spans="10:10" ht="12.75" x14ac:dyDescent="0.2">
      <c r="J485" s="309"/>
    </row>
    <row r="486" spans="10:10" ht="12.75" x14ac:dyDescent="0.2">
      <c r="J486" s="309"/>
    </row>
    <row r="487" spans="10:10" ht="12.75" x14ac:dyDescent="0.2">
      <c r="J487" s="309"/>
    </row>
    <row r="488" spans="10:10" ht="12.75" x14ac:dyDescent="0.2">
      <c r="J488" s="309"/>
    </row>
    <row r="489" spans="10:10" ht="12.75" x14ac:dyDescent="0.2">
      <c r="J489" s="309"/>
    </row>
    <row r="490" spans="10:10" ht="12.75" x14ac:dyDescent="0.2">
      <c r="J490" s="309"/>
    </row>
    <row r="491" spans="10:10" ht="12.75" x14ac:dyDescent="0.2">
      <c r="J491" s="309"/>
    </row>
    <row r="492" spans="10:10" ht="12.75" x14ac:dyDescent="0.2">
      <c r="J492" s="309"/>
    </row>
    <row r="493" spans="10:10" ht="12.75" x14ac:dyDescent="0.2">
      <c r="J493" s="309"/>
    </row>
    <row r="494" spans="10:10" ht="12.75" x14ac:dyDescent="0.2">
      <c r="J494" s="309"/>
    </row>
    <row r="495" spans="10:10" ht="12.75" x14ac:dyDescent="0.2">
      <c r="J495" s="309"/>
    </row>
    <row r="496" spans="10:10" ht="12.75" x14ac:dyDescent="0.2">
      <c r="J496" s="309"/>
    </row>
    <row r="497" spans="10:10" ht="12.75" x14ac:dyDescent="0.2">
      <c r="J497" s="309"/>
    </row>
    <row r="498" spans="10:10" ht="12.75" x14ac:dyDescent="0.2">
      <c r="J498" s="309"/>
    </row>
    <row r="499" spans="10:10" ht="12.75" x14ac:dyDescent="0.2">
      <c r="J499" s="309"/>
    </row>
    <row r="500" spans="10:10" ht="12.75" x14ac:dyDescent="0.2">
      <c r="J500" s="309"/>
    </row>
    <row r="501" spans="10:10" ht="12.75" x14ac:dyDescent="0.2">
      <c r="J501" s="309"/>
    </row>
    <row r="502" spans="10:10" ht="12.75" x14ac:dyDescent="0.2">
      <c r="J502" s="309"/>
    </row>
    <row r="503" spans="10:10" ht="12.75" x14ac:dyDescent="0.2">
      <c r="J503" s="309"/>
    </row>
    <row r="504" spans="10:10" ht="12.75" x14ac:dyDescent="0.2">
      <c r="J504" s="309"/>
    </row>
    <row r="505" spans="10:10" ht="12.75" x14ac:dyDescent="0.2">
      <c r="J505" s="309"/>
    </row>
    <row r="506" spans="10:10" ht="12.75" x14ac:dyDescent="0.2">
      <c r="J506" s="309"/>
    </row>
    <row r="507" spans="10:10" ht="12.75" x14ac:dyDescent="0.2">
      <c r="J507" s="309"/>
    </row>
    <row r="508" spans="10:10" ht="12.75" x14ac:dyDescent="0.2">
      <c r="J508" s="309"/>
    </row>
    <row r="509" spans="10:10" ht="12.75" x14ac:dyDescent="0.2">
      <c r="J509" s="309"/>
    </row>
    <row r="510" spans="10:10" ht="12.75" x14ac:dyDescent="0.2">
      <c r="J510" s="309"/>
    </row>
    <row r="511" spans="10:10" ht="12.75" x14ac:dyDescent="0.2">
      <c r="J511" s="309"/>
    </row>
    <row r="512" spans="10:10" ht="12.75" x14ac:dyDescent="0.2">
      <c r="J512" s="309"/>
    </row>
    <row r="513" spans="10:10" ht="12.75" x14ac:dyDescent="0.2">
      <c r="J513" s="309"/>
    </row>
    <row r="514" spans="10:10" ht="12.75" x14ac:dyDescent="0.2">
      <c r="J514" s="309"/>
    </row>
    <row r="515" spans="10:10" ht="12.75" x14ac:dyDescent="0.2">
      <c r="J515" s="309"/>
    </row>
    <row r="516" spans="10:10" ht="12.75" x14ac:dyDescent="0.2">
      <c r="J516" s="309"/>
    </row>
    <row r="517" spans="10:10" ht="12.75" x14ac:dyDescent="0.2">
      <c r="J517" s="309"/>
    </row>
    <row r="518" spans="10:10" ht="12.75" x14ac:dyDescent="0.2">
      <c r="J518" s="309"/>
    </row>
    <row r="519" spans="10:10" ht="12.75" x14ac:dyDescent="0.2">
      <c r="J519" s="309"/>
    </row>
    <row r="520" spans="10:10" ht="12.75" x14ac:dyDescent="0.2">
      <c r="J520" s="309"/>
    </row>
    <row r="521" spans="10:10" ht="12.75" x14ac:dyDescent="0.2">
      <c r="J521" s="309"/>
    </row>
    <row r="522" spans="10:10" ht="12.75" x14ac:dyDescent="0.2">
      <c r="J522" s="309"/>
    </row>
    <row r="523" spans="10:10" ht="12.75" x14ac:dyDescent="0.2">
      <c r="J523" s="309"/>
    </row>
    <row r="524" spans="10:10" ht="12.75" x14ac:dyDescent="0.2">
      <c r="J524" s="309"/>
    </row>
    <row r="525" spans="10:10" ht="12.75" x14ac:dyDescent="0.2">
      <c r="J525" s="309"/>
    </row>
    <row r="526" spans="10:10" ht="12.75" x14ac:dyDescent="0.2">
      <c r="J526" s="309"/>
    </row>
    <row r="527" spans="10:10" ht="12.75" x14ac:dyDescent="0.2">
      <c r="J527" s="309"/>
    </row>
    <row r="528" spans="10:10" ht="12.75" x14ac:dyDescent="0.2">
      <c r="J528" s="309"/>
    </row>
    <row r="529" spans="10:10" ht="12.75" x14ac:dyDescent="0.2">
      <c r="J529" s="309"/>
    </row>
    <row r="530" spans="10:10" ht="12.75" x14ac:dyDescent="0.2">
      <c r="J530" s="309"/>
    </row>
    <row r="531" spans="10:10" ht="12.75" x14ac:dyDescent="0.2">
      <c r="J531" s="309"/>
    </row>
    <row r="532" spans="10:10" ht="12.75" x14ac:dyDescent="0.2">
      <c r="J532" s="309"/>
    </row>
    <row r="533" spans="10:10" ht="12.75" x14ac:dyDescent="0.2">
      <c r="J533" s="309"/>
    </row>
    <row r="534" spans="10:10" ht="12.75" x14ac:dyDescent="0.2">
      <c r="J534" s="309"/>
    </row>
    <row r="535" spans="10:10" ht="12.75" x14ac:dyDescent="0.2">
      <c r="J535" s="309"/>
    </row>
    <row r="536" spans="10:10" ht="12.75" x14ac:dyDescent="0.2">
      <c r="J536" s="309"/>
    </row>
    <row r="537" spans="10:10" ht="12.75" x14ac:dyDescent="0.2">
      <c r="J537" s="309"/>
    </row>
    <row r="538" spans="10:10" ht="12.75" x14ac:dyDescent="0.2">
      <c r="J538" s="309"/>
    </row>
    <row r="539" spans="10:10" ht="12.75" x14ac:dyDescent="0.2">
      <c r="J539" s="309"/>
    </row>
    <row r="540" spans="10:10" ht="12.75" x14ac:dyDescent="0.2">
      <c r="J540" s="309"/>
    </row>
    <row r="541" spans="10:10" ht="12.75" x14ac:dyDescent="0.2">
      <c r="J541" s="309"/>
    </row>
    <row r="542" spans="10:10" ht="12.75" x14ac:dyDescent="0.2">
      <c r="J542" s="309"/>
    </row>
    <row r="543" spans="10:10" ht="12.75" x14ac:dyDescent="0.2">
      <c r="J543" s="309"/>
    </row>
    <row r="544" spans="10:10" ht="12.75" x14ac:dyDescent="0.2">
      <c r="J544" s="309"/>
    </row>
    <row r="545" spans="10:10" ht="12.75" x14ac:dyDescent="0.2">
      <c r="J545" s="309"/>
    </row>
    <row r="546" spans="10:10" ht="12.75" x14ac:dyDescent="0.2">
      <c r="J546" s="309"/>
    </row>
    <row r="547" spans="10:10" ht="12.75" x14ac:dyDescent="0.2">
      <c r="J547" s="309"/>
    </row>
    <row r="548" spans="10:10" ht="12.75" x14ac:dyDescent="0.2">
      <c r="J548" s="309"/>
    </row>
    <row r="549" spans="10:10" ht="12.75" x14ac:dyDescent="0.2">
      <c r="J549" s="309"/>
    </row>
    <row r="550" spans="10:10" ht="12.75" x14ac:dyDescent="0.2">
      <c r="J550" s="309"/>
    </row>
    <row r="551" spans="10:10" ht="12.75" x14ac:dyDescent="0.2">
      <c r="J551" s="309"/>
    </row>
    <row r="552" spans="10:10" ht="12.75" x14ac:dyDescent="0.2">
      <c r="J552" s="309"/>
    </row>
    <row r="553" spans="10:10" ht="12.75" x14ac:dyDescent="0.2">
      <c r="J553" s="309"/>
    </row>
    <row r="554" spans="10:10" ht="12.75" x14ac:dyDescent="0.2">
      <c r="J554" s="309"/>
    </row>
    <row r="555" spans="10:10" ht="12.75" x14ac:dyDescent="0.2">
      <c r="J555" s="309"/>
    </row>
    <row r="556" spans="10:10" ht="12.75" x14ac:dyDescent="0.2">
      <c r="J556" s="309"/>
    </row>
    <row r="557" spans="10:10" ht="12.75" x14ac:dyDescent="0.2">
      <c r="J557" s="309"/>
    </row>
    <row r="558" spans="10:10" ht="12.75" x14ac:dyDescent="0.2">
      <c r="J558" s="309"/>
    </row>
    <row r="559" spans="10:10" ht="12.75" x14ac:dyDescent="0.2">
      <c r="J559" s="309"/>
    </row>
    <row r="560" spans="10:10" ht="12.75" x14ac:dyDescent="0.2">
      <c r="J560" s="309"/>
    </row>
    <row r="561" spans="10:10" ht="12.75" x14ac:dyDescent="0.2">
      <c r="J561" s="309"/>
    </row>
    <row r="562" spans="10:10" ht="12.75" x14ac:dyDescent="0.2">
      <c r="J562" s="309"/>
    </row>
    <row r="563" spans="10:10" ht="12.75" x14ac:dyDescent="0.2">
      <c r="J563" s="309"/>
    </row>
    <row r="564" spans="10:10" ht="12.75" x14ac:dyDescent="0.2">
      <c r="J564" s="309"/>
    </row>
    <row r="565" spans="10:10" ht="12.75" x14ac:dyDescent="0.2">
      <c r="J565" s="309"/>
    </row>
    <row r="566" spans="10:10" ht="12.75" x14ac:dyDescent="0.2">
      <c r="J566" s="309"/>
    </row>
    <row r="567" spans="10:10" ht="12.75" x14ac:dyDescent="0.2">
      <c r="J567" s="309"/>
    </row>
    <row r="568" spans="10:10" ht="12.75" x14ac:dyDescent="0.2">
      <c r="J568" s="309"/>
    </row>
    <row r="569" spans="10:10" ht="12.75" x14ac:dyDescent="0.2">
      <c r="J569" s="309"/>
    </row>
    <row r="570" spans="10:10" ht="12.75" x14ac:dyDescent="0.2">
      <c r="J570" s="309"/>
    </row>
    <row r="571" spans="10:10" ht="12.75" x14ac:dyDescent="0.2">
      <c r="J571" s="309"/>
    </row>
    <row r="572" spans="10:10" ht="12.75" x14ac:dyDescent="0.2">
      <c r="J572" s="309"/>
    </row>
    <row r="573" spans="10:10" ht="12.75" x14ac:dyDescent="0.2">
      <c r="J573" s="309"/>
    </row>
    <row r="574" spans="10:10" ht="12.75" x14ac:dyDescent="0.2">
      <c r="J574" s="309"/>
    </row>
    <row r="575" spans="10:10" ht="12.75" x14ac:dyDescent="0.2">
      <c r="J575" s="309"/>
    </row>
    <row r="576" spans="10:10" ht="12.75" x14ac:dyDescent="0.2">
      <c r="J576" s="309"/>
    </row>
    <row r="577" spans="10:10" ht="12.75" x14ac:dyDescent="0.2">
      <c r="J577" s="309"/>
    </row>
    <row r="578" spans="10:10" ht="12.75" x14ac:dyDescent="0.2">
      <c r="J578" s="309"/>
    </row>
    <row r="579" spans="10:10" ht="12.75" x14ac:dyDescent="0.2">
      <c r="J579" s="309"/>
    </row>
    <row r="580" spans="10:10" ht="12.75" x14ac:dyDescent="0.2">
      <c r="J580" s="309"/>
    </row>
    <row r="581" spans="10:10" ht="12.75" x14ac:dyDescent="0.2">
      <c r="J581" s="309"/>
    </row>
    <row r="582" spans="10:10" ht="12.75" x14ac:dyDescent="0.2">
      <c r="J582" s="309"/>
    </row>
    <row r="583" spans="10:10" ht="12.75" x14ac:dyDescent="0.2">
      <c r="J583" s="309"/>
    </row>
    <row r="584" spans="10:10" ht="12.75" x14ac:dyDescent="0.2">
      <c r="J584" s="309"/>
    </row>
    <row r="585" spans="10:10" ht="12.75" x14ac:dyDescent="0.2">
      <c r="J585" s="309"/>
    </row>
    <row r="586" spans="10:10" ht="12.75" x14ac:dyDescent="0.2">
      <c r="J586" s="309"/>
    </row>
    <row r="587" spans="10:10" ht="12.75" x14ac:dyDescent="0.2">
      <c r="J587" s="309"/>
    </row>
    <row r="588" spans="10:10" ht="12.75" x14ac:dyDescent="0.2">
      <c r="J588" s="309"/>
    </row>
    <row r="589" spans="10:10" ht="12.75" x14ac:dyDescent="0.2">
      <c r="J589" s="309"/>
    </row>
    <row r="590" spans="10:10" ht="12.75" x14ac:dyDescent="0.2">
      <c r="J590" s="309"/>
    </row>
    <row r="591" spans="10:10" ht="12.75" x14ac:dyDescent="0.2">
      <c r="J591" s="309"/>
    </row>
    <row r="592" spans="10:10" ht="12.75" x14ac:dyDescent="0.2">
      <c r="J592" s="309"/>
    </row>
    <row r="593" spans="10:10" ht="12.75" x14ac:dyDescent="0.2">
      <c r="J593" s="309"/>
    </row>
    <row r="594" spans="10:10" ht="12.75" x14ac:dyDescent="0.2">
      <c r="J594" s="309"/>
    </row>
    <row r="595" spans="10:10" ht="12.75" x14ac:dyDescent="0.2">
      <c r="J595" s="309"/>
    </row>
    <row r="596" spans="10:10" ht="12.75" x14ac:dyDescent="0.2">
      <c r="J596" s="309"/>
    </row>
    <row r="597" spans="10:10" ht="12.75" x14ac:dyDescent="0.2">
      <c r="J597" s="309"/>
    </row>
    <row r="598" spans="10:10" ht="12.75" x14ac:dyDescent="0.2">
      <c r="J598" s="309"/>
    </row>
    <row r="599" spans="10:10" ht="12.75" x14ac:dyDescent="0.2">
      <c r="J599" s="309"/>
    </row>
    <row r="600" spans="10:10" ht="12.75" x14ac:dyDescent="0.2">
      <c r="J600" s="309"/>
    </row>
    <row r="601" spans="10:10" ht="12.75" x14ac:dyDescent="0.2">
      <c r="J601" s="309"/>
    </row>
    <row r="602" spans="10:10" ht="12.75" x14ac:dyDescent="0.2">
      <c r="J602" s="309"/>
    </row>
    <row r="603" spans="10:10" ht="12.75" x14ac:dyDescent="0.2">
      <c r="J603" s="309"/>
    </row>
    <row r="604" spans="10:10" ht="12.75" x14ac:dyDescent="0.2">
      <c r="J604" s="309"/>
    </row>
    <row r="605" spans="10:10" ht="12.75" x14ac:dyDescent="0.2">
      <c r="J605" s="309"/>
    </row>
    <row r="606" spans="10:10" ht="12.75" x14ac:dyDescent="0.2">
      <c r="J606" s="309"/>
    </row>
    <row r="607" spans="10:10" ht="12.75" x14ac:dyDescent="0.2">
      <c r="J607" s="309"/>
    </row>
    <row r="608" spans="10:10" ht="12.75" x14ac:dyDescent="0.2">
      <c r="J608" s="309"/>
    </row>
    <row r="609" spans="10:10" ht="12.75" x14ac:dyDescent="0.2">
      <c r="J609" s="309"/>
    </row>
    <row r="610" spans="10:10" ht="12.75" x14ac:dyDescent="0.2">
      <c r="J610" s="309"/>
    </row>
    <row r="611" spans="10:10" ht="12.75" x14ac:dyDescent="0.2">
      <c r="J611" s="309"/>
    </row>
    <row r="612" spans="10:10" ht="12.75" x14ac:dyDescent="0.2">
      <c r="J612" s="309"/>
    </row>
    <row r="613" spans="10:10" ht="12.75" x14ac:dyDescent="0.2">
      <c r="J613" s="309"/>
    </row>
    <row r="614" spans="10:10" ht="12.75" x14ac:dyDescent="0.2">
      <c r="J614" s="309"/>
    </row>
    <row r="615" spans="10:10" ht="12.75" x14ac:dyDescent="0.2">
      <c r="J615" s="309"/>
    </row>
    <row r="616" spans="10:10" ht="12.75" x14ac:dyDescent="0.2">
      <c r="J616" s="309"/>
    </row>
    <row r="617" spans="10:10" ht="12.75" x14ac:dyDescent="0.2">
      <c r="J617" s="309"/>
    </row>
    <row r="618" spans="10:10" ht="12.75" x14ac:dyDescent="0.2">
      <c r="J618" s="309"/>
    </row>
    <row r="619" spans="10:10" ht="12.75" x14ac:dyDescent="0.2">
      <c r="J619" s="309"/>
    </row>
    <row r="620" spans="10:10" ht="12.75" x14ac:dyDescent="0.2">
      <c r="J620" s="309"/>
    </row>
    <row r="621" spans="10:10" ht="12.75" x14ac:dyDescent="0.2">
      <c r="J621" s="309"/>
    </row>
    <row r="622" spans="10:10" ht="12.75" x14ac:dyDescent="0.2">
      <c r="J622" s="309"/>
    </row>
    <row r="623" spans="10:10" ht="12.75" x14ac:dyDescent="0.2">
      <c r="J623" s="309"/>
    </row>
    <row r="624" spans="10:10" ht="12.75" x14ac:dyDescent="0.2">
      <c r="J624" s="309"/>
    </row>
    <row r="625" spans="10:10" ht="12.75" x14ac:dyDescent="0.2">
      <c r="J625" s="309"/>
    </row>
    <row r="626" spans="10:10" ht="12.75" x14ac:dyDescent="0.2">
      <c r="J626" s="309"/>
    </row>
    <row r="627" spans="10:10" ht="12.75" x14ac:dyDescent="0.2">
      <c r="J627" s="309"/>
    </row>
    <row r="628" spans="10:10" ht="12.75" x14ac:dyDescent="0.2">
      <c r="J628" s="309"/>
    </row>
    <row r="629" spans="10:10" ht="12.75" x14ac:dyDescent="0.2">
      <c r="J629" s="309"/>
    </row>
    <row r="630" spans="10:10" ht="12.75" x14ac:dyDescent="0.2">
      <c r="J630" s="309"/>
    </row>
    <row r="631" spans="10:10" ht="12.75" x14ac:dyDescent="0.2">
      <c r="J631" s="309"/>
    </row>
    <row r="632" spans="10:10" ht="12.75" x14ac:dyDescent="0.2">
      <c r="J632" s="309"/>
    </row>
    <row r="633" spans="10:10" ht="12.75" x14ac:dyDescent="0.2">
      <c r="J633" s="309"/>
    </row>
    <row r="634" spans="10:10" ht="12.75" x14ac:dyDescent="0.2">
      <c r="J634" s="309"/>
    </row>
    <row r="635" spans="10:10" ht="12.75" x14ac:dyDescent="0.2">
      <c r="J635" s="309"/>
    </row>
    <row r="636" spans="10:10" ht="12.75" x14ac:dyDescent="0.2">
      <c r="J636" s="309"/>
    </row>
    <row r="637" spans="10:10" ht="12.75" x14ac:dyDescent="0.2">
      <c r="J637" s="309"/>
    </row>
    <row r="638" spans="10:10" ht="12.75" x14ac:dyDescent="0.2">
      <c r="J638" s="309"/>
    </row>
    <row r="639" spans="10:10" ht="12.75" x14ac:dyDescent="0.2">
      <c r="J639" s="309"/>
    </row>
    <row r="640" spans="10:10" ht="12.75" x14ac:dyDescent="0.2">
      <c r="J640" s="309"/>
    </row>
    <row r="641" spans="10:10" ht="12.75" x14ac:dyDescent="0.2">
      <c r="J641" s="309"/>
    </row>
    <row r="642" spans="10:10" ht="12.75" x14ac:dyDescent="0.2">
      <c r="J642" s="309"/>
    </row>
    <row r="643" spans="10:10" ht="12.75" x14ac:dyDescent="0.2">
      <c r="J643" s="309"/>
    </row>
    <row r="644" spans="10:10" ht="12.75" x14ac:dyDescent="0.2">
      <c r="J644" s="309"/>
    </row>
    <row r="645" spans="10:10" ht="12.75" x14ac:dyDescent="0.2">
      <c r="J645" s="309"/>
    </row>
    <row r="646" spans="10:10" ht="12.75" x14ac:dyDescent="0.2">
      <c r="J646" s="309"/>
    </row>
    <row r="647" spans="10:10" ht="12.75" x14ac:dyDescent="0.2">
      <c r="J647" s="309"/>
    </row>
    <row r="648" spans="10:10" ht="12.75" x14ac:dyDescent="0.2">
      <c r="J648" s="309"/>
    </row>
    <row r="649" spans="10:10" ht="12.75" x14ac:dyDescent="0.2">
      <c r="J649" s="309"/>
    </row>
    <row r="650" spans="10:10" ht="12.75" x14ac:dyDescent="0.2">
      <c r="J650" s="309"/>
    </row>
    <row r="651" spans="10:10" ht="12.75" x14ac:dyDescent="0.2">
      <c r="J651" s="309"/>
    </row>
    <row r="652" spans="10:10" ht="12.75" x14ac:dyDescent="0.2">
      <c r="J652" s="309"/>
    </row>
    <row r="653" spans="10:10" ht="12.75" x14ac:dyDescent="0.2">
      <c r="J653" s="309"/>
    </row>
    <row r="654" spans="10:10" ht="12.75" x14ac:dyDescent="0.2">
      <c r="J654" s="309"/>
    </row>
    <row r="655" spans="10:10" ht="12.75" x14ac:dyDescent="0.2">
      <c r="J655" s="309"/>
    </row>
    <row r="656" spans="10:10" ht="12.75" x14ac:dyDescent="0.2">
      <c r="J656" s="309"/>
    </row>
    <row r="657" spans="10:10" ht="12.75" x14ac:dyDescent="0.2">
      <c r="J657" s="309"/>
    </row>
    <row r="658" spans="10:10" ht="12.75" x14ac:dyDescent="0.2">
      <c r="J658" s="309"/>
    </row>
    <row r="659" spans="10:10" ht="12.75" x14ac:dyDescent="0.2">
      <c r="J659" s="309"/>
    </row>
    <row r="660" spans="10:10" ht="12.75" x14ac:dyDescent="0.2">
      <c r="J660" s="309"/>
    </row>
    <row r="661" spans="10:10" ht="12.75" x14ac:dyDescent="0.2">
      <c r="J661" s="309"/>
    </row>
    <row r="662" spans="10:10" ht="12.75" x14ac:dyDescent="0.2">
      <c r="J662" s="309"/>
    </row>
    <row r="663" spans="10:10" ht="12.75" x14ac:dyDescent="0.2">
      <c r="J663" s="309"/>
    </row>
    <row r="664" spans="10:10" ht="12.75" x14ac:dyDescent="0.2">
      <c r="J664" s="309"/>
    </row>
    <row r="665" spans="10:10" ht="12.75" x14ac:dyDescent="0.2">
      <c r="J665" s="309"/>
    </row>
    <row r="666" spans="10:10" ht="12.75" x14ac:dyDescent="0.2">
      <c r="J666" s="309"/>
    </row>
    <row r="667" spans="10:10" ht="12.75" x14ac:dyDescent="0.2">
      <c r="J667" s="309"/>
    </row>
    <row r="668" spans="10:10" ht="12.75" x14ac:dyDescent="0.2">
      <c r="J668" s="309"/>
    </row>
    <row r="669" spans="10:10" ht="12.75" x14ac:dyDescent="0.2">
      <c r="J669" s="309"/>
    </row>
    <row r="670" spans="10:10" ht="12.75" x14ac:dyDescent="0.2">
      <c r="J670" s="309"/>
    </row>
    <row r="671" spans="10:10" ht="12.75" x14ac:dyDescent="0.2">
      <c r="J671" s="309"/>
    </row>
    <row r="672" spans="10:10" ht="12.75" x14ac:dyDescent="0.2">
      <c r="J672" s="309"/>
    </row>
    <row r="673" spans="10:10" ht="12.75" x14ac:dyDescent="0.2">
      <c r="J673" s="309"/>
    </row>
    <row r="674" spans="10:10" ht="12.75" x14ac:dyDescent="0.2">
      <c r="J674" s="309"/>
    </row>
    <row r="675" spans="10:10" ht="12.75" x14ac:dyDescent="0.2">
      <c r="J675" s="309"/>
    </row>
    <row r="676" spans="10:10" ht="12.75" x14ac:dyDescent="0.2">
      <c r="J676" s="309"/>
    </row>
    <row r="677" spans="10:10" ht="12.75" x14ac:dyDescent="0.2">
      <c r="J677" s="309"/>
    </row>
    <row r="678" spans="10:10" ht="12.75" x14ac:dyDescent="0.2">
      <c r="J678" s="309"/>
    </row>
    <row r="679" spans="10:10" ht="12.75" x14ac:dyDescent="0.2">
      <c r="J679" s="309"/>
    </row>
    <row r="680" spans="10:10" ht="12.75" x14ac:dyDescent="0.2">
      <c r="J680" s="309"/>
    </row>
    <row r="681" spans="10:10" ht="12.75" x14ac:dyDescent="0.2">
      <c r="J681" s="309"/>
    </row>
    <row r="682" spans="10:10" ht="12.75" x14ac:dyDescent="0.2">
      <c r="J682" s="309"/>
    </row>
    <row r="683" spans="10:10" ht="12.75" x14ac:dyDescent="0.2">
      <c r="J683" s="309"/>
    </row>
    <row r="684" spans="10:10" ht="12.75" x14ac:dyDescent="0.2">
      <c r="J684" s="309"/>
    </row>
    <row r="685" spans="10:10" ht="12.75" x14ac:dyDescent="0.2">
      <c r="J685" s="309"/>
    </row>
    <row r="686" spans="10:10" ht="12.75" x14ac:dyDescent="0.2">
      <c r="J686" s="309"/>
    </row>
    <row r="687" spans="10:10" ht="12.75" x14ac:dyDescent="0.2">
      <c r="J687" s="309"/>
    </row>
    <row r="688" spans="10:10" ht="12.75" x14ac:dyDescent="0.2">
      <c r="J688" s="309"/>
    </row>
    <row r="689" spans="10:10" ht="12.75" x14ac:dyDescent="0.2">
      <c r="J689" s="309"/>
    </row>
    <row r="690" spans="10:10" ht="12.75" x14ac:dyDescent="0.2">
      <c r="J690" s="309"/>
    </row>
    <row r="691" spans="10:10" ht="12.75" x14ac:dyDescent="0.2">
      <c r="J691" s="309"/>
    </row>
    <row r="692" spans="10:10" ht="12.75" x14ac:dyDescent="0.2">
      <c r="J692" s="309"/>
    </row>
    <row r="693" spans="10:10" ht="12.75" x14ac:dyDescent="0.2">
      <c r="J693" s="309"/>
    </row>
    <row r="694" spans="10:10" ht="12.75" x14ac:dyDescent="0.2">
      <c r="J694" s="309"/>
    </row>
    <row r="695" spans="10:10" ht="12.75" x14ac:dyDescent="0.2">
      <c r="J695" s="309"/>
    </row>
    <row r="696" spans="10:10" ht="12.75" x14ac:dyDescent="0.2">
      <c r="J696" s="309"/>
    </row>
    <row r="697" spans="10:10" ht="12.75" x14ac:dyDescent="0.2">
      <c r="J697" s="309"/>
    </row>
    <row r="698" spans="10:10" ht="12.75" x14ac:dyDescent="0.2">
      <c r="J698" s="309"/>
    </row>
    <row r="699" spans="10:10" ht="12.75" x14ac:dyDescent="0.2">
      <c r="J699" s="309"/>
    </row>
    <row r="700" spans="10:10" ht="12.75" x14ac:dyDescent="0.2">
      <c r="J700" s="309"/>
    </row>
    <row r="701" spans="10:10" ht="12.75" x14ac:dyDescent="0.2">
      <c r="J701" s="309"/>
    </row>
    <row r="702" spans="10:10" ht="12.75" x14ac:dyDescent="0.2">
      <c r="J702" s="309"/>
    </row>
    <row r="703" spans="10:10" ht="12.75" x14ac:dyDescent="0.2">
      <c r="J703" s="309"/>
    </row>
    <row r="704" spans="10:10" ht="12.75" x14ac:dyDescent="0.2">
      <c r="J704" s="309"/>
    </row>
    <row r="705" spans="10:10" ht="12.75" x14ac:dyDescent="0.2">
      <c r="J705" s="309"/>
    </row>
    <row r="706" spans="10:10" ht="12.75" x14ac:dyDescent="0.2">
      <c r="J706" s="309"/>
    </row>
    <row r="707" spans="10:10" ht="12.75" x14ac:dyDescent="0.2">
      <c r="J707" s="309"/>
    </row>
    <row r="708" spans="10:10" ht="12.75" x14ac:dyDescent="0.2">
      <c r="J708" s="309"/>
    </row>
    <row r="709" spans="10:10" ht="12.75" x14ac:dyDescent="0.2">
      <c r="J709" s="309"/>
    </row>
    <row r="710" spans="10:10" ht="12.75" x14ac:dyDescent="0.2">
      <c r="J710" s="309"/>
    </row>
    <row r="711" spans="10:10" ht="12.75" x14ac:dyDescent="0.2">
      <c r="J711" s="309"/>
    </row>
    <row r="712" spans="10:10" ht="12.75" x14ac:dyDescent="0.2">
      <c r="J712" s="309"/>
    </row>
    <row r="713" spans="10:10" ht="12.75" x14ac:dyDescent="0.2">
      <c r="J713" s="309"/>
    </row>
    <row r="714" spans="10:10" ht="12.75" x14ac:dyDescent="0.2">
      <c r="J714" s="309"/>
    </row>
    <row r="715" spans="10:10" ht="12.75" x14ac:dyDescent="0.2">
      <c r="J715" s="309"/>
    </row>
    <row r="716" spans="10:10" ht="12.75" x14ac:dyDescent="0.2">
      <c r="J716" s="309"/>
    </row>
    <row r="717" spans="10:10" ht="12.75" x14ac:dyDescent="0.2">
      <c r="J717" s="309"/>
    </row>
    <row r="718" spans="10:10" ht="12.75" x14ac:dyDescent="0.2">
      <c r="J718" s="309"/>
    </row>
    <row r="719" spans="10:10" ht="12.75" x14ac:dyDescent="0.2">
      <c r="J719" s="309"/>
    </row>
    <row r="720" spans="10:10" ht="12.75" x14ac:dyDescent="0.2">
      <c r="J720" s="309"/>
    </row>
    <row r="721" spans="10:10" ht="12.75" x14ac:dyDescent="0.2">
      <c r="J721" s="309"/>
    </row>
    <row r="722" spans="10:10" ht="12.75" x14ac:dyDescent="0.2">
      <c r="J722" s="309"/>
    </row>
    <row r="723" spans="10:10" ht="12.75" x14ac:dyDescent="0.2">
      <c r="J723" s="309"/>
    </row>
    <row r="724" spans="10:10" ht="12.75" x14ac:dyDescent="0.2">
      <c r="J724" s="309"/>
    </row>
    <row r="725" spans="10:10" ht="12.75" x14ac:dyDescent="0.2">
      <c r="J725" s="309"/>
    </row>
    <row r="726" spans="10:10" ht="12.75" x14ac:dyDescent="0.2">
      <c r="J726" s="309"/>
    </row>
    <row r="727" spans="10:10" ht="12.75" x14ac:dyDescent="0.2">
      <c r="J727" s="309"/>
    </row>
    <row r="728" spans="10:10" ht="12.75" x14ac:dyDescent="0.2">
      <c r="J728" s="309"/>
    </row>
    <row r="729" spans="10:10" ht="12.75" x14ac:dyDescent="0.2">
      <c r="J729" s="309"/>
    </row>
    <row r="730" spans="10:10" ht="12.75" x14ac:dyDescent="0.2">
      <c r="J730" s="309"/>
    </row>
    <row r="731" spans="10:10" ht="12.75" x14ac:dyDescent="0.2">
      <c r="J731" s="309"/>
    </row>
    <row r="732" spans="10:10" ht="12.75" x14ac:dyDescent="0.2">
      <c r="J732" s="309"/>
    </row>
    <row r="733" spans="10:10" ht="12.75" x14ac:dyDescent="0.2">
      <c r="J733" s="309"/>
    </row>
    <row r="734" spans="10:10" ht="12.75" x14ac:dyDescent="0.2">
      <c r="J734" s="309"/>
    </row>
    <row r="735" spans="10:10" ht="12.75" x14ac:dyDescent="0.2">
      <c r="J735" s="309"/>
    </row>
    <row r="736" spans="10:10" ht="12.75" x14ac:dyDescent="0.2">
      <c r="J736" s="309"/>
    </row>
    <row r="737" spans="10:10" ht="12.75" x14ac:dyDescent="0.2">
      <c r="J737" s="309"/>
    </row>
    <row r="738" spans="10:10" ht="12.75" x14ac:dyDescent="0.2">
      <c r="J738" s="309"/>
    </row>
    <row r="739" spans="10:10" ht="12.75" x14ac:dyDescent="0.2">
      <c r="J739" s="309"/>
    </row>
    <row r="740" spans="10:10" ht="12.75" x14ac:dyDescent="0.2">
      <c r="J740" s="309"/>
    </row>
    <row r="741" spans="10:10" ht="12.75" x14ac:dyDescent="0.2">
      <c r="J741" s="309"/>
    </row>
    <row r="742" spans="10:10" ht="12.75" x14ac:dyDescent="0.2">
      <c r="J742" s="309"/>
    </row>
    <row r="743" spans="10:10" ht="12.75" x14ac:dyDescent="0.2">
      <c r="J743" s="309"/>
    </row>
    <row r="744" spans="10:10" ht="12.75" x14ac:dyDescent="0.2">
      <c r="J744" s="309"/>
    </row>
    <row r="745" spans="10:10" ht="12.75" x14ac:dyDescent="0.2">
      <c r="J745" s="309"/>
    </row>
    <row r="746" spans="10:10" ht="12.75" x14ac:dyDescent="0.2">
      <c r="J746" s="309"/>
    </row>
    <row r="747" spans="10:10" ht="12.75" x14ac:dyDescent="0.2">
      <c r="J747" s="309"/>
    </row>
    <row r="748" spans="10:10" ht="12.75" x14ac:dyDescent="0.2">
      <c r="J748" s="309"/>
    </row>
    <row r="749" spans="10:10" ht="12.75" x14ac:dyDescent="0.2">
      <c r="J749" s="309"/>
    </row>
    <row r="750" spans="10:10" ht="12.75" x14ac:dyDescent="0.2">
      <c r="J750" s="309"/>
    </row>
    <row r="751" spans="10:10" ht="12.75" x14ac:dyDescent="0.2">
      <c r="J751" s="309"/>
    </row>
    <row r="752" spans="10:10" ht="12.75" x14ac:dyDescent="0.2">
      <c r="J752" s="309"/>
    </row>
    <row r="753" spans="10:10" ht="12.75" x14ac:dyDescent="0.2">
      <c r="J753" s="309"/>
    </row>
    <row r="754" spans="10:10" ht="12.75" x14ac:dyDescent="0.2">
      <c r="J754" s="309"/>
    </row>
    <row r="755" spans="10:10" ht="12.75" x14ac:dyDescent="0.2">
      <c r="J755" s="309"/>
    </row>
    <row r="756" spans="10:10" ht="12.75" x14ac:dyDescent="0.2">
      <c r="J756" s="309"/>
    </row>
    <row r="757" spans="10:10" ht="12.75" x14ac:dyDescent="0.2">
      <c r="J757" s="309"/>
    </row>
    <row r="758" spans="10:10" ht="12.75" x14ac:dyDescent="0.2">
      <c r="J758" s="309"/>
    </row>
    <row r="759" spans="10:10" ht="12.75" x14ac:dyDescent="0.2">
      <c r="J759" s="309"/>
    </row>
    <row r="760" spans="10:10" ht="12.75" x14ac:dyDescent="0.2">
      <c r="J760" s="309"/>
    </row>
    <row r="761" spans="10:10" ht="12.75" x14ac:dyDescent="0.2">
      <c r="J761" s="309"/>
    </row>
    <row r="762" spans="10:10" ht="12.75" x14ac:dyDescent="0.2">
      <c r="J762" s="309"/>
    </row>
    <row r="763" spans="10:10" ht="12.75" x14ac:dyDescent="0.2">
      <c r="J763" s="309"/>
    </row>
    <row r="764" spans="10:10" ht="12.75" x14ac:dyDescent="0.2">
      <c r="J764" s="309"/>
    </row>
    <row r="765" spans="10:10" ht="12.75" x14ac:dyDescent="0.2">
      <c r="J765" s="309"/>
    </row>
    <row r="766" spans="10:10" ht="12.75" x14ac:dyDescent="0.2">
      <c r="J766" s="309"/>
    </row>
    <row r="767" spans="10:10" ht="12.75" x14ac:dyDescent="0.2">
      <c r="J767" s="309"/>
    </row>
    <row r="768" spans="10:10" ht="12.75" x14ac:dyDescent="0.2">
      <c r="J768" s="309"/>
    </row>
    <row r="769" spans="10:10" ht="12.75" x14ac:dyDescent="0.2">
      <c r="J769" s="309"/>
    </row>
    <row r="770" spans="10:10" ht="12.75" x14ac:dyDescent="0.2">
      <c r="J770" s="309"/>
    </row>
    <row r="771" spans="10:10" ht="12.75" x14ac:dyDescent="0.2">
      <c r="J771" s="309"/>
    </row>
    <row r="772" spans="10:10" ht="12.75" x14ac:dyDescent="0.2">
      <c r="J772" s="309"/>
    </row>
    <row r="773" spans="10:10" ht="12.75" x14ac:dyDescent="0.2">
      <c r="J773" s="309"/>
    </row>
    <row r="774" spans="10:10" ht="12.75" x14ac:dyDescent="0.2">
      <c r="J774" s="309"/>
    </row>
    <row r="775" spans="10:10" ht="12.75" x14ac:dyDescent="0.2">
      <c r="J775" s="309"/>
    </row>
    <row r="776" spans="10:10" ht="12.75" x14ac:dyDescent="0.2">
      <c r="J776" s="309"/>
    </row>
    <row r="777" spans="10:10" ht="12.75" x14ac:dyDescent="0.2">
      <c r="J777" s="309"/>
    </row>
    <row r="778" spans="10:10" ht="12.75" x14ac:dyDescent="0.2">
      <c r="J778" s="309"/>
    </row>
    <row r="779" spans="10:10" ht="12.75" x14ac:dyDescent="0.2">
      <c r="J779" s="309"/>
    </row>
    <row r="780" spans="10:10" ht="12.75" x14ac:dyDescent="0.2">
      <c r="J780" s="309"/>
    </row>
    <row r="781" spans="10:10" ht="12.75" x14ac:dyDescent="0.2">
      <c r="J781" s="309"/>
    </row>
    <row r="782" spans="10:10" ht="12.75" x14ac:dyDescent="0.2">
      <c r="J782" s="309"/>
    </row>
    <row r="783" spans="10:10" ht="12.75" x14ac:dyDescent="0.2">
      <c r="J783" s="309"/>
    </row>
    <row r="784" spans="10:10" ht="12.75" x14ac:dyDescent="0.2">
      <c r="J784" s="309"/>
    </row>
    <row r="785" spans="10:10" ht="12.75" x14ac:dyDescent="0.2">
      <c r="J785" s="309"/>
    </row>
    <row r="786" spans="10:10" ht="12.75" x14ac:dyDescent="0.2">
      <c r="J786" s="309"/>
    </row>
    <row r="787" spans="10:10" ht="12.75" x14ac:dyDescent="0.2">
      <c r="J787" s="309"/>
    </row>
    <row r="788" spans="10:10" ht="12.75" x14ac:dyDescent="0.2">
      <c r="J788" s="309"/>
    </row>
    <row r="789" spans="10:10" ht="12.75" x14ac:dyDescent="0.2">
      <c r="J789" s="309"/>
    </row>
    <row r="790" spans="10:10" ht="12.75" x14ac:dyDescent="0.2">
      <c r="J790" s="309"/>
    </row>
    <row r="791" spans="10:10" ht="12.75" x14ac:dyDescent="0.2">
      <c r="J791" s="309"/>
    </row>
    <row r="792" spans="10:10" ht="12.75" x14ac:dyDescent="0.2">
      <c r="J792" s="309"/>
    </row>
    <row r="793" spans="10:10" ht="12.75" x14ac:dyDescent="0.2">
      <c r="J793" s="309"/>
    </row>
    <row r="794" spans="10:10" ht="12.75" x14ac:dyDescent="0.2">
      <c r="J794" s="309"/>
    </row>
    <row r="795" spans="10:10" ht="12.75" x14ac:dyDescent="0.2">
      <c r="J795" s="309"/>
    </row>
    <row r="796" spans="10:10" ht="12.75" x14ac:dyDescent="0.2">
      <c r="J796" s="309"/>
    </row>
    <row r="797" spans="10:10" ht="12.75" x14ac:dyDescent="0.2">
      <c r="J797" s="309"/>
    </row>
    <row r="798" spans="10:10" ht="12.75" x14ac:dyDescent="0.2">
      <c r="J798" s="309"/>
    </row>
    <row r="799" spans="10:10" ht="12.75" x14ac:dyDescent="0.2">
      <c r="J799" s="309"/>
    </row>
    <row r="800" spans="10:10" ht="12.75" x14ac:dyDescent="0.2">
      <c r="J800" s="309"/>
    </row>
    <row r="801" spans="10:10" ht="12.75" x14ac:dyDescent="0.2">
      <c r="J801" s="309"/>
    </row>
    <row r="802" spans="10:10" ht="12.75" x14ac:dyDescent="0.2">
      <c r="J802" s="309"/>
    </row>
    <row r="803" spans="10:10" ht="12.75" x14ac:dyDescent="0.2">
      <c r="J803" s="309"/>
    </row>
    <row r="804" spans="10:10" ht="12.75" x14ac:dyDescent="0.2">
      <c r="J804" s="309"/>
    </row>
    <row r="805" spans="10:10" ht="12.75" x14ac:dyDescent="0.2">
      <c r="J805" s="309"/>
    </row>
    <row r="806" spans="10:10" ht="12.75" x14ac:dyDescent="0.2">
      <c r="J806" s="309"/>
    </row>
    <row r="807" spans="10:10" ht="12.75" x14ac:dyDescent="0.2">
      <c r="J807" s="309"/>
    </row>
    <row r="808" spans="10:10" ht="12.75" x14ac:dyDescent="0.2">
      <c r="J808" s="309"/>
    </row>
    <row r="809" spans="10:10" ht="12.75" x14ac:dyDescent="0.2">
      <c r="J809" s="309"/>
    </row>
    <row r="810" spans="10:10" ht="12.75" x14ac:dyDescent="0.2">
      <c r="J810" s="309"/>
    </row>
    <row r="811" spans="10:10" ht="12.75" x14ac:dyDescent="0.2">
      <c r="J811" s="309"/>
    </row>
    <row r="812" spans="10:10" ht="12.75" x14ac:dyDescent="0.2">
      <c r="J812" s="309"/>
    </row>
    <row r="813" spans="10:10" ht="12.75" x14ac:dyDescent="0.2">
      <c r="J813" s="309"/>
    </row>
    <row r="814" spans="10:10" ht="12.75" x14ac:dyDescent="0.2">
      <c r="J814" s="309"/>
    </row>
    <row r="815" spans="10:10" ht="12.75" x14ac:dyDescent="0.2">
      <c r="J815" s="309"/>
    </row>
    <row r="816" spans="10:10" ht="12.75" x14ac:dyDescent="0.2">
      <c r="J816" s="309"/>
    </row>
    <row r="817" spans="10:10" ht="12.75" x14ac:dyDescent="0.2">
      <c r="J817" s="309"/>
    </row>
    <row r="818" spans="10:10" ht="12.75" x14ac:dyDescent="0.2">
      <c r="J818" s="309"/>
    </row>
    <row r="819" spans="10:10" ht="12.75" x14ac:dyDescent="0.2">
      <c r="J819" s="309"/>
    </row>
    <row r="820" spans="10:10" ht="12.75" x14ac:dyDescent="0.2">
      <c r="J820" s="309"/>
    </row>
    <row r="821" spans="10:10" ht="12.75" x14ac:dyDescent="0.2">
      <c r="J821" s="309"/>
    </row>
    <row r="822" spans="10:10" ht="12.75" x14ac:dyDescent="0.2">
      <c r="J822" s="309"/>
    </row>
    <row r="823" spans="10:10" ht="12.75" x14ac:dyDescent="0.2">
      <c r="J823" s="309"/>
    </row>
    <row r="824" spans="10:10" ht="12.75" x14ac:dyDescent="0.2">
      <c r="J824" s="309"/>
    </row>
    <row r="825" spans="10:10" ht="12.75" x14ac:dyDescent="0.2">
      <c r="J825" s="309"/>
    </row>
    <row r="826" spans="10:10" ht="12.75" x14ac:dyDescent="0.2">
      <c r="J826" s="309"/>
    </row>
    <row r="827" spans="10:10" ht="12.75" x14ac:dyDescent="0.2">
      <c r="J827" s="309"/>
    </row>
    <row r="828" spans="10:10" ht="12.75" x14ac:dyDescent="0.2">
      <c r="J828" s="309"/>
    </row>
    <row r="829" spans="10:10" ht="12.75" x14ac:dyDescent="0.2">
      <c r="J829" s="309"/>
    </row>
    <row r="830" spans="10:10" ht="12.75" x14ac:dyDescent="0.2">
      <c r="J830" s="309"/>
    </row>
    <row r="831" spans="10:10" ht="12.75" x14ac:dyDescent="0.2">
      <c r="J831" s="309"/>
    </row>
    <row r="832" spans="10:10" ht="12.75" x14ac:dyDescent="0.2">
      <c r="J832" s="309"/>
    </row>
    <row r="833" spans="10:10" ht="12.75" x14ac:dyDescent="0.2">
      <c r="J833" s="309"/>
    </row>
    <row r="834" spans="10:10" ht="12.75" x14ac:dyDescent="0.2">
      <c r="J834" s="309"/>
    </row>
    <row r="835" spans="10:10" ht="12.75" x14ac:dyDescent="0.2">
      <c r="J835" s="309"/>
    </row>
    <row r="836" spans="10:10" ht="12.75" x14ac:dyDescent="0.2">
      <c r="J836" s="309"/>
    </row>
    <row r="837" spans="10:10" ht="12.75" x14ac:dyDescent="0.2">
      <c r="J837" s="309"/>
    </row>
    <row r="838" spans="10:10" ht="12.75" x14ac:dyDescent="0.2">
      <c r="J838" s="309"/>
    </row>
    <row r="839" spans="10:10" ht="12.75" x14ac:dyDescent="0.2">
      <c r="J839" s="309"/>
    </row>
    <row r="840" spans="10:10" ht="12.75" x14ac:dyDescent="0.2">
      <c r="J840" s="309"/>
    </row>
    <row r="841" spans="10:10" ht="12.75" x14ac:dyDescent="0.2">
      <c r="J841" s="309"/>
    </row>
    <row r="842" spans="10:10" ht="12.75" x14ac:dyDescent="0.2">
      <c r="J842" s="309"/>
    </row>
    <row r="843" spans="10:10" ht="12.75" x14ac:dyDescent="0.2">
      <c r="J843" s="309"/>
    </row>
    <row r="844" spans="10:10" ht="12.75" x14ac:dyDescent="0.2">
      <c r="J844" s="309"/>
    </row>
    <row r="845" spans="10:10" ht="12.75" x14ac:dyDescent="0.2">
      <c r="J845" s="309"/>
    </row>
    <row r="846" spans="10:10" ht="12.75" x14ac:dyDescent="0.2">
      <c r="J846" s="309"/>
    </row>
    <row r="847" spans="10:10" ht="12.75" x14ac:dyDescent="0.2">
      <c r="J847" s="309"/>
    </row>
    <row r="848" spans="10:10" ht="12.75" x14ac:dyDescent="0.2">
      <c r="J848" s="309"/>
    </row>
    <row r="849" spans="10:10" ht="12.75" x14ac:dyDescent="0.2">
      <c r="J849" s="309"/>
    </row>
    <row r="850" spans="10:10" ht="12.75" x14ac:dyDescent="0.2">
      <c r="J850" s="309"/>
    </row>
    <row r="851" spans="10:10" ht="12.75" x14ac:dyDescent="0.2">
      <c r="J851" s="309"/>
    </row>
    <row r="852" spans="10:10" ht="12.75" x14ac:dyDescent="0.2">
      <c r="J852" s="309"/>
    </row>
    <row r="853" spans="10:10" ht="12.75" x14ac:dyDescent="0.2">
      <c r="J853" s="309"/>
    </row>
    <row r="854" spans="10:10" ht="12.75" x14ac:dyDescent="0.2">
      <c r="J854" s="309"/>
    </row>
    <row r="855" spans="10:10" ht="12.75" x14ac:dyDescent="0.2">
      <c r="J855" s="309"/>
    </row>
    <row r="856" spans="10:10" ht="12.75" x14ac:dyDescent="0.2">
      <c r="J856" s="309"/>
    </row>
    <row r="857" spans="10:10" ht="12.75" x14ac:dyDescent="0.2">
      <c r="J857" s="309"/>
    </row>
    <row r="858" spans="10:10" ht="12.75" x14ac:dyDescent="0.2">
      <c r="J858" s="309"/>
    </row>
    <row r="859" spans="10:10" ht="12.75" x14ac:dyDescent="0.2">
      <c r="J859" s="309"/>
    </row>
    <row r="860" spans="10:10" ht="12.75" x14ac:dyDescent="0.2">
      <c r="J860" s="309"/>
    </row>
    <row r="861" spans="10:10" ht="12.75" x14ac:dyDescent="0.2">
      <c r="J861" s="309"/>
    </row>
    <row r="862" spans="10:10" ht="12.75" x14ac:dyDescent="0.2">
      <c r="J862" s="309"/>
    </row>
    <row r="863" spans="10:10" ht="12.75" x14ac:dyDescent="0.2">
      <c r="J863" s="309"/>
    </row>
    <row r="864" spans="10:10" ht="12.75" x14ac:dyDescent="0.2">
      <c r="J864" s="309"/>
    </row>
    <row r="865" spans="10:10" ht="12.75" x14ac:dyDescent="0.2">
      <c r="J865" s="309"/>
    </row>
    <row r="866" spans="10:10" ht="12.75" x14ac:dyDescent="0.2">
      <c r="J866" s="309"/>
    </row>
    <row r="867" spans="10:10" ht="12.75" x14ac:dyDescent="0.2">
      <c r="J867" s="309"/>
    </row>
    <row r="868" spans="10:10" ht="12.75" x14ac:dyDescent="0.2">
      <c r="J868" s="309"/>
    </row>
    <row r="869" spans="10:10" ht="12.75" x14ac:dyDescent="0.2">
      <c r="J869" s="309"/>
    </row>
    <row r="870" spans="10:10" ht="12.75" x14ac:dyDescent="0.2">
      <c r="J870" s="309"/>
    </row>
    <row r="871" spans="10:10" ht="12.75" x14ac:dyDescent="0.2">
      <c r="J871" s="309"/>
    </row>
    <row r="872" spans="10:10" ht="12.75" x14ac:dyDescent="0.2">
      <c r="J872" s="309"/>
    </row>
    <row r="873" spans="10:10" ht="12.75" x14ac:dyDescent="0.2">
      <c r="J873" s="309"/>
    </row>
    <row r="874" spans="10:10" ht="12.75" x14ac:dyDescent="0.2">
      <c r="J874" s="309"/>
    </row>
    <row r="875" spans="10:10" ht="12.75" x14ac:dyDescent="0.2">
      <c r="J875" s="309"/>
    </row>
    <row r="876" spans="10:10" ht="12.75" x14ac:dyDescent="0.2">
      <c r="J876" s="309"/>
    </row>
    <row r="877" spans="10:10" ht="12.75" x14ac:dyDescent="0.2">
      <c r="J877" s="309"/>
    </row>
    <row r="878" spans="10:10" ht="12.75" x14ac:dyDescent="0.2">
      <c r="J878" s="309"/>
    </row>
    <row r="879" spans="10:10" ht="12.75" x14ac:dyDescent="0.2">
      <c r="J879" s="309"/>
    </row>
    <row r="880" spans="10:10" ht="12.75" x14ac:dyDescent="0.2">
      <c r="J880" s="309"/>
    </row>
    <row r="881" spans="10:10" ht="12.75" x14ac:dyDescent="0.2">
      <c r="J881" s="309"/>
    </row>
    <row r="882" spans="10:10" ht="12.75" x14ac:dyDescent="0.2">
      <c r="J882" s="309"/>
    </row>
    <row r="883" spans="10:10" ht="12.75" x14ac:dyDescent="0.2">
      <c r="J883" s="309"/>
    </row>
    <row r="884" spans="10:10" ht="12.75" x14ac:dyDescent="0.2">
      <c r="J884" s="309"/>
    </row>
    <row r="885" spans="10:10" ht="12.75" x14ac:dyDescent="0.2">
      <c r="J885" s="309"/>
    </row>
    <row r="886" spans="10:10" ht="12.75" x14ac:dyDescent="0.2">
      <c r="J886" s="309"/>
    </row>
    <row r="887" spans="10:10" ht="12.75" x14ac:dyDescent="0.2">
      <c r="J887" s="309"/>
    </row>
    <row r="888" spans="10:10" ht="12.75" x14ac:dyDescent="0.2">
      <c r="J888" s="309"/>
    </row>
    <row r="889" spans="10:10" ht="12.75" x14ac:dyDescent="0.2">
      <c r="J889" s="309"/>
    </row>
    <row r="890" spans="10:10" ht="12.75" x14ac:dyDescent="0.2">
      <c r="J890" s="309"/>
    </row>
    <row r="891" spans="10:10" ht="12.75" x14ac:dyDescent="0.2">
      <c r="J891" s="309"/>
    </row>
    <row r="892" spans="10:10" ht="12.75" x14ac:dyDescent="0.2">
      <c r="J892" s="309"/>
    </row>
    <row r="893" spans="10:10" ht="12.75" x14ac:dyDescent="0.2">
      <c r="J893" s="309"/>
    </row>
    <row r="894" spans="10:10" ht="12.75" x14ac:dyDescent="0.2">
      <c r="J894" s="309"/>
    </row>
    <row r="895" spans="10:10" ht="12.75" x14ac:dyDescent="0.2">
      <c r="J895" s="309"/>
    </row>
    <row r="896" spans="10:10" ht="12.75" x14ac:dyDescent="0.2">
      <c r="J896" s="309"/>
    </row>
    <row r="897" spans="10:10" ht="12.75" x14ac:dyDescent="0.2">
      <c r="J897" s="309"/>
    </row>
    <row r="898" spans="10:10" ht="12.75" x14ac:dyDescent="0.2">
      <c r="J898" s="309"/>
    </row>
    <row r="899" spans="10:10" ht="12.75" x14ac:dyDescent="0.2">
      <c r="J899" s="309"/>
    </row>
    <row r="900" spans="10:10" ht="12.75" x14ac:dyDescent="0.2">
      <c r="J900" s="309"/>
    </row>
    <row r="901" spans="10:10" ht="12.75" x14ac:dyDescent="0.2">
      <c r="J901" s="309"/>
    </row>
    <row r="902" spans="10:10" ht="12.75" x14ac:dyDescent="0.2">
      <c r="J902" s="309"/>
    </row>
    <row r="903" spans="10:10" ht="12.75" x14ac:dyDescent="0.2">
      <c r="J903" s="309"/>
    </row>
    <row r="904" spans="10:10" ht="12.75" x14ac:dyDescent="0.2">
      <c r="J904" s="309"/>
    </row>
    <row r="905" spans="10:10" ht="12.75" x14ac:dyDescent="0.2">
      <c r="J905" s="309"/>
    </row>
    <row r="906" spans="10:10" ht="12.75" x14ac:dyDescent="0.2">
      <c r="J906" s="309"/>
    </row>
    <row r="907" spans="10:10" ht="12.75" x14ac:dyDescent="0.2">
      <c r="J907" s="309"/>
    </row>
    <row r="908" spans="10:10" ht="12.75" x14ac:dyDescent="0.2">
      <c r="J908" s="309"/>
    </row>
    <row r="909" spans="10:10" ht="12.75" x14ac:dyDescent="0.2">
      <c r="J909" s="309"/>
    </row>
    <row r="910" spans="10:10" ht="12.75" x14ac:dyDescent="0.2">
      <c r="J910" s="309"/>
    </row>
    <row r="911" spans="10:10" ht="12.75" x14ac:dyDescent="0.2">
      <c r="J911" s="309"/>
    </row>
    <row r="912" spans="10:10" ht="12.75" x14ac:dyDescent="0.2">
      <c r="J912" s="309"/>
    </row>
    <row r="913" spans="10:10" ht="12.75" x14ac:dyDescent="0.2">
      <c r="J913" s="309"/>
    </row>
    <row r="914" spans="10:10" ht="12.75" x14ac:dyDescent="0.2">
      <c r="J914" s="309"/>
    </row>
    <row r="915" spans="10:10" ht="12.75" x14ac:dyDescent="0.2">
      <c r="J915" s="309"/>
    </row>
    <row r="916" spans="10:10" ht="12.75" x14ac:dyDescent="0.2">
      <c r="J916" s="309"/>
    </row>
    <row r="917" spans="10:10" ht="12.75" x14ac:dyDescent="0.2">
      <c r="J917" s="309"/>
    </row>
    <row r="918" spans="10:10" ht="12.75" x14ac:dyDescent="0.2">
      <c r="J918" s="309"/>
    </row>
    <row r="919" spans="10:10" ht="12.75" x14ac:dyDescent="0.2">
      <c r="J919" s="309"/>
    </row>
    <row r="920" spans="10:10" ht="12.75" x14ac:dyDescent="0.2">
      <c r="J920" s="309"/>
    </row>
    <row r="921" spans="10:10" ht="12.75" x14ac:dyDescent="0.2">
      <c r="J921" s="309"/>
    </row>
    <row r="922" spans="10:10" ht="12.75" x14ac:dyDescent="0.2">
      <c r="J922" s="309"/>
    </row>
    <row r="923" spans="10:10" ht="12.75" x14ac:dyDescent="0.2">
      <c r="J923" s="309"/>
    </row>
    <row r="924" spans="10:10" ht="12.75" x14ac:dyDescent="0.2">
      <c r="J924" s="309"/>
    </row>
    <row r="925" spans="10:10" ht="12.75" x14ac:dyDescent="0.2">
      <c r="J925" s="309"/>
    </row>
    <row r="926" spans="10:10" ht="12.75" x14ac:dyDescent="0.2">
      <c r="J926" s="309"/>
    </row>
    <row r="927" spans="10:10" ht="12.75" x14ac:dyDescent="0.2">
      <c r="J927" s="309"/>
    </row>
    <row r="928" spans="10:10" ht="12.75" x14ac:dyDescent="0.2">
      <c r="J928" s="309"/>
    </row>
    <row r="929" spans="10:10" ht="12.75" x14ac:dyDescent="0.2">
      <c r="J929" s="309"/>
    </row>
    <row r="930" spans="10:10" ht="12.75" x14ac:dyDescent="0.2">
      <c r="J930" s="309"/>
    </row>
    <row r="931" spans="10:10" ht="12.75" x14ac:dyDescent="0.2">
      <c r="J931" s="309"/>
    </row>
    <row r="932" spans="10:10" ht="12.75" x14ac:dyDescent="0.2">
      <c r="J932" s="309"/>
    </row>
    <row r="933" spans="10:10" ht="12.75" x14ac:dyDescent="0.2">
      <c r="J933" s="309"/>
    </row>
    <row r="934" spans="10:10" ht="12.75" x14ac:dyDescent="0.2">
      <c r="J934" s="309"/>
    </row>
    <row r="935" spans="10:10" ht="12.75" x14ac:dyDescent="0.2">
      <c r="J935" s="309"/>
    </row>
    <row r="936" spans="10:10" ht="12.75" x14ac:dyDescent="0.2">
      <c r="J936" s="309"/>
    </row>
    <row r="937" spans="10:10" ht="12.75" x14ac:dyDescent="0.2">
      <c r="J937" s="309"/>
    </row>
    <row r="938" spans="10:10" ht="12.75" x14ac:dyDescent="0.2">
      <c r="J938" s="309"/>
    </row>
    <row r="939" spans="10:10" ht="12.75" x14ac:dyDescent="0.2">
      <c r="J939" s="309"/>
    </row>
    <row r="940" spans="10:10" ht="12.75" x14ac:dyDescent="0.2">
      <c r="J940" s="309"/>
    </row>
    <row r="941" spans="10:10" ht="12.75" x14ac:dyDescent="0.2">
      <c r="J941" s="309"/>
    </row>
    <row r="942" spans="10:10" ht="12.75" x14ac:dyDescent="0.2">
      <c r="J942" s="309"/>
    </row>
    <row r="943" spans="10:10" ht="12.75" x14ac:dyDescent="0.2">
      <c r="J943" s="309"/>
    </row>
    <row r="944" spans="10:10" ht="12.75" x14ac:dyDescent="0.2">
      <c r="J944" s="309"/>
    </row>
    <row r="945" spans="10:10" ht="12.75" x14ac:dyDescent="0.2">
      <c r="J945" s="309"/>
    </row>
    <row r="946" spans="10:10" ht="12.75" x14ac:dyDescent="0.2">
      <c r="J946" s="309"/>
    </row>
    <row r="947" spans="10:10" ht="12.75" x14ac:dyDescent="0.2">
      <c r="J947" s="309"/>
    </row>
    <row r="948" spans="10:10" ht="12.75" x14ac:dyDescent="0.2">
      <c r="J948" s="309"/>
    </row>
    <row r="949" spans="10:10" ht="12.75" x14ac:dyDescent="0.2">
      <c r="J949" s="309"/>
    </row>
    <row r="950" spans="10:10" ht="12.75" x14ac:dyDescent="0.2">
      <c r="J950" s="309"/>
    </row>
    <row r="951" spans="10:10" ht="12.75" x14ac:dyDescent="0.2">
      <c r="J951" s="309"/>
    </row>
    <row r="952" spans="10:10" ht="12.75" x14ac:dyDescent="0.2">
      <c r="J952" s="309"/>
    </row>
    <row r="953" spans="10:10" ht="12.75" x14ac:dyDescent="0.2">
      <c r="J953" s="309"/>
    </row>
    <row r="954" spans="10:10" ht="12.75" x14ac:dyDescent="0.2">
      <c r="J954" s="309"/>
    </row>
    <row r="955" spans="10:10" ht="12.75" x14ac:dyDescent="0.2">
      <c r="J955" s="309"/>
    </row>
    <row r="956" spans="10:10" ht="12.75" x14ac:dyDescent="0.2">
      <c r="J956" s="309"/>
    </row>
    <row r="957" spans="10:10" ht="12.75" x14ac:dyDescent="0.2">
      <c r="J957" s="309"/>
    </row>
    <row r="958" spans="10:10" ht="12.75" x14ac:dyDescent="0.2">
      <c r="J958" s="309"/>
    </row>
    <row r="959" spans="10:10" ht="12.75" x14ac:dyDescent="0.2">
      <c r="J959" s="309"/>
    </row>
    <row r="960" spans="10:10" ht="12.75" x14ac:dyDescent="0.2">
      <c r="J960" s="309"/>
    </row>
    <row r="961" spans="10:10" ht="12.75" x14ac:dyDescent="0.2">
      <c r="J961" s="309"/>
    </row>
    <row r="962" spans="10:10" ht="12.75" x14ac:dyDescent="0.2">
      <c r="J962" s="309"/>
    </row>
    <row r="963" spans="10:10" ht="12.75" x14ac:dyDescent="0.2">
      <c r="J963" s="309"/>
    </row>
    <row r="964" spans="10:10" ht="12.75" x14ac:dyDescent="0.2">
      <c r="J964" s="309"/>
    </row>
    <row r="965" spans="10:10" ht="12.75" x14ac:dyDescent="0.2">
      <c r="J965" s="309"/>
    </row>
    <row r="966" spans="10:10" ht="12.75" x14ac:dyDescent="0.2">
      <c r="J966" s="309"/>
    </row>
    <row r="967" spans="10:10" ht="12.75" x14ac:dyDescent="0.2">
      <c r="J967" s="309"/>
    </row>
    <row r="968" spans="10:10" ht="12.75" x14ac:dyDescent="0.2">
      <c r="J968" s="309"/>
    </row>
    <row r="969" spans="10:10" ht="12.75" x14ac:dyDescent="0.2">
      <c r="J969" s="309"/>
    </row>
    <row r="970" spans="10:10" ht="12.75" x14ac:dyDescent="0.2">
      <c r="J970" s="309"/>
    </row>
  </sheetData>
  <mergeCells count="3">
    <mergeCell ref="C7:I7"/>
    <mergeCell ref="C8:I9"/>
    <mergeCell ref="C10:I10"/>
  </mergeCells>
  <hyperlinks>
    <hyperlink ref="D14" location="ModelPeriod!A1" display="ModelPeriod.csv"/>
    <hyperlink ref="D15" location="Seasons!A1" display="Seasons.csv"/>
    <hyperlink ref="D16" location="DayTypes!A1" display="DayTypes.csv"/>
    <hyperlink ref="D17" location="DaySlices!A1" display="DaySlices.csv"/>
    <hyperlink ref="D18" location="ModelGeography!A1" display="ModelGeography.csv"/>
    <hyperlink ref="D19" location="SubGeography1!A1" display="SubGeography1.csv"/>
    <hyperlink ref="D20" location="SubGeography2!A1" display="SubGeography2.csv"/>
    <hyperlink ref="D21" location="PhysicalPrimaryCarriers!A1" display="PhysicalPrimaryCarriers.csv"/>
    <hyperlink ref="D22" location="NonPhysicalPrimaryCarriers!A1" display="NonPhysicalPrimaryCarriers.csv"/>
    <hyperlink ref="D23" location="PhysicalDerivedCarriers!A1" display="PhysicalDerivedCarriers.csv"/>
    <hyperlink ref="D24" location="NonPhysicalDerivedCarriers!A1" display="NonPhysicalDerivedCarriers.csv"/>
    <hyperlink ref="D25" location="UnmetDemandValue!A1" display="UnmetDemandValue.csv"/>
    <hyperlink ref="D26" location="CurrencyUnit!A1" display="CurrencyUnit.csv"/>
    <hyperlink ref="D27" location="GDP!A1" display="GDP.csv"/>
    <hyperlink ref="D28" location="'GDP-PRS'!A1" display="GDP.csv"/>
    <hyperlink ref="D29" location="'GDP-ORS'!A1" display="GDP.csv"/>
    <hyperlink ref="B8" r:id="rId1"/>
    <hyperlink ref="B9" r:id="rId2"/>
    <hyperlink ref="B10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/>
  </sheetViews>
  <sheetFormatPr defaultRowHeight="15" x14ac:dyDescent="0.25"/>
  <cols>
    <col min="1" max="1" width="18.28515625" bestFit="1" customWidth="1"/>
    <col min="2" max="3" width="14" customWidth="1"/>
    <col min="4" max="4" width="10.5703125" bestFit="1" customWidth="1"/>
    <col min="5" max="5" width="47.140625" style="110" customWidth="1"/>
    <col min="6" max="6" width="59.42578125" style="110" customWidth="1"/>
  </cols>
  <sheetData>
    <row r="1" spans="1:8" x14ac:dyDescent="0.25">
      <c r="A1" s="111" t="s">
        <v>161</v>
      </c>
      <c r="B1" s="138">
        <v>4.1868000000000001E-3</v>
      </c>
      <c r="C1" s="111" t="s">
        <v>24</v>
      </c>
    </row>
    <row r="2" spans="1:8" x14ac:dyDescent="0.25">
      <c r="A2" s="111" t="s">
        <v>214</v>
      </c>
      <c r="B2" s="138">
        <v>41868</v>
      </c>
      <c r="C2" s="111" t="s">
        <v>24</v>
      </c>
    </row>
    <row r="4" spans="1:8" s="124" customFormat="1" ht="30" x14ac:dyDescent="0.25">
      <c r="A4" s="116" t="s">
        <v>160</v>
      </c>
      <c r="B4" s="116" t="s">
        <v>175</v>
      </c>
      <c r="C4" s="116" t="s">
        <v>174</v>
      </c>
      <c r="D4" s="116" t="s">
        <v>156</v>
      </c>
      <c r="E4" s="116" t="s">
        <v>159</v>
      </c>
      <c r="F4" s="116" t="s">
        <v>158</v>
      </c>
      <c r="G4" s="116" t="s">
        <v>173</v>
      </c>
      <c r="H4" s="116" t="s">
        <v>156</v>
      </c>
    </row>
    <row r="5" spans="1:8" ht="75" x14ac:dyDescent="0.25">
      <c r="A5" s="114" t="s">
        <v>57</v>
      </c>
      <c r="B5" s="137">
        <f>CoalGCV!D2</f>
        <v>20.979270500007559</v>
      </c>
      <c r="C5" s="137">
        <f>CoalGCV!D4</f>
        <v>28.028532600000002</v>
      </c>
      <c r="D5" s="114" t="s">
        <v>211</v>
      </c>
      <c r="E5" s="123" t="s">
        <v>366</v>
      </c>
      <c r="F5" s="123" t="s">
        <v>454</v>
      </c>
      <c r="G5" s="114"/>
      <c r="H5" s="114"/>
    </row>
    <row r="6" spans="1:8" ht="45" x14ac:dyDescent="0.25">
      <c r="A6" s="114" t="s">
        <v>83</v>
      </c>
      <c r="B6" s="137">
        <f>CoalGCV!D3</f>
        <v>17.350767990976109</v>
      </c>
      <c r="C6" s="137">
        <f>CoalGCV!D5</f>
        <v>22.608720000000002</v>
      </c>
      <c r="D6" s="114" t="s">
        <v>211</v>
      </c>
      <c r="E6" s="123" t="s">
        <v>366</v>
      </c>
      <c r="F6" s="123" t="s">
        <v>206</v>
      </c>
      <c r="G6" s="114"/>
      <c r="H6" s="114"/>
    </row>
    <row r="7" spans="1:8" x14ac:dyDescent="0.25">
      <c r="A7" s="114" t="s">
        <v>32</v>
      </c>
      <c r="B7" s="137">
        <f>$B$1*G7</f>
        <v>37.681200000000004</v>
      </c>
      <c r="C7" s="137">
        <f>B7</f>
        <v>37.681200000000004</v>
      </c>
      <c r="D7" s="114" t="s">
        <v>213</v>
      </c>
      <c r="E7" s="113" t="s">
        <v>163</v>
      </c>
      <c r="F7" s="113" t="s">
        <v>166</v>
      </c>
      <c r="G7" s="121">
        <v>9000</v>
      </c>
      <c r="H7" s="121" t="s">
        <v>165</v>
      </c>
    </row>
    <row r="8" spans="1:8" ht="60" x14ac:dyDescent="0.25">
      <c r="A8" s="114" t="s">
        <v>33</v>
      </c>
      <c r="B8" s="137">
        <f>22.8</f>
        <v>22.8</v>
      </c>
      <c r="C8" s="137">
        <f>B8</f>
        <v>22.8</v>
      </c>
      <c r="D8" s="114" t="s">
        <v>213</v>
      </c>
      <c r="E8" s="120" t="s">
        <v>164</v>
      </c>
      <c r="F8" s="113"/>
      <c r="G8" s="114"/>
      <c r="H8" s="114"/>
    </row>
    <row r="9" spans="1:8" ht="90" x14ac:dyDescent="0.25">
      <c r="A9" s="114" t="s">
        <v>34</v>
      </c>
      <c r="B9" s="137">
        <v>15.56</v>
      </c>
      <c r="C9" s="137">
        <f>B9</f>
        <v>15.56</v>
      </c>
      <c r="D9" s="114" t="s">
        <v>211</v>
      </c>
      <c r="E9" s="113" t="s">
        <v>215</v>
      </c>
      <c r="F9" s="113"/>
      <c r="G9" s="114"/>
      <c r="H9" s="114"/>
    </row>
    <row r="10" spans="1:8" x14ac:dyDescent="0.25">
      <c r="A10" s="114" t="s">
        <v>26</v>
      </c>
      <c r="B10" s="137">
        <f>$B$1*10300</f>
        <v>43.124040000000001</v>
      </c>
      <c r="C10" s="137">
        <f>B10</f>
        <v>43.124040000000001</v>
      </c>
      <c r="D10" s="114" t="s">
        <v>211</v>
      </c>
      <c r="E10" s="118" t="s">
        <v>163</v>
      </c>
      <c r="F10" s="113" t="s">
        <v>162</v>
      </c>
      <c r="G10" s="114"/>
      <c r="H10" s="114"/>
    </row>
    <row r="11" spans="1:8" ht="30" x14ac:dyDescent="0.25">
      <c r="A11" s="114" t="s">
        <v>29</v>
      </c>
      <c r="B11" s="137">
        <f>'EnergyContent-Input'!$B$2*G11/10^3</f>
        <v>44.798760000000001</v>
      </c>
      <c r="C11" s="119"/>
      <c r="D11" s="114" t="s">
        <v>211</v>
      </c>
      <c r="E11" s="113" t="s">
        <v>163</v>
      </c>
      <c r="F11" s="113" t="s">
        <v>172</v>
      </c>
      <c r="G11" s="121">
        <v>1.07</v>
      </c>
      <c r="H11" s="122" t="s">
        <v>167</v>
      </c>
    </row>
    <row r="12" spans="1:8" ht="30" x14ac:dyDescent="0.25">
      <c r="A12" s="114" t="s">
        <v>30</v>
      </c>
      <c r="B12" s="137">
        <f>'EnergyContent-Input'!$B$2*G12/10^3</f>
        <v>43.333379999999998</v>
      </c>
      <c r="C12" s="119"/>
      <c r="D12" s="114" t="s">
        <v>211</v>
      </c>
      <c r="E12" s="113" t="s">
        <v>163</v>
      </c>
      <c r="F12" s="113" t="s">
        <v>171</v>
      </c>
      <c r="G12" s="121">
        <v>1.0349999999999999</v>
      </c>
      <c r="H12" s="122" t="s">
        <v>167</v>
      </c>
    </row>
    <row r="13" spans="1:8" ht="30" x14ac:dyDescent="0.25">
      <c r="A13" s="114" t="s">
        <v>31</v>
      </c>
      <c r="B13" s="137">
        <f>'EnergyContent-Input'!$B$2*G13/10^3</f>
        <v>44.589419999999997</v>
      </c>
      <c r="C13" s="119"/>
      <c r="D13" s="114" t="s">
        <v>211</v>
      </c>
      <c r="E13" s="113" t="s">
        <v>163</v>
      </c>
      <c r="F13" s="113" t="s">
        <v>170</v>
      </c>
      <c r="G13" s="121">
        <v>1.0649999999999999</v>
      </c>
      <c r="H13" s="122" t="s">
        <v>167</v>
      </c>
    </row>
    <row r="14" spans="1:8" ht="30" x14ac:dyDescent="0.25">
      <c r="A14" s="114" t="s">
        <v>22</v>
      </c>
      <c r="B14" s="137">
        <f>'EnergyContent-Input'!$B$2*G14/10^3</f>
        <v>47.310839999999999</v>
      </c>
      <c r="C14" s="119"/>
      <c r="D14" s="114" t="s">
        <v>211</v>
      </c>
      <c r="E14" s="113" t="s">
        <v>163</v>
      </c>
      <c r="F14" s="113" t="s">
        <v>169</v>
      </c>
      <c r="G14" s="121">
        <v>1.1299999999999999</v>
      </c>
      <c r="H14" s="122" t="s">
        <v>167</v>
      </c>
    </row>
    <row r="15" spans="1:8" ht="29.25" customHeight="1" x14ac:dyDescent="0.25">
      <c r="A15" s="114" t="s">
        <v>157</v>
      </c>
      <c r="B15" s="137">
        <f>'EnergyContent-Input'!$B$2*G15/10^3</f>
        <v>40.193280000000001</v>
      </c>
      <c r="C15" s="119"/>
      <c r="D15" s="114" t="s">
        <v>211</v>
      </c>
      <c r="E15" s="113" t="s">
        <v>163</v>
      </c>
      <c r="F15" s="113" t="s">
        <v>168</v>
      </c>
      <c r="G15" s="121">
        <v>0.96</v>
      </c>
      <c r="H15" s="122" t="s">
        <v>167</v>
      </c>
    </row>
    <row r="16" spans="1:8" x14ac:dyDescent="0.25">
      <c r="A16" s="114"/>
      <c r="B16" s="137"/>
      <c r="C16" s="119"/>
      <c r="D16" s="114"/>
      <c r="E16" s="113"/>
      <c r="F16" s="113"/>
      <c r="G16" s="114"/>
      <c r="H16" s="11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7"/>
  <sheetViews>
    <sheetView zoomScaleNormal="100" workbookViewId="0"/>
  </sheetViews>
  <sheetFormatPr defaultColWidth="20.28515625" defaultRowHeight="15" x14ac:dyDescent="0.25"/>
  <sheetData>
    <row r="1" spans="1:7" s="2" customFormat="1" x14ac:dyDescent="0.25">
      <c r="A1" s="2" t="s">
        <v>64</v>
      </c>
      <c r="B1" s="2" t="s">
        <v>16</v>
      </c>
      <c r="C1" s="2" t="s">
        <v>19</v>
      </c>
      <c r="D1" s="2" t="s">
        <v>21</v>
      </c>
      <c r="E1" s="2" t="s">
        <v>20</v>
      </c>
      <c r="F1" s="2" t="s">
        <v>17</v>
      </c>
      <c r="G1" s="2" t="s">
        <v>80</v>
      </c>
    </row>
    <row r="2" spans="1:7" x14ac:dyDescent="0.25">
      <c r="A2" t="s">
        <v>57</v>
      </c>
      <c r="B2" s="6" t="s">
        <v>400</v>
      </c>
      <c r="C2" s="5" t="s">
        <v>23</v>
      </c>
      <c r="D2" t="s">
        <v>209</v>
      </c>
      <c r="E2" t="s">
        <v>210</v>
      </c>
      <c r="F2" s="300">
        <f>'EnergyContent-Input'!B5</f>
        <v>20.979270500007559</v>
      </c>
      <c r="G2" s="300">
        <f>'EnergyContent-Input'!C5</f>
        <v>28.028532600000002</v>
      </c>
    </row>
    <row r="3" spans="1:7" x14ac:dyDescent="0.25">
      <c r="A3" t="s">
        <v>83</v>
      </c>
      <c r="B3" s="6" t="s">
        <v>400</v>
      </c>
      <c r="C3" s="5" t="s">
        <v>23</v>
      </c>
      <c r="D3" t="s">
        <v>209</v>
      </c>
      <c r="E3" t="s">
        <v>210</v>
      </c>
      <c r="F3" s="300">
        <f>'EnergyContent-Input'!B6</f>
        <v>17.350767990976109</v>
      </c>
      <c r="G3" s="300">
        <f>'EnergyContent-Input'!C6</f>
        <v>22.608720000000002</v>
      </c>
    </row>
    <row r="4" spans="1:7" x14ac:dyDescent="0.25">
      <c r="A4" t="s">
        <v>32</v>
      </c>
      <c r="B4" s="6" t="s">
        <v>62</v>
      </c>
      <c r="C4" s="5" t="s">
        <v>23</v>
      </c>
      <c r="D4" t="s">
        <v>212</v>
      </c>
      <c r="E4" t="s">
        <v>210</v>
      </c>
      <c r="F4" s="300">
        <f>'EnergyContent-Input'!B7</f>
        <v>37.681200000000004</v>
      </c>
      <c r="G4" s="300">
        <f>'EnergyContent-Input'!C7</f>
        <v>37.681200000000004</v>
      </c>
    </row>
    <row r="5" spans="1:7" s="3" customFormat="1" x14ac:dyDescent="0.25">
      <c r="A5" s="5" t="s">
        <v>33</v>
      </c>
      <c r="B5" s="6" t="s">
        <v>62</v>
      </c>
      <c r="C5" s="5" t="s">
        <v>23</v>
      </c>
      <c r="D5" s="5" t="s">
        <v>212</v>
      </c>
      <c r="E5" s="5" t="s">
        <v>210</v>
      </c>
      <c r="F5" s="300">
        <f>'EnergyContent-Input'!B8</f>
        <v>22.8</v>
      </c>
      <c r="G5" s="300">
        <f>'EnergyContent-Input'!C8</f>
        <v>22.8</v>
      </c>
    </row>
    <row r="6" spans="1:7" s="3" customFormat="1" x14ac:dyDescent="0.25">
      <c r="A6" s="5" t="s">
        <v>34</v>
      </c>
      <c r="B6" s="6" t="s">
        <v>62</v>
      </c>
      <c r="C6" s="5" t="s">
        <v>23</v>
      </c>
      <c r="D6" t="s">
        <v>209</v>
      </c>
      <c r="E6" t="s">
        <v>210</v>
      </c>
      <c r="F6" s="300">
        <f>'EnergyContent-Input'!B9</f>
        <v>15.56</v>
      </c>
      <c r="G6" s="300">
        <f>'EnergyContent-Input'!C9</f>
        <v>15.56</v>
      </c>
    </row>
    <row r="7" spans="1:7" x14ac:dyDescent="0.25">
      <c r="A7" s="5" t="s">
        <v>26</v>
      </c>
      <c r="B7" s="6" t="s">
        <v>62</v>
      </c>
      <c r="C7" s="5" t="s">
        <v>23</v>
      </c>
      <c r="D7" t="s">
        <v>209</v>
      </c>
      <c r="E7" t="s">
        <v>210</v>
      </c>
      <c r="F7" s="300">
        <f>'EnergyContent-Input'!B10</f>
        <v>43.124040000000001</v>
      </c>
      <c r="G7" s="300">
        <f>'EnergyContent-Input'!C10</f>
        <v>43.124040000000001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5"/>
  <sheetViews>
    <sheetView zoomScaleNormal="100" workbookViewId="0"/>
  </sheetViews>
  <sheetFormatPr defaultRowHeight="15" x14ac:dyDescent="0.25"/>
  <cols>
    <col min="1" max="1" width="18.28515625" bestFit="1" customWidth="1"/>
  </cols>
  <sheetData>
    <row r="1" spans="1:1" s="2" customFormat="1" x14ac:dyDescent="0.25">
      <c r="A1" s="2" t="s">
        <v>64</v>
      </c>
    </row>
    <row r="2" spans="1:1" x14ac:dyDescent="0.25">
      <c r="A2" s="5" t="s">
        <v>25</v>
      </c>
    </row>
    <row r="3" spans="1:1" s="1" customFormat="1" x14ac:dyDescent="0.25">
      <c r="A3" t="s">
        <v>58</v>
      </c>
    </row>
    <row r="4" spans="1:1" x14ac:dyDescent="0.25">
      <c r="A4" t="s">
        <v>74</v>
      </c>
    </row>
    <row r="5" spans="1:1" x14ac:dyDescent="0.25">
      <c r="A5" t="s">
        <v>59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6"/>
  <sheetViews>
    <sheetView zoomScaleNormal="100" workbookViewId="0"/>
  </sheetViews>
  <sheetFormatPr defaultRowHeight="15" x14ac:dyDescent="0.25"/>
  <cols>
    <col min="1" max="1" width="12.7109375" bestFit="1" customWidth="1"/>
    <col min="2" max="2" width="17.5703125" bestFit="1" customWidth="1"/>
    <col min="3" max="3" width="14" bestFit="1" customWidth="1"/>
    <col min="4" max="4" width="10.85546875" bestFit="1" customWidth="1"/>
    <col min="5" max="5" width="12" bestFit="1" customWidth="1"/>
    <col min="6" max="6" width="28.140625" customWidth="1"/>
  </cols>
  <sheetData>
    <row r="1" spans="1:6" s="2" customFormat="1" x14ac:dyDescent="0.25">
      <c r="A1" s="2" t="s">
        <v>64</v>
      </c>
      <c r="B1" s="2" t="s">
        <v>16</v>
      </c>
      <c r="C1" s="2" t="s">
        <v>19</v>
      </c>
      <c r="D1" s="2" t="s">
        <v>20</v>
      </c>
      <c r="E1" s="2" t="s">
        <v>21</v>
      </c>
      <c r="F1" s="2" t="s">
        <v>60</v>
      </c>
    </row>
    <row r="2" spans="1:6" x14ac:dyDescent="0.25">
      <c r="A2" t="s">
        <v>29</v>
      </c>
      <c r="B2" s="6" t="s">
        <v>62</v>
      </c>
      <c r="C2" s="6" t="s">
        <v>23</v>
      </c>
      <c r="D2" t="s">
        <v>210</v>
      </c>
      <c r="E2" t="s">
        <v>209</v>
      </c>
      <c r="F2" s="301">
        <f>'EnergyContent-Input'!B11</f>
        <v>44.798760000000001</v>
      </c>
    </row>
    <row r="3" spans="1:6" x14ac:dyDescent="0.25">
      <c r="A3" t="s">
        <v>30</v>
      </c>
      <c r="B3" s="6" t="s">
        <v>62</v>
      </c>
      <c r="C3" s="6" t="s">
        <v>23</v>
      </c>
      <c r="D3" t="s">
        <v>210</v>
      </c>
      <c r="E3" t="s">
        <v>209</v>
      </c>
      <c r="F3" s="301">
        <f>'EnergyContent-Input'!B12</f>
        <v>43.333379999999998</v>
      </c>
    </row>
    <row r="4" spans="1:6" x14ac:dyDescent="0.25">
      <c r="A4" t="s">
        <v>31</v>
      </c>
      <c r="B4" s="6" t="s">
        <v>62</v>
      </c>
      <c r="C4" s="6" t="s">
        <v>23</v>
      </c>
      <c r="D4" t="s">
        <v>210</v>
      </c>
      <c r="E4" t="s">
        <v>209</v>
      </c>
      <c r="F4" s="301">
        <f>'EnergyContent-Input'!B13</f>
        <v>44.589419999999997</v>
      </c>
    </row>
    <row r="5" spans="1:6" x14ac:dyDescent="0.25">
      <c r="A5" t="s">
        <v>22</v>
      </c>
      <c r="B5" s="6" t="s">
        <v>62</v>
      </c>
      <c r="C5" s="6" t="s">
        <v>23</v>
      </c>
      <c r="D5" t="s">
        <v>210</v>
      </c>
      <c r="E5" t="s">
        <v>209</v>
      </c>
      <c r="F5" s="301">
        <f>'EnergyContent-Input'!B14</f>
        <v>47.310839999999999</v>
      </c>
    </row>
    <row r="6" spans="1:6" x14ac:dyDescent="0.25">
      <c r="A6" t="s">
        <v>82</v>
      </c>
      <c r="B6" s="6" t="s">
        <v>62</v>
      </c>
      <c r="C6" s="6" t="s">
        <v>23</v>
      </c>
      <c r="D6" t="s">
        <v>210</v>
      </c>
      <c r="E6" t="s">
        <v>209</v>
      </c>
      <c r="F6" s="301">
        <f>'EnergyContent-Input'!B15</f>
        <v>40.193280000000001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7"/>
  <sheetViews>
    <sheetView zoomScaleNormal="100" workbookViewId="0"/>
  </sheetViews>
  <sheetFormatPr defaultRowHeight="15" x14ac:dyDescent="0.25"/>
  <cols>
    <col min="1" max="1" width="12.7109375" bestFit="1" customWidth="1"/>
    <col min="2" max="2" width="16.42578125" bestFit="1" customWidth="1"/>
    <col min="3" max="3" width="14" bestFit="1" customWidth="1"/>
    <col min="4" max="4" width="10.85546875" bestFit="1" customWidth="1"/>
  </cols>
  <sheetData>
    <row r="1" spans="1:4" s="2" customFormat="1" x14ac:dyDescent="0.25">
      <c r="A1" s="2" t="s">
        <v>64</v>
      </c>
      <c r="B1" s="2" t="s">
        <v>16</v>
      </c>
      <c r="C1" s="2" t="s">
        <v>19</v>
      </c>
      <c r="D1" s="2" t="s">
        <v>20</v>
      </c>
    </row>
    <row r="2" spans="1:4" x14ac:dyDescent="0.25">
      <c r="A2" t="s">
        <v>73</v>
      </c>
      <c r="B2" t="s">
        <v>400</v>
      </c>
      <c r="C2" t="s">
        <v>455</v>
      </c>
      <c r="D2" t="s">
        <v>217</v>
      </c>
    </row>
    <row r="3" spans="1:4" x14ac:dyDescent="0.25">
      <c r="B3" s="6"/>
      <c r="C3" s="6"/>
    </row>
    <row r="4" spans="1:4" x14ac:dyDescent="0.25">
      <c r="B4" s="6"/>
      <c r="C4" s="6"/>
    </row>
    <row r="5" spans="1:4" x14ac:dyDescent="0.25">
      <c r="B5" s="6"/>
      <c r="C5" s="6"/>
    </row>
    <row r="6" spans="1:4" x14ac:dyDescent="0.25">
      <c r="B6" s="6"/>
      <c r="C6" s="6"/>
    </row>
    <row r="7" spans="1:4" x14ac:dyDescent="0.25">
      <c r="B7" s="6"/>
      <c r="C7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33"/>
  <sheetViews>
    <sheetView zoomScaleNormal="100" workbookViewId="0"/>
  </sheetViews>
  <sheetFormatPr defaultRowHeight="15" x14ac:dyDescent="0.25"/>
  <cols>
    <col min="1" max="1" width="18.28515625" bestFit="1" customWidth="1"/>
    <col min="2" max="2" width="11.42578125" bestFit="1" customWidth="1"/>
    <col min="3" max="3" width="24.28515625" style="3" bestFit="1" customWidth="1"/>
  </cols>
  <sheetData>
    <row r="1" spans="1:3" s="2" customFormat="1" x14ac:dyDescent="0.25">
      <c r="A1" s="2" t="s">
        <v>64</v>
      </c>
      <c r="B1" s="2" t="s">
        <v>27</v>
      </c>
      <c r="C1" s="2" t="s">
        <v>63</v>
      </c>
    </row>
    <row r="2" spans="1:3" x14ac:dyDescent="0.25">
      <c r="A2" t="s">
        <v>73</v>
      </c>
      <c r="B2">
        <v>2021</v>
      </c>
      <c r="C2">
        <v>100</v>
      </c>
    </row>
    <row r="3" spans="1:3" x14ac:dyDescent="0.25">
      <c r="A3" t="s">
        <v>73</v>
      </c>
      <c r="B3">
        <v>2022</v>
      </c>
      <c r="C3">
        <v>100</v>
      </c>
    </row>
    <row r="4" spans="1:3" x14ac:dyDescent="0.25">
      <c r="A4" t="s">
        <v>73</v>
      </c>
      <c r="B4">
        <v>2023</v>
      </c>
      <c r="C4">
        <v>100</v>
      </c>
    </row>
    <row r="5" spans="1:3" x14ac:dyDescent="0.25">
      <c r="A5" t="s">
        <v>73</v>
      </c>
      <c r="B5">
        <v>2024</v>
      </c>
      <c r="C5">
        <v>100</v>
      </c>
    </row>
    <row r="6" spans="1:3" x14ac:dyDescent="0.25">
      <c r="A6" t="s">
        <v>73</v>
      </c>
      <c r="B6">
        <v>2025</v>
      </c>
      <c r="C6">
        <v>100</v>
      </c>
    </row>
    <row r="7" spans="1:3" x14ac:dyDescent="0.25">
      <c r="A7" t="s">
        <v>73</v>
      </c>
      <c r="B7">
        <v>2026</v>
      </c>
      <c r="C7">
        <v>100</v>
      </c>
    </row>
    <row r="8" spans="1:3" x14ac:dyDescent="0.25">
      <c r="A8" t="s">
        <v>73</v>
      </c>
      <c r="B8">
        <v>2027</v>
      </c>
      <c r="C8">
        <v>100</v>
      </c>
    </row>
    <row r="9" spans="1:3" x14ac:dyDescent="0.25">
      <c r="A9" t="s">
        <v>73</v>
      </c>
      <c r="B9">
        <v>2028</v>
      </c>
      <c r="C9">
        <v>100</v>
      </c>
    </row>
    <row r="10" spans="1:3" x14ac:dyDescent="0.25">
      <c r="A10" t="s">
        <v>73</v>
      </c>
      <c r="B10">
        <v>2029</v>
      </c>
      <c r="C10">
        <v>100</v>
      </c>
    </row>
    <row r="11" spans="1:3" x14ac:dyDescent="0.25">
      <c r="A11" t="s">
        <v>73</v>
      </c>
      <c r="B11">
        <v>2030</v>
      </c>
      <c r="C11">
        <v>100</v>
      </c>
    </row>
    <row r="12" spans="1:3" x14ac:dyDescent="0.25">
      <c r="A12" t="s">
        <v>73</v>
      </c>
      <c r="B12">
        <v>2031</v>
      </c>
      <c r="C12">
        <v>100</v>
      </c>
    </row>
    <row r="13" spans="1:3" x14ac:dyDescent="0.25">
      <c r="A13" t="s">
        <v>57</v>
      </c>
      <c r="B13">
        <v>2021</v>
      </c>
      <c r="C13">
        <v>500000</v>
      </c>
    </row>
    <row r="14" spans="1:3" x14ac:dyDescent="0.25">
      <c r="A14" t="s">
        <v>57</v>
      </c>
      <c r="B14">
        <v>2022</v>
      </c>
      <c r="C14">
        <v>500000</v>
      </c>
    </row>
    <row r="15" spans="1:3" x14ac:dyDescent="0.25">
      <c r="A15" t="s">
        <v>57</v>
      </c>
      <c r="B15">
        <v>2023</v>
      </c>
      <c r="C15">
        <v>500000</v>
      </c>
    </row>
    <row r="16" spans="1:3" x14ac:dyDescent="0.25">
      <c r="A16" t="s">
        <v>57</v>
      </c>
      <c r="B16">
        <v>2024</v>
      </c>
      <c r="C16">
        <v>500000</v>
      </c>
    </row>
    <row r="17" spans="1:3" x14ac:dyDescent="0.25">
      <c r="A17" t="s">
        <v>57</v>
      </c>
      <c r="B17">
        <v>2025</v>
      </c>
      <c r="C17">
        <v>500000</v>
      </c>
    </row>
    <row r="18" spans="1:3" x14ac:dyDescent="0.25">
      <c r="A18" t="s">
        <v>57</v>
      </c>
      <c r="B18">
        <v>2026</v>
      </c>
      <c r="C18">
        <v>500000</v>
      </c>
    </row>
    <row r="19" spans="1:3" x14ac:dyDescent="0.25">
      <c r="A19" t="s">
        <v>57</v>
      </c>
      <c r="B19">
        <v>2027</v>
      </c>
      <c r="C19">
        <v>500000</v>
      </c>
    </row>
    <row r="20" spans="1:3" x14ac:dyDescent="0.25">
      <c r="A20" t="s">
        <v>57</v>
      </c>
      <c r="B20">
        <v>2028</v>
      </c>
      <c r="C20">
        <v>500000</v>
      </c>
    </row>
    <row r="21" spans="1:3" x14ac:dyDescent="0.25">
      <c r="A21" t="s">
        <v>57</v>
      </c>
      <c r="B21">
        <v>2029</v>
      </c>
      <c r="C21">
        <v>500000</v>
      </c>
    </row>
    <row r="22" spans="1:3" x14ac:dyDescent="0.25">
      <c r="A22" t="s">
        <v>57</v>
      </c>
      <c r="B22">
        <v>2030</v>
      </c>
      <c r="C22">
        <v>500000</v>
      </c>
    </row>
    <row r="23" spans="1:3" x14ac:dyDescent="0.25">
      <c r="A23" t="s">
        <v>57</v>
      </c>
      <c r="B23">
        <v>2031</v>
      </c>
      <c r="C23">
        <v>500000</v>
      </c>
    </row>
    <row r="24" spans="1:3" x14ac:dyDescent="0.25">
      <c r="A24" t="s">
        <v>83</v>
      </c>
      <c r="B24">
        <v>2021</v>
      </c>
      <c r="C24">
        <v>500000</v>
      </c>
    </row>
    <row r="25" spans="1:3" x14ac:dyDescent="0.25">
      <c r="A25" t="s">
        <v>83</v>
      </c>
      <c r="B25">
        <v>2022</v>
      </c>
      <c r="C25">
        <v>500000</v>
      </c>
    </row>
    <row r="26" spans="1:3" x14ac:dyDescent="0.25">
      <c r="A26" t="s">
        <v>83</v>
      </c>
      <c r="B26">
        <v>2023</v>
      </c>
      <c r="C26">
        <v>500000</v>
      </c>
    </row>
    <row r="27" spans="1:3" x14ac:dyDescent="0.25">
      <c r="A27" t="s">
        <v>83</v>
      </c>
      <c r="B27">
        <v>2024</v>
      </c>
      <c r="C27">
        <v>500000</v>
      </c>
    </row>
    <row r="28" spans="1:3" x14ac:dyDescent="0.25">
      <c r="A28" t="s">
        <v>83</v>
      </c>
      <c r="B28">
        <v>2025</v>
      </c>
      <c r="C28">
        <v>500000</v>
      </c>
    </row>
    <row r="29" spans="1:3" x14ac:dyDescent="0.25">
      <c r="A29" t="s">
        <v>83</v>
      </c>
      <c r="B29">
        <v>2026</v>
      </c>
      <c r="C29">
        <v>500000</v>
      </c>
    </row>
    <row r="30" spans="1:3" x14ac:dyDescent="0.25">
      <c r="A30" t="s">
        <v>83</v>
      </c>
      <c r="B30">
        <v>2027</v>
      </c>
      <c r="C30">
        <v>500000</v>
      </c>
    </row>
    <row r="31" spans="1:3" x14ac:dyDescent="0.25">
      <c r="A31" t="s">
        <v>83</v>
      </c>
      <c r="B31">
        <v>2028</v>
      </c>
      <c r="C31">
        <v>500000</v>
      </c>
    </row>
    <row r="32" spans="1:3" x14ac:dyDescent="0.25">
      <c r="A32" t="s">
        <v>83</v>
      </c>
      <c r="B32">
        <v>2029</v>
      </c>
      <c r="C32">
        <v>500000</v>
      </c>
    </row>
    <row r="33" spans="1:3" x14ac:dyDescent="0.25">
      <c r="A33" t="s">
        <v>83</v>
      </c>
      <c r="B33">
        <v>2030</v>
      </c>
      <c r="C33">
        <v>500000</v>
      </c>
    </row>
    <row r="34" spans="1:3" x14ac:dyDescent="0.25">
      <c r="A34" t="s">
        <v>83</v>
      </c>
      <c r="B34">
        <v>2031</v>
      </c>
      <c r="C34">
        <v>500000</v>
      </c>
    </row>
    <row r="35" spans="1:3" x14ac:dyDescent="0.25">
      <c r="A35" t="s">
        <v>32</v>
      </c>
      <c r="B35">
        <v>2021</v>
      </c>
      <c r="C35">
        <v>500000</v>
      </c>
    </row>
    <row r="36" spans="1:3" x14ac:dyDescent="0.25">
      <c r="A36" t="s">
        <v>32</v>
      </c>
      <c r="B36">
        <v>2022</v>
      </c>
      <c r="C36">
        <v>500000</v>
      </c>
    </row>
    <row r="37" spans="1:3" x14ac:dyDescent="0.25">
      <c r="A37" t="s">
        <v>32</v>
      </c>
      <c r="B37">
        <v>2023</v>
      </c>
      <c r="C37">
        <v>500000</v>
      </c>
    </row>
    <row r="38" spans="1:3" x14ac:dyDescent="0.25">
      <c r="A38" t="s">
        <v>32</v>
      </c>
      <c r="B38">
        <v>2024</v>
      </c>
      <c r="C38">
        <v>500000</v>
      </c>
    </row>
    <row r="39" spans="1:3" x14ac:dyDescent="0.25">
      <c r="A39" t="s">
        <v>32</v>
      </c>
      <c r="B39">
        <v>2025</v>
      </c>
      <c r="C39">
        <v>500000</v>
      </c>
    </row>
    <row r="40" spans="1:3" x14ac:dyDescent="0.25">
      <c r="A40" t="s">
        <v>32</v>
      </c>
      <c r="B40">
        <v>2026</v>
      </c>
      <c r="C40">
        <v>500000</v>
      </c>
    </row>
    <row r="41" spans="1:3" x14ac:dyDescent="0.25">
      <c r="A41" t="s">
        <v>32</v>
      </c>
      <c r="B41">
        <v>2027</v>
      </c>
      <c r="C41">
        <v>500000</v>
      </c>
    </row>
    <row r="42" spans="1:3" x14ac:dyDescent="0.25">
      <c r="A42" t="s">
        <v>32</v>
      </c>
      <c r="B42">
        <v>2028</v>
      </c>
      <c r="C42">
        <v>500000</v>
      </c>
    </row>
    <row r="43" spans="1:3" x14ac:dyDescent="0.25">
      <c r="A43" t="s">
        <v>32</v>
      </c>
      <c r="B43">
        <v>2029</v>
      </c>
      <c r="C43">
        <v>500000</v>
      </c>
    </row>
    <row r="44" spans="1:3" x14ac:dyDescent="0.25">
      <c r="A44" t="s">
        <v>32</v>
      </c>
      <c r="B44">
        <v>2030</v>
      </c>
      <c r="C44">
        <v>500000</v>
      </c>
    </row>
    <row r="45" spans="1:3" x14ac:dyDescent="0.25">
      <c r="A45" t="s">
        <v>32</v>
      </c>
      <c r="B45">
        <v>2031</v>
      </c>
      <c r="C45">
        <v>500000</v>
      </c>
    </row>
    <row r="46" spans="1:3" x14ac:dyDescent="0.25">
      <c r="A46" t="s">
        <v>33</v>
      </c>
      <c r="B46">
        <v>2021</v>
      </c>
      <c r="C46">
        <v>500000</v>
      </c>
    </row>
    <row r="47" spans="1:3" x14ac:dyDescent="0.25">
      <c r="A47" t="s">
        <v>33</v>
      </c>
      <c r="B47">
        <v>2022</v>
      </c>
      <c r="C47">
        <v>500000</v>
      </c>
    </row>
    <row r="48" spans="1:3" x14ac:dyDescent="0.25">
      <c r="A48" t="s">
        <v>33</v>
      </c>
      <c r="B48">
        <v>2023</v>
      </c>
      <c r="C48">
        <v>500000</v>
      </c>
    </row>
    <row r="49" spans="1:3" x14ac:dyDescent="0.25">
      <c r="A49" t="s">
        <v>33</v>
      </c>
      <c r="B49">
        <v>2024</v>
      </c>
      <c r="C49">
        <v>500000</v>
      </c>
    </row>
    <row r="50" spans="1:3" x14ac:dyDescent="0.25">
      <c r="A50" t="s">
        <v>33</v>
      </c>
      <c r="B50">
        <v>2025</v>
      </c>
      <c r="C50">
        <v>500000</v>
      </c>
    </row>
    <row r="51" spans="1:3" x14ac:dyDescent="0.25">
      <c r="A51" t="s">
        <v>33</v>
      </c>
      <c r="B51">
        <v>2026</v>
      </c>
      <c r="C51">
        <v>500000</v>
      </c>
    </row>
    <row r="52" spans="1:3" x14ac:dyDescent="0.25">
      <c r="A52" t="s">
        <v>33</v>
      </c>
      <c r="B52">
        <v>2027</v>
      </c>
      <c r="C52">
        <v>500000</v>
      </c>
    </row>
    <row r="53" spans="1:3" x14ac:dyDescent="0.25">
      <c r="A53" t="s">
        <v>33</v>
      </c>
      <c r="B53">
        <v>2028</v>
      </c>
      <c r="C53">
        <v>500000</v>
      </c>
    </row>
    <row r="54" spans="1:3" x14ac:dyDescent="0.25">
      <c r="A54" t="s">
        <v>33</v>
      </c>
      <c r="B54">
        <v>2029</v>
      </c>
      <c r="C54">
        <v>500000</v>
      </c>
    </row>
    <row r="55" spans="1:3" x14ac:dyDescent="0.25">
      <c r="A55" t="s">
        <v>33</v>
      </c>
      <c r="B55">
        <v>2030</v>
      </c>
      <c r="C55">
        <v>500000</v>
      </c>
    </row>
    <row r="56" spans="1:3" x14ac:dyDescent="0.25">
      <c r="A56" t="s">
        <v>33</v>
      </c>
      <c r="B56">
        <v>2031</v>
      </c>
      <c r="C56">
        <v>500000</v>
      </c>
    </row>
    <row r="57" spans="1:3" x14ac:dyDescent="0.25">
      <c r="A57" t="s">
        <v>34</v>
      </c>
      <c r="B57">
        <v>2021</v>
      </c>
      <c r="C57">
        <v>500000</v>
      </c>
    </row>
    <row r="58" spans="1:3" x14ac:dyDescent="0.25">
      <c r="A58" t="s">
        <v>34</v>
      </c>
      <c r="B58">
        <v>2022</v>
      </c>
      <c r="C58">
        <v>500000</v>
      </c>
    </row>
    <row r="59" spans="1:3" x14ac:dyDescent="0.25">
      <c r="A59" t="s">
        <v>34</v>
      </c>
      <c r="B59">
        <v>2023</v>
      </c>
      <c r="C59">
        <v>500000</v>
      </c>
    </row>
    <row r="60" spans="1:3" x14ac:dyDescent="0.25">
      <c r="A60" t="s">
        <v>34</v>
      </c>
      <c r="B60">
        <v>2024</v>
      </c>
      <c r="C60">
        <v>500000</v>
      </c>
    </row>
    <row r="61" spans="1:3" x14ac:dyDescent="0.25">
      <c r="A61" t="s">
        <v>34</v>
      </c>
      <c r="B61">
        <v>2025</v>
      </c>
      <c r="C61">
        <v>500000</v>
      </c>
    </row>
    <row r="62" spans="1:3" x14ac:dyDescent="0.25">
      <c r="A62" t="s">
        <v>34</v>
      </c>
      <c r="B62">
        <v>2026</v>
      </c>
      <c r="C62">
        <v>500000</v>
      </c>
    </row>
    <row r="63" spans="1:3" x14ac:dyDescent="0.25">
      <c r="A63" t="s">
        <v>34</v>
      </c>
      <c r="B63">
        <v>2027</v>
      </c>
      <c r="C63">
        <v>500000</v>
      </c>
    </row>
    <row r="64" spans="1:3" x14ac:dyDescent="0.25">
      <c r="A64" t="s">
        <v>34</v>
      </c>
      <c r="B64">
        <v>2028</v>
      </c>
      <c r="C64">
        <v>500000</v>
      </c>
    </row>
    <row r="65" spans="1:3" x14ac:dyDescent="0.25">
      <c r="A65" t="s">
        <v>34</v>
      </c>
      <c r="B65">
        <v>2029</v>
      </c>
      <c r="C65">
        <v>500000</v>
      </c>
    </row>
    <row r="66" spans="1:3" x14ac:dyDescent="0.25">
      <c r="A66" t="s">
        <v>34</v>
      </c>
      <c r="B66">
        <v>2030</v>
      </c>
      <c r="C66">
        <v>500000</v>
      </c>
    </row>
    <row r="67" spans="1:3" x14ac:dyDescent="0.25">
      <c r="A67" t="s">
        <v>34</v>
      </c>
      <c r="B67">
        <v>2031</v>
      </c>
      <c r="C67">
        <v>500000</v>
      </c>
    </row>
    <row r="68" spans="1:3" x14ac:dyDescent="0.25">
      <c r="A68" t="s">
        <v>26</v>
      </c>
      <c r="B68">
        <v>2021</v>
      </c>
      <c r="C68">
        <v>500000</v>
      </c>
    </row>
    <row r="69" spans="1:3" x14ac:dyDescent="0.25">
      <c r="A69" t="s">
        <v>26</v>
      </c>
      <c r="B69">
        <v>2022</v>
      </c>
      <c r="C69">
        <v>500000</v>
      </c>
    </row>
    <row r="70" spans="1:3" x14ac:dyDescent="0.25">
      <c r="A70" t="s">
        <v>26</v>
      </c>
      <c r="B70">
        <v>2023</v>
      </c>
      <c r="C70">
        <v>500000</v>
      </c>
    </row>
    <row r="71" spans="1:3" x14ac:dyDescent="0.25">
      <c r="A71" t="s">
        <v>26</v>
      </c>
      <c r="B71">
        <v>2024</v>
      </c>
      <c r="C71">
        <v>500000</v>
      </c>
    </row>
    <row r="72" spans="1:3" x14ac:dyDescent="0.25">
      <c r="A72" t="s">
        <v>26</v>
      </c>
      <c r="B72">
        <v>2025</v>
      </c>
      <c r="C72">
        <v>500000</v>
      </c>
    </row>
    <row r="73" spans="1:3" x14ac:dyDescent="0.25">
      <c r="A73" t="s">
        <v>26</v>
      </c>
      <c r="B73">
        <v>2026</v>
      </c>
      <c r="C73">
        <v>500000</v>
      </c>
    </row>
    <row r="74" spans="1:3" x14ac:dyDescent="0.25">
      <c r="A74" t="s">
        <v>26</v>
      </c>
      <c r="B74">
        <v>2027</v>
      </c>
      <c r="C74">
        <v>500000</v>
      </c>
    </row>
    <row r="75" spans="1:3" x14ac:dyDescent="0.25">
      <c r="A75" t="s">
        <v>26</v>
      </c>
      <c r="B75">
        <v>2028</v>
      </c>
      <c r="C75">
        <v>500000</v>
      </c>
    </row>
    <row r="76" spans="1:3" x14ac:dyDescent="0.25">
      <c r="A76" t="s">
        <v>26</v>
      </c>
      <c r="B76">
        <v>2029</v>
      </c>
      <c r="C76">
        <v>500000</v>
      </c>
    </row>
    <row r="77" spans="1:3" x14ac:dyDescent="0.25">
      <c r="A77" t="s">
        <v>26</v>
      </c>
      <c r="B77">
        <v>2030</v>
      </c>
      <c r="C77">
        <v>500000</v>
      </c>
    </row>
    <row r="78" spans="1:3" x14ac:dyDescent="0.25">
      <c r="A78" t="s">
        <v>26</v>
      </c>
      <c r="B78">
        <v>2031</v>
      </c>
      <c r="C78">
        <v>500000</v>
      </c>
    </row>
    <row r="79" spans="1:3" x14ac:dyDescent="0.25">
      <c r="A79" t="s">
        <v>29</v>
      </c>
      <c r="B79">
        <v>2021</v>
      </c>
      <c r="C79">
        <v>500000</v>
      </c>
    </row>
    <row r="80" spans="1:3" x14ac:dyDescent="0.25">
      <c r="A80" t="s">
        <v>29</v>
      </c>
      <c r="B80">
        <v>2022</v>
      </c>
      <c r="C80">
        <v>500000</v>
      </c>
    </row>
    <row r="81" spans="1:3" x14ac:dyDescent="0.25">
      <c r="A81" t="s">
        <v>29</v>
      </c>
      <c r="B81">
        <v>2023</v>
      </c>
      <c r="C81">
        <v>500000</v>
      </c>
    </row>
    <row r="82" spans="1:3" x14ac:dyDescent="0.25">
      <c r="A82" t="s">
        <v>29</v>
      </c>
      <c r="B82">
        <v>2024</v>
      </c>
      <c r="C82">
        <v>500000</v>
      </c>
    </row>
    <row r="83" spans="1:3" x14ac:dyDescent="0.25">
      <c r="A83" t="s">
        <v>29</v>
      </c>
      <c r="B83">
        <v>2025</v>
      </c>
      <c r="C83">
        <v>500000</v>
      </c>
    </row>
    <row r="84" spans="1:3" x14ac:dyDescent="0.25">
      <c r="A84" t="s">
        <v>29</v>
      </c>
      <c r="B84">
        <v>2026</v>
      </c>
      <c r="C84">
        <v>500000</v>
      </c>
    </row>
    <row r="85" spans="1:3" x14ac:dyDescent="0.25">
      <c r="A85" t="s">
        <v>29</v>
      </c>
      <c r="B85">
        <v>2027</v>
      </c>
      <c r="C85">
        <v>500000</v>
      </c>
    </row>
    <row r="86" spans="1:3" x14ac:dyDescent="0.25">
      <c r="A86" t="s">
        <v>29</v>
      </c>
      <c r="B86">
        <v>2028</v>
      </c>
      <c r="C86">
        <v>500000</v>
      </c>
    </row>
    <row r="87" spans="1:3" x14ac:dyDescent="0.25">
      <c r="A87" t="s">
        <v>29</v>
      </c>
      <c r="B87">
        <v>2029</v>
      </c>
      <c r="C87">
        <v>500000</v>
      </c>
    </row>
    <row r="88" spans="1:3" x14ac:dyDescent="0.25">
      <c r="A88" t="s">
        <v>29</v>
      </c>
      <c r="B88">
        <v>2030</v>
      </c>
      <c r="C88">
        <v>500000</v>
      </c>
    </row>
    <row r="89" spans="1:3" x14ac:dyDescent="0.25">
      <c r="A89" t="s">
        <v>29</v>
      </c>
      <c r="B89">
        <v>2031</v>
      </c>
      <c r="C89">
        <v>500000</v>
      </c>
    </row>
    <row r="90" spans="1:3" x14ac:dyDescent="0.25">
      <c r="A90" t="s">
        <v>30</v>
      </c>
      <c r="B90">
        <v>2021</v>
      </c>
      <c r="C90">
        <v>500000</v>
      </c>
    </row>
    <row r="91" spans="1:3" x14ac:dyDescent="0.25">
      <c r="A91" t="s">
        <v>30</v>
      </c>
      <c r="B91">
        <v>2022</v>
      </c>
      <c r="C91">
        <v>500000</v>
      </c>
    </row>
    <row r="92" spans="1:3" x14ac:dyDescent="0.25">
      <c r="A92" t="s">
        <v>30</v>
      </c>
      <c r="B92">
        <v>2023</v>
      </c>
      <c r="C92">
        <v>500000</v>
      </c>
    </row>
    <row r="93" spans="1:3" x14ac:dyDescent="0.25">
      <c r="A93" t="s">
        <v>30</v>
      </c>
      <c r="B93">
        <v>2024</v>
      </c>
      <c r="C93">
        <v>500000</v>
      </c>
    </row>
    <row r="94" spans="1:3" x14ac:dyDescent="0.25">
      <c r="A94" t="s">
        <v>30</v>
      </c>
      <c r="B94">
        <v>2025</v>
      </c>
      <c r="C94">
        <v>500000</v>
      </c>
    </row>
    <row r="95" spans="1:3" x14ac:dyDescent="0.25">
      <c r="A95" t="s">
        <v>30</v>
      </c>
      <c r="B95">
        <v>2026</v>
      </c>
      <c r="C95">
        <v>500000</v>
      </c>
    </row>
    <row r="96" spans="1:3" x14ac:dyDescent="0.25">
      <c r="A96" t="s">
        <v>30</v>
      </c>
      <c r="B96">
        <v>2027</v>
      </c>
      <c r="C96">
        <v>500000</v>
      </c>
    </row>
    <row r="97" spans="1:3" x14ac:dyDescent="0.25">
      <c r="A97" t="s">
        <v>30</v>
      </c>
      <c r="B97">
        <v>2028</v>
      </c>
      <c r="C97">
        <v>500000</v>
      </c>
    </row>
    <row r="98" spans="1:3" x14ac:dyDescent="0.25">
      <c r="A98" t="s">
        <v>30</v>
      </c>
      <c r="B98">
        <v>2029</v>
      </c>
      <c r="C98">
        <v>500000</v>
      </c>
    </row>
    <row r="99" spans="1:3" x14ac:dyDescent="0.25">
      <c r="A99" t="s">
        <v>30</v>
      </c>
      <c r="B99">
        <v>2030</v>
      </c>
      <c r="C99">
        <v>500000</v>
      </c>
    </row>
    <row r="100" spans="1:3" x14ac:dyDescent="0.25">
      <c r="A100" t="s">
        <v>30</v>
      </c>
      <c r="B100">
        <v>2031</v>
      </c>
      <c r="C100">
        <v>500000</v>
      </c>
    </row>
    <row r="101" spans="1:3" x14ac:dyDescent="0.25">
      <c r="A101" t="s">
        <v>31</v>
      </c>
      <c r="B101">
        <v>2021</v>
      </c>
      <c r="C101">
        <v>500000</v>
      </c>
    </row>
    <row r="102" spans="1:3" x14ac:dyDescent="0.25">
      <c r="A102" t="s">
        <v>31</v>
      </c>
      <c r="B102">
        <v>2022</v>
      </c>
      <c r="C102">
        <v>500000</v>
      </c>
    </row>
    <row r="103" spans="1:3" x14ac:dyDescent="0.25">
      <c r="A103" t="s">
        <v>31</v>
      </c>
      <c r="B103">
        <v>2023</v>
      </c>
      <c r="C103">
        <v>500000</v>
      </c>
    </row>
    <row r="104" spans="1:3" x14ac:dyDescent="0.25">
      <c r="A104" t="s">
        <v>31</v>
      </c>
      <c r="B104">
        <v>2024</v>
      </c>
      <c r="C104">
        <v>500000</v>
      </c>
    </row>
    <row r="105" spans="1:3" x14ac:dyDescent="0.25">
      <c r="A105" t="s">
        <v>31</v>
      </c>
      <c r="B105">
        <v>2025</v>
      </c>
      <c r="C105">
        <v>500000</v>
      </c>
    </row>
    <row r="106" spans="1:3" x14ac:dyDescent="0.25">
      <c r="A106" t="s">
        <v>31</v>
      </c>
      <c r="B106">
        <v>2026</v>
      </c>
      <c r="C106">
        <v>500000</v>
      </c>
    </row>
    <row r="107" spans="1:3" x14ac:dyDescent="0.25">
      <c r="A107" t="s">
        <v>31</v>
      </c>
      <c r="B107">
        <v>2027</v>
      </c>
      <c r="C107">
        <v>500000</v>
      </c>
    </row>
    <row r="108" spans="1:3" x14ac:dyDescent="0.25">
      <c r="A108" t="s">
        <v>31</v>
      </c>
      <c r="B108">
        <v>2028</v>
      </c>
      <c r="C108">
        <v>500000</v>
      </c>
    </row>
    <row r="109" spans="1:3" x14ac:dyDescent="0.25">
      <c r="A109" t="s">
        <v>31</v>
      </c>
      <c r="B109">
        <v>2029</v>
      </c>
      <c r="C109">
        <v>500000</v>
      </c>
    </row>
    <row r="110" spans="1:3" x14ac:dyDescent="0.25">
      <c r="A110" t="s">
        <v>31</v>
      </c>
      <c r="B110">
        <v>2030</v>
      </c>
      <c r="C110">
        <v>500000</v>
      </c>
    </row>
    <row r="111" spans="1:3" x14ac:dyDescent="0.25">
      <c r="A111" t="s">
        <v>31</v>
      </c>
      <c r="B111">
        <v>2031</v>
      </c>
      <c r="C111">
        <v>500000</v>
      </c>
    </row>
    <row r="112" spans="1:3" x14ac:dyDescent="0.25">
      <c r="A112" t="s">
        <v>22</v>
      </c>
      <c r="B112">
        <v>2021</v>
      </c>
      <c r="C112">
        <v>500000</v>
      </c>
    </row>
    <row r="113" spans="1:3" x14ac:dyDescent="0.25">
      <c r="A113" t="s">
        <v>22</v>
      </c>
      <c r="B113">
        <v>2022</v>
      </c>
      <c r="C113">
        <v>500000</v>
      </c>
    </row>
    <row r="114" spans="1:3" x14ac:dyDescent="0.25">
      <c r="A114" t="s">
        <v>22</v>
      </c>
      <c r="B114">
        <v>2023</v>
      </c>
      <c r="C114">
        <v>500000</v>
      </c>
    </row>
    <row r="115" spans="1:3" x14ac:dyDescent="0.25">
      <c r="A115" t="s">
        <v>22</v>
      </c>
      <c r="B115">
        <v>2024</v>
      </c>
      <c r="C115">
        <v>500000</v>
      </c>
    </row>
    <row r="116" spans="1:3" x14ac:dyDescent="0.25">
      <c r="A116" t="s">
        <v>22</v>
      </c>
      <c r="B116">
        <v>2025</v>
      </c>
      <c r="C116">
        <v>500000</v>
      </c>
    </row>
    <row r="117" spans="1:3" x14ac:dyDescent="0.25">
      <c r="A117" t="s">
        <v>22</v>
      </c>
      <c r="B117">
        <v>2026</v>
      </c>
      <c r="C117">
        <v>500000</v>
      </c>
    </row>
    <row r="118" spans="1:3" x14ac:dyDescent="0.25">
      <c r="A118" t="s">
        <v>22</v>
      </c>
      <c r="B118">
        <v>2027</v>
      </c>
      <c r="C118">
        <v>500000</v>
      </c>
    </row>
    <row r="119" spans="1:3" x14ac:dyDescent="0.25">
      <c r="A119" t="s">
        <v>22</v>
      </c>
      <c r="B119">
        <v>2028</v>
      </c>
      <c r="C119">
        <v>500000</v>
      </c>
    </row>
    <row r="120" spans="1:3" x14ac:dyDescent="0.25">
      <c r="A120" t="s">
        <v>22</v>
      </c>
      <c r="B120">
        <v>2029</v>
      </c>
      <c r="C120">
        <v>500000</v>
      </c>
    </row>
    <row r="121" spans="1:3" x14ac:dyDescent="0.25">
      <c r="A121" t="s">
        <v>22</v>
      </c>
      <c r="B121">
        <v>2030</v>
      </c>
      <c r="C121">
        <v>500000</v>
      </c>
    </row>
    <row r="122" spans="1:3" x14ac:dyDescent="0.25">
      <c r="A122" t="s">
        <v>22</v>
      </c>
      <c r="B122">
        <v>2031</v>
      </c>
      <c r="C122">
        <v>500000</v>
      </c>
    </row>
    <row r="123" spans="1:3" x14ac:dyDescent="0.25">
      <c r="A123" t="s">
        <v>82</v>
      </c>
      <c r="B123">
        <v>2021</v>
      </c>
      <c r="C123">
        <v>500000</v>
      </c>
    </row>
    <row r="124" spans="1:3" x14ac:dyDescent="0.25">
      <c r="A124" t="s">
        <v>82</v>
      </c>
      <c r="B124">
        <v>2022</v>
      </c>
      <c r="C124">
        <v>500000</v>
      </c>
    </row>
    <row r="125" spans="1:3" x14ac:dyDescent="0.25">
      <c r="A125" t="s">
        <v>82</v>
      </c>
      <c r="B125">
        <v>2023</v>
      </c>
      <c r="C125">
        <v>500000</v>
      </c>
    </row>
    <row r="126" spans="1:3" x14ac:dyDescent="0.25">
      <c r="A126" t="s">
        <v>82</v>
      </c>
      <c r="B126">
        <v>2024</v>
      </c>
      <c r="C126">
        <v>500000</v>
      </c>
    </row>
    <row r="127" spans="1:3" x14ac:dyDescent="0.25">
      <c r="A127" t="s">
        <v>82</v>
      </c>
      <c r="B127">
        <v>2025</v>
      </c>
      <c r="C127">
        <v>500000</v>
      </c>
    </row>
    <row r="128" spans="1:3" x14ac:dyDescent="0.25">
      <c r="A128" t="s">
        <v>82</v>
      </c>
      <c r="B128">
        <v>2026</v>
      </c>
      <c r="C128">
        <v>500000</v>
      </c>
    </row>
    <row r="129" spans="1:3" x14ac:dyDescent="0.25">
      <c r="A129" t="s">
        <v>82</v>
      </c>
      <c r="B129">
        <v>2027</v>
      </c>
      <c r="C129">
        <v>500000</v>
      </c>
    </row>
    <row r="130" spans="1:3" x14ac:dyDescent="0.25">
      <c r="A130" t="s">
        <v>82</v>
      </c>
      <c r="B130">
        <v>2028</v>
      </c>
      <c r="C130">
        <v>500000</v>
      </c>
    </row>
    <row r="131" spans="1:3" x14ac:dyDescent="0.25">
      <c r="A131" t="s">
        <v>82</v>
      </c>
      <c r="B131">
        <v>2029</v>
      </c>
      <c r="C131">
        <v>500000</v>
      </c>
    </row>
    <row r="132" spans="1:3" x14ac:dyDescent="0.25">
      <c r="A132" t="s">
        <v>82</v>
      </c>
      <c r="B132">
        <v>2030</v>
      </c>
      <c r="C132">
        <v>500000</v>
      </c>
    </row>
    <row r="133" spans="1:3" x14ac:dyDescent="0.25">
      <c r="A133" t="s">
        <v>82</v>
      </c>
      <c r="B133">
        <v>2031</v>
      </c>
      <c r="C133">
        <v>500000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zoomScaleNormal="100" workbookViewId="0"/>
  </sheetViews>
  <sheetFormatPr defaultRowHeight="15" x14ac:dyDescent="0.25"/>
  <cols>
    <col min="1" max="1" width="18.28515625" customWidth="1"/>
  </cols>
  <sheetData>
    <row r="1" spans="1:1" x14ac:dyDescent="0.25">
      <c r="A1" s="4" t="s">
        <v>216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3"/>
  <sheetViews>
    <sheetView zoomScaleNormal="100" workbookViewId="0"/>
  </sheetViews>
  <sheetFormatPr defaultColWidth="8.5703125" defaultRowHeight="15" x14ac:dyDescent="0.25"/>
  <cols>
    <col min="2" max="2" width="103" customWidth="1"/>
    <col min="3" max="3" width="8.5703125" bestFit="1" customWidth="1"/>
    <col min="4" max="4" width="24.85546875" bestFit="1" customWidth="1"/>
    <col min="5" max="12" width="16.140625" bestFit="1" customWidth="1"/>
    <col min="13" max="13" width="22.140625" bestFit="1" customWidth="1"/>
    <col min="14" max="14" width="19.85546875" customWidth="1"/>
    <col min="15" max="22" width="16.140625" bestFit="1" customWidth="1"/>
    <col min="23" max="23" width="17.85546875" bestFit="1" customWidth="1"/>
    <col min="24" max="24" width="124" style="115" customWidth="1"/>
    <col min="25" max="25" width="23.85546875" style="115" customWidth="1"/>
    <col min="26" max="26" width="48.85546875" style="115" customWidth="1"/>
    <col min="27" max="27" width="11.140625" style="115" bestFit="1" customWidth="1"/>
    <col min="28" max="28" width="8.42578125" bestFit="1" customWidth="1"/>
  </cols>
  <sheetData>
    <row r="1" spans="2:27" ht="30.75" thickBot="1" x14ac:dyDescent="0.3">
      <c r="B1" s="2"/>
      <c r="C1" s="2"/>
      <c r="D1" s="2"/>
      <c r="E1" s="2"/>
      <c r="F1" s="2"/>
      <c r="G1" s="2"/>
      <c r="H1" s="2"/>
      <c r="I1" s="2"/>
      <c r="J1" s="2"/>
      <c r="K1" s="124" t="s">
        <v>182</v>
      </c>
      <c r="L1" s="124" t="s">
        <v>180</v>
      </c>
      <c r="M1" s="2"/>
      <c r="N1" s="2"/>
    </row>
    <row r="2" spans="2:27" s="286" customFormat="1" ht="39" customHeight="1" x14ac:dyDescent="0.3">
      <c r="B2" s="281" t="s">
        <v>199</v>
      </c>
      <c r="C2" s="282"/>
      <c r="D2" s="283" t="s">
        <v>126</v>
      </c>
      <c r="E2" s="283" t="s">
        <v>125</v>
      </c>
      <c r="F2" s="283" t="s">
        <v>124</v>
      </c>
      <c r="G2" s="283" t="s">
        <v>123</v>
      </c>
      <c r="H2" s="284" t="s">
        <v>122</v>
      </c>
      <c r="I2" s="284" t="s">
        <v>183</v>
      </c>
      <c r="J2" s="284" t="s">
        <v>369</v>
      </c>
      <c r="K2" s="284" t="s">
        <v>368</v>
      </c>
      <c r="L2" s="284" t="s">
        <v>367</v>
      </c>
      <c r="M2" s="284" t="s">
        <v>159</v>
      </c>
      <c r="N2" s="285" t="s">
        <v>158</v>
      </c>
    </row>
    <row r="3" spans="2:27" ht="111.75" customHeight="1" x14ac:dyDescent="0.25">
      <c r="B3" s="287" t="s">
        <v>181</v>
      </c>
      <c r="C3" s="248"/>
      <c r="D3" s="249">
        <v>8736328.7113728095</v>
      </c>
      <c r="E3" s="249">
        <v>9944013.1041529253</v>
      </c>
      <c r="F3" s="249">
        <v>11233521.61163931</v>
      </c>
      <c r="G3" s="249">
        <v>12467959.292554554</v>
      </c>
      <c r="H3" s="250">
        <v>13771873.878856419</v>
      </c>
      <c r="I3" s="250">
        <v>15391669.014873372</v>
      </c>
      <c r="J3" s="250">
        <v>17090042.361130927</v>
      </c>
      <c r="K3" s="250">
        <v>18886956.907576796</v>
      </c>
      <c r="L3" s="250">
        <v>20351012.89449795</v>
      </c>
      <c r="M3" s="251" t="s">
        <v>198</v>
      </c>
      <c r="N3" s="252"/>
      <c r="AA3" s="128"/>
    </row>
    <row r="4" spans="2:27" x14ac:dyDescent="0.25">
      <c r="B4" s="287" t="s">
        <v>179</v>
      </c>
      <c r="C4" s="248"/>
      <c r="D4" s="249">
        <v>8736328.8108910192</v>
      </c>
      <c r="E4" s="249">
        <v>9213016.7685994264</v>
      </c>
      <c r="F4" s="249">
        <v>9801369.8221771102</v>
      </c>
      <c r="G4" s="249">
        <v>10527673.634424319</v>
      </c>
      <c r="H4" s="250">
        <v>11369493.135959458</v>
      </c>
      <c r="I4" s="250">
        <v>12308193</v>
      </c>
      <c r="J4" s="250">
        <v>13144582.144739117</v>
      </c>
      <c r="K4" s="250">
        <v>14003316.25185184</v>
      </c>
      <c r="L4" s="250">
        <v>14569267.866078507</v>
      </c>
      <c r="M4" s="251" t="s">
        <v>198</v>
      </c>
      <c r="N4" s="253" t="s">
        <v>204</v>
      </c>
    </row>
    <row r="5" spans="2:27" x14ac:dyDescent="0.25">
      <c r="B5" s="287" t="s">
        <v>178</v>
      </c>
      <c r="C5" s="248"/>
      <c r="D5" s="248"/>
      <c r="E5" s="254">
        <f t="shared" ref="E5:L5" si="0">(E4/D4)-1</f>
        <v>5.4563875516469906E-2</v>
      </c>
      <c r="F5" s="254">
        <f t="shared" si="0"/>
        <v>6.3861064009234969E-2</v>
      </c>
      <c r="G5" s="254">
        <f t="shared" si="0"/>
        <v>7.4102276051642768E-2</v>
      </c>
      <c r="H5" s="255">
        <f t="shared" si="0"/>
        <v>7.9962537856652638E-2</v>
      </c>
      <c r="I5" s="255">
        <f t="shared" si="0"/>
        <v>8.2563035380321503E-2</v>
      </c>
      <c r="J5" s="255">
        <f t="shared" si="0"/>
        <v>6.7953853562348066E-2</v>
      </c>
      <c r="K5" s="255">
        <f t="shared" si="0"/>
        <v>6.5329890114187883E-2</v>
      </c>
      <c r="L5" s="255">
        <f t="shared" si="0"/>
        <v>4.0415541865079563E-2</v>
      </c>
      <c r="M5" s="251"/>
      <c r="N5" s="252"/>
    </row>
    <row r="6" spans="2:27" x14ac:dyDescent="0.25">
      <c r="B6" s="287" t="s">
        <v>205</v>
      </c>
      <c r="C6" s="248"/>
      <c r="D6" s="249">
        <f t="shared" ref="D6:L6" si="1">D3/D4*100</f>
        <v>99.999998860869226</v>
      </c>
      <c r="E6" s="249">
        <f t="shared" si="1"/>
        <v>107.93438624843212</v>
      </c>
      <c r="F6" s="249">
        <f t="shared" si="1"/>
        <v>114.6117513719535</v>
      </c>
      <c r="G6" s="249">
        <f t="shared" si="1"/>
        <v>118.43033632602094</v>
      </c>
      <c r="H6" s="250">
        <f t="shared" si="1"/>
        <v>121.13006018974326</v>
      </c>
      <c r="I6" s="250">
        <f t="shared" si="1"/>
        <v>125.05222346508032</v>
      </c>
      <c r="J6" s="250">
        <f t="shared" si="1"/>
        <v>130.01586640752143</v>
      </c>
      <c r="K6" s="250">
        <f t="shared" si="1"/>
        <v>134.87488654752855</v>
      </c>
      <c r="L6" s="250">
        <f t="shared" si="1"/>
        <v>139.68452692040228</v>
      </c>
      <c r="M6" s="256"/>
      <c r="N6" s="252"/>
    </row>
    <row r="7" spans="2:27" x14ac:dyDescent="0.25">
      <c r="B7" s="287" t="s">
        <v>177</v>
      </c>
      <c r="C7" s="248"/>
      <c r="D7" s="248"/>
      <c r="E7" s="257">
        <f t="shared" ref="E7:L7" si="2">(E6/D6)-1</f>
        <v>7.9343874779459478E-2</v>
      </c>
      <c r="F7" s="257">
        <f t="shared" si="2"/>
        <v>6.1865040008215022E-2</v>
      </c>
      <c r="G7" s="257">
        <f t="shared" si="2"/>
        <v>3.3317569170327355E-2</v>
      </c>
      <c r="H7" s="258">
        <f t="shared" si="2"/>
        <v>2.2795881084812564E-2</v>
      </c>
      <c r="I7" s="258">
        <f t="shared" si="2"/>
        <v>3.2379768235838435E-2</v>
      </c>
      <c r="J7" s="258">
        <f t="shared" si="2"/>
        <v>3.9692560475161454E-2</v>
      </c>
      <c r="K7" s="258">
        <f t="shared" si="2"/>
        <v>3.7372516710975967E-2</v>
      </c>
      <c r="L7" s="258">
        <f t="shared" si="2"/>
        <v>3.5660014224952574E-2</v>
      </c>
      <c r="M7" s="251"/>
      <c r="N7" s="252"/>
    </row>
    <row r="8" spans="2:27" x14ac:dyDescent="0.25">
      <c r="B8" s="288" t="s">
        <v>176</v>
      </c>
      <c r="C8" s="251"/>
      <c r="D8" s="259">
        <f t="shared" ref="D8:L8" si="3">($K$6/D6)</f>
        <v>1.3487488808392991</v>
      </c>
      <c r="E8" s="260">
        <f t="shared" si="3"/>
        <v>1.2496007179499551</v>
      </c>
      <c r="F8" s="260">
        <f t="shared" si="3"/>
        <v>1.1767980589513407</v>
      </c>
      <c r="G8" s="260">
        <f t="shared" si="3"/>
        <v>1.1388542051948434</v>
      </c>
      <c r="H8" s="260">
        <f t="shared" si="3"/>
        <v>1.1134716381404814</v>
      </c>
      <c r="I8" s="260">
        <f t="shared" si="3"/>
        <v>1.078548488065797</v>
      </c>
      <c r="J8" s="260">
        <f t="shared" si="3"/>
        <v>1.037372516710976</v>
      </c>
      <c r="K8" s="260">
        <f t="shared" si="3"/>
        <v>1</v>
      </c>
      <c r="L8" s="260">
        <f t="shared" si="3"/>
        <v>0.96556783719062567</v>
      </c>
      <c r="M8" s="251"/>
      <c r="N8" s="252"/>
    </row>
    <row r="9" spans="2:27" ht="15.75" thickBot="1" x14ac:dyDescent="0.3">
      <c r="B9" s="289"/>
      <c r="C9" s="261"/>
      <c r="D9" s="262"/>
      <c r="E9" s="263"/>
      <c r="F9" s="263"/>
      <c r="G9" s="263"/>
      <c r="H9" s="263"/>
      <c r="I9" s="263"/>
      <c r="J9" s="263"/>
      <c r="K9" s="263"/>
      <c r="L9" s="263"/>
      <c r="M9" s="261"/>
      <c r="N9" s="264"/>
    </row>
    <row r="12" spans="2:27" s="125" customFormat="1" ht="21.75" thickBot="1" x14ac:dyDescent="0.3">
      <c r="N12" s="292" t="s">
        <v>197</v>
      </c>
      <c r="O12" s="293" t="s">
        <v>203</v>
      </c>
      <c r="P12" s="294" t="s">
        <v>200</v>
      </c>
      <c r="X12" s="129"/>
      <c r="Y12" s="129"/>
      <c r="Z12" s="129"/>
      <c r="AA12" s="129"/>
    </row>
    <row r="13" spans="2:27" s="268" customFormat="1" ht="44.25" customHeight="1" x14ac:dyDescent="0.25">
      <c r="B13" s="265" t="s">
        <v>202</v>
      </c>
      <c r="C13" s="266" t="s">
        <v>156</v>
      </c>
      <c r="D13" s="266">
        <v>2011</v>
      </c>
      <c r="E13" s="266">
        <v>2012</v>
      </c>
      <c r="F13" s="266">
        <v>2013</v>
      </c>
      <c r="G13" s="266">
        <v>2014</v>
      </c>
      <c r="H13" s="266">
        <v>2015</v>
      </c>
      <c r="I13" s="266">
        <v>2016</v>
      </c>
      <c r="J13" s="266">
        <v>2017</v>
      </c>
      <c r="K13" s="266">
        <v>2018</v>
      </c>
      <c r="L13" s="266">
        <v>2019</v>
      </c>
      <c r="M13" s="266">
        <v>2020</v>
      </c>
      <c r="N13" s="266">
        <v>2021</v>
      </c>
      <c r="O13" s="266">
        <v>2022</v>
      </c>
      <c r="P13" s="266">
        <v>2023</v>
      </c>
      <c r="Q13" s="266">
        <v>2024</v>
      </c>
      <c r="R13" s="266">
        <v>2025</v>
      </c>
      <c r="S13" s="266">
        <v>2026</v>
      </c>
      <c r="T13" s="266">
        <v>2027</v>
      </c>
      <c r="U13" s="266">
        <v>2028</v>
      </c>
      <c r="V13" s="266">
        <v>2029</v>
      </c>
      <c r="W13" s="267">
        <v>2030</v>
      </c>
      <c r="X13" s="274" t="s">
        <v>158</v>
      </c>
      <c r="Y13" s="275" t="s">
        <v>196</v>
      </c>
    </row>
    <row r="14" spans="2:27" s="268" customFormat="1" ht="44.25" customHeight="1" x14ac:dyDescent="0.25">
      <c r="B14" s="269" t="s">
        <v>207</v>
      </c>
      <c r="C14" s="270"/>
      <c r="D14" s="270" t="s">
        <v>126</v>
      </c>
      <c r="E14" s="270" t="s">
        <v>125</v>
      </c>
      <c r="F14" s="270" t="s">
        <v>124</v>
      </c>
      <c r="G14" s="270" t="s">
        <v>123</v>
      </c>
      <c r="H14" s="271" t="s">
        <v>122</v>
      </c>
      <c r="I14" s="272" t="s">
        <v>121</v>
      </c>
      <c r="J14" s="272" t="s">
        <v>120</v>
      </c>
      <c r="K14" s="272" t="s">
        <v>119</v>
      </c>
      <c r="L14" s="272" t="s">
        <v>118</v>
      </c>
      <c r="M14" s="272" t="s">
        <v>117</v>
      </c>
      <c r="N14" s="272" t="s">
        <v>195</v>
      </c>
      <c r="O14" s="272" t="s">
        <v>194</v>
      </c>
      <c r="P14" s="272" t="s">
        <v>193</v>
      </c>
      <c r="Q14" s="272" t="s">
        <v>192</v>
      </c>
      <c r="R14" s="272" t="s">
        <v>191</v>
      </c>
      <c r="S14" s="272" t="s">
        <v>190</v>
      </c>
      <c r="T14" s="272" t="s">
        <v>189</v>
      </c>
      <c r="U14" s="272" t="s">
        <v>188</v>
      </c>
      <c r="V14" s="272" t="s">
        <v>187</v>
      </c>
      <c r="W14" s="272" t="s">
        <v>186</v>
      </c>
      <c r="X14" s="276"/>
      <c r="Y14" s="277"/>
    </row>
    <row r="15" spans="2:27" s="125" customFormat="1" ht="44.25" customHeight="1" x14ac:dyDescent="0.25">
      <c r="B15" s="278" t="s">
        <v>201</v>
      </c>
      <c r="C15" s="130"/>
      <c r="D15" s="132">
        <f>D4/100</f>
        <v>87363.288108910187</v>
      </c>
      <c r="E15" s="132">
        <f t="shared" ref="E15:L15" si="4">E4/100</f>
        <v>92130.167685994267</v>
      </c>
      <c r="F15" s="132">
        <f t="shared" si="4"/>
        <v>98013.698221771105</v>
      </c>
      <c r="G15" s="132">
        <f t="shared" si="4"/>
        <v>105276.7363442432</v>
      </c>
      <c r="H15" s="132">
        <f t="shared" si="4"/>
        <v>113694.93135959457</v>
      </c>
      <c r="I15" s="132">
        <f t="shared" si="4"/>
        <v>123081.93</v>
      </c>
      <c r="J15" s="132">
        <f t="shared" si="4"/>
        <v>131445.82144739118</v>
      </c>
      <c r="K15" s="132">
        <f t="shared" si="4"/>
        <v>140033.16251851839</v>
      </c>
      <c r="L15" s="132">
        <f t="shared" si="4"/>
        <v>145692.67866078508</v>
      </c>
      <c r="M15" s="232">
        <f t="shared" ref="M15:W15" si="5">L15*(1+M16)</f>
        <v>134088.79999999999</v>
      </c>
      <c r="N15" s="220">
        <f t="shared" si="5"/>
        <v>146827.23599999998</v>
      </c>
      <c r="O15" s="220">
        <f t="shared" si="5"/>
        <v>157005.77496979016</v>
      </c>
      <c r="P15" s="220">
        <f t="shared" si="5"/>
        <v>167707.54837613535</v>
      </c>
      <c r="Q15" s="220">
        <f t="shared" si="5"/>
        <v>178929.68606230558</v>
      </c>
      <c r="R15" s="220">
        <f t="shared" si="5"/>
        <v>190780.2421321774</v>
      </c>
      <c r="S15" s="220">
        <f t="shared" si="5"/>
        <v>203247.27867962295</v>
      </c>
      <c r="T15" s="246">
        <f t="shared" si="5"/>
        <v>216529.00651028668</v>
      </c>
      <c r="U15" s="246">
        <f t="shared" si="5"/>
        <v>230678.66376816746</v>
      </c>
      <c r="V15" s="246">
        <f t="shared" si="5"/>
        <v>245752.96758376469</v>
      </c>
      <c r="W15" s="246">
        <f t="shared" si="5"/>
        <v>261812.34141759863</v>
      </c>
      <c r="X15" s="245" t="s">
        <v>405</v>
      </c>
      <c r="Y15" s="247" t="s">
        <v>403</v>
      </c>
    </row>
    <row r="16" spans="2:27" s="125" customFormat="1" ht="44.25" customHeight="1" x14ac:dyDescent="0.25">
      <c r="B16" s="278" t="s">
        <v>184</v>
      </c>
      <c r="C16" s="130"/>
      <c r="D16" s="133"/>
      <c r="E16" s="134">
        <f>E15/D15-1</f>
        <v>5.4563875516469906E-2</v>
      </c>
      <c r="F16" s="134">
        <f>F15/E15-1</f>
        <v>6.3861064009234969E-2</v>
      </c>
      <c r="G16" s="134">
        <f>G15/F15-1</f>
        <v>7.4102276051642768E-2</v>
      </c>
      <c r="H16" s="134">
        <f>H15/G15-1</f>
        <v>7.9962537856652638E-2</v>
      </c>
      <c r="I16" s="131">
        <f>(I15/H15)-1</f>
        <v>8.2563035380321503E-2</v>
      </c>
      <c r="J16" s="131">
        <f>(J15/I15)-1</f>
        <v>6.7953853562348066E-2</v>
      </c>
      <c r="K16" s="131">
        <f>(K15/J15)-1</f>
        <v>6.5329890114187883E-2</v>
      </c>
      <c r="L16" s="131">
        <f>(L15/K15)-1</f>
        <v>4.0415541865079785E-2</v>
      </c>
      <c r="M16" s="131">
        <v>-7.9646271641434341E-2</v>
      </c>
      <c r="N16" s="131">
        <v>9.5000000000000001E-2</v>
      </c>
      <c r="O16" s="131">
        <v>6.932323489212977E-2</v>
      </c>
      <c r="P16" s="131">
        <v>6.816165461687218E-2</v>
      </c>
      <c r="Q16" s="131">
        <v>6.6914923000371829E-2</v>
      </c>
      <c r="R16" s="131">
        <v>6.6230240105296545E-2</v>
      </c>
      <c r="S16" s="131">
        <v>6.5347629335788637E-2</v>
      </c>
      <c r="T16" s="131">
        <v>6.5347629335788637E-2</v>
      </c>
      <c r="U16" s="131">
        <v>6.5347629335788637E-2</v>
      </c>
      <c r="V16" s="131">
        <v>6.5347629335788637E-2</v>
      </c>
      <c r="W16" s="131">
        <v>6.5347629335788637E-2</v>
      </c>
      <c r="X16" s="130" t="s">
        <v>370</v>
      </c>
      <c r="Y16" s="135"/>
    </row>
    <row r="17" spans="2:27" s="127" customFormat="1" ht="44.25" customHeight="1" thickBot="1" x14ac:dyDescent="0.3">
      <c r="B17" s="279" t="s">
        <v>185</v>
      </c>
      <c r="C17" s="233"/>
      <c r="D17" s="234">
        <f>D4*$D$8</f>
        <v>11783113.706333388</v>
      </c>
      <c r="E17" s="234">
        <f t="shared" ref="E17:L17" si="6">E4*$D$8</f>
        <v>12426046.055802172</v>
      </c>
      <c r="F17" s="234">
        <f t="shared" si="6"/>
        <v>13219586.578353457</v>
      </c>
      <c r="G17" s="234">
        <f t="shared" si="6"/>
        <v>14199188.032271197</v>
      </c>
      <c r="H17" s="234">
        <f t="shared" si="6"/>
        <v>15334591.142835412</v>
      </c>
      <c r="I17" s="234">
        <f t="shared" si="6"/>
        <v>16600661.533904096</v>
      </c>
      <c r="J17" s="234">
        <f t="shared" si="6"/>
        <v>17728740.45681712</v>
      </c>
      <c r="K17" s="234">
        <f t="shared" si="6"/>
        <v>18886957.122723937</v>
      </c>
      <c r="L17" s="234">
        <f t="shared" si="6"/>
        <v>19650283.729021352</v>
      </c>
      <c r="M17" s="234">
        <f t="shared" ref="M17:W17" si="7">L17*(1+M16)</f>
        <v>18085211.893308461</v>
      </c>
      <c r="N17" s="234">
        <f t="shared" si="7"/>
        <v>19803307.023172762</v>
      </c>
      <c r="O17" s="234">
        <f t="shared" si="7"/>
        <v>21176136.32758113</v>
      </c>
      <c r="P17" s="234">
        <f t="shared" si="7"/>
        <v>22619536.818061516</v>
      </c>
      <c r="Q17" s="234">
        <f t="shared" si="7"/>
        <v>24133121.382546179</v>
      </c>
      <c r="R17" s="234">
        <f t="shared" si="7"/>
        <v>25731463.806202479</v>
      </c>
      <c r="S17" s="234">
        <f t="shared" si="7"/>
        <v>27412953.965277459</v>
      </c>
      <c r="T17" s="234">
        <f t="shared" si="7"/>
        <v>29204325.519999448</v>
      </c>
      <c r="U17" s="234">
        <f t="shared" si="7"/>
        <v>31112758.959082086</v>
      </c>
      <c r="V17" s="234">
        <f t="shared" si="7"/>
        <v>33145903.99915392</v>
      </c>
      <c r="W17" s="234">
        <f t="shared" si="7"/>
        <v>35311910.24769026</v>
      </c>
      <c r="X17" s="235"/>
      <c r="Y17" s="236"/>
    </row>
    <row r="18" spans="2:27" s="127" customFormat="1" ht="19.5" x14ac:dyDescent="0.25">
      <c r="B18" s="329" t="s">
        <v>401</v>
      </c>
      <c r="C18" s="330"/>
      <c r="D18" s="330"/>
      <c r="E18" s="330"/>
      <c r="F18" s="330"/>
      <c r="G18" s="330"/>
      <c r="H18" s="330"/>
      <c r="I18" s="330"/>
      <c r="J18" s="330"/>
      <c r="K18" s="330"/>
      <c r="L18" s="330"/>
      <c r="M18" s="330"/>
      <c r="N18" s="330"/>
      <c r="O18" s="330"/>
      <c r="P18" s="330"/>
      <c r="Q18" s="330"/>
      <c r="R18" s="330"/>
      <c r="S18" s="330"/>
      <c r="T18" s="330"/>
      <c r="U18" s="330"/>
      <c r="V18" s="330"/>
      <c r="W18" s="330"/>
      <c r="X18" s="330"/>
      <c r="Y18" s="331"/>
    </row>
    <row r="19" spans="2:27" s="127" customFormat="1" ht="44.25" customHeight="1" x14ac:dyDescent="0.25">
      <c r="B19" s="278" t="s">
        <v>201</v>
      </c>
      <c r="C19" s="237"/>
      <c r="D19" s="132">
        <f>D15</f>
        <v>87363.288108910187</v>
      </c>
      <c r="E19" s="132">
        <f t="shared" ref="E19:L19" si="8">E15</f>
        <v>92130.167685994267</v>
      </c>
      <c r="F19" s="132">
        <f t="shared" si="8"/>
        <v>98013.698221771105</v>
      </c>
      <c r="G19" s="132">
        <f t="shared" si="8"/>
        <v>105276.7363442432</v>
      </c>
      <c r="H19" s="132">
        <f t="shared" si="8"/>
        <v>113694.93135959457</v>
      </c>
      <c r="I19" s="132">
        <f t="shared" si="8"/>
        <v>123081.93</v>
      </c>
      <c r="J19" s="132">
        <f t="shared" si="8"/>
        <v>131445.82144739118</v>
      </c>
      <c r="K19" s="132">
        <f t="shared" si="8"/>
        <v>140033.16251851839</v>
      </c>
      <c r="L19" s="132">
        <f t="shared" si="8"/>
        <v>145692.67866078508</v>
      </c>
      <c r="M19" s="238">
        <f>L19*(1+M20)</f>
        <v>134088.79999999999</v>
      </c>
      <c r="N19" s="238">
        <f t="shared" ref="N19:W19" si="9">M19*(1+N20)</f>
        <v>143475.016</v>
      </c>
      <c r="O19" s="238">
        <f t="shared" si="9"/>
        <v>152083.51696000001</v>
      </c>
      <c r="P19" s="238">
        <f t="shared" si="9"/>
        <v>162449.78111594674</v>
      </c>
      <c r="Q19" s="238">
        <f t="shared" si="9"/>
        <v>173320.09571074758</v>
      </c>
      <c r="R19" s="238">
        <f t="shared" si="9"/>
        <v>184799.12726474338</v>
      </c>
      <c r="S19" s="238">
        <f t="shared" si="9"/>
        <v>196875.31213481707</v>
      </c>
      <c r="T19" s="238">
        <f t="shared" si="9"/>
        <v>209740.64705757078</v>
      </c>
      <c r="U19" s="238">
        <f t="shared" si="9"/>
        <v>223446.7011181374</v>
      </c>
      <c r="V19" s="238">
        <f t="shared" si="9"/>
        <v>238048.4133191102</v>
      </c>
      <c r="W19" s="238">
        <f t="shared" si="9"/>
        <v>253604.31279666003</v>
      </c>
      <c r="X19" s="238" t="s">
        <v>406</v>
      </c>
      <c r="Y19" s="239"/>
    </row>
    <row r="20" spans="2:27" s="127" customFormat="1" ht="44.25" customHeight="1" thickBot="1" x14ac:dyDescent="0.3">
      <c r="B20" s="280" t="s">
        <v>184</v>
      </c>
      <c r="C20" s="136"/>
      <c r="D20" s="240">
        <f>D16</f>
        <v>0</v>
      </c>
      <c r="E20" s="241">
        <f t="shared" ref="E20:L20" si="10">E16</f>
        <v>5.4563875516469906E-2</v>
      </c>
      <c r="F20" s="241">
        <f t="shared" si="10"/>
        <v>6.3861064009234969E-2</v>
      </c>
      <c r="G20" s="241">
        <f t="shared" si="10"/>
        <v>7.4102276051642768E-2</v>
      </c>
      <c r="H20" s="241">
        <f t="shared" si="10"/>
        <v>7.9962537856652638E-2</v>
      </c>
      <c r="I20" s="242">
        <f t="shared" si="10"/>
        <v>8.2563035380321503E-2</v>
      </c>
      <c r="J20" s="242">
        <f t="shared" si="10"/>
        <v>6.7953853562348066E-2</v>
      </c>
      <c r="K20" s="242">
        <f t="shared" si="10"/>
        <v>6.5329890114187883E-2</v>
      </c>
      <c r="L20" s="242">
        <f t="shared" si="10"/>
        <v>4.0415541865079785E-2</v>
      </c>
      <c r="M20" s="242">
        <v>-7.9646271641434341E-2</v>
      </c>
      <c r="N20" s="242">
        <v>7.0000000000000007E-2</v>
      </c>
      <c r="O20" s="242">
        <v>0.06</v>
      </c>
      <c r="P20" s="242">
        <v>6.816165461687218E-2</v>
      </c>
      <c r="Q20" s="242">
        <v>6.6914923000371829E-2</v>
      </c>
      <c r="R20" s="242">
        <v>6.6230240105296545E-2</v>
      </c>
      <c r="S20" s="242">
        <v>6.5347629335788637E-2</v>
      </c>
      <c r="T20" s="242">
        <v>6.5347629335788637E-2</v>
      </c>
      <c r="U20" s="242">
        <v>6.5347629335788637E-2</v>
      </c>
      <c r="V20" s="242">
        <v>6.5347629335788637E-2</v>
      </c>
      <c r="W20" s="242">
        <v>6.5347629335788596E-2</v>
      </c>
      <c r="X20" s="243"/>
      <c r="Y20" s="244"/>
    </row>
    <row r="21" spans="2:27" s="127" customFormat="1" ht="19.5" x14ac:dyDescent="0.25">
      <c r="B21" s="329" t="s">
        <v>402</v>
      </c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1"/>
    </row>
    <row r="22" spans="2:27" s="127" customFormat="1" ht="44.25" customHeight="1" x14ac:dyDescent="0.25">
      <c r="B22" s="278" t="s">
        <v>201</v>
      </c>
      <c r="C22" s="237"/>
      <c r="D22" s="132">
        <f>D15</f>
        <v>87363.288108910187</v>
      </c>
      <c r="E22" s="132">
        <f t="shared" ref="E22:L22" si="11">E15</f>
        <v>92130.167685994267</v>
      </c>
      <c r="F22" s="132">
        <f t="shared" si="11"/>
        <v>98013.698221771105</v>
      </c>
      <c r="G22" s="132">
        <f t="shared" si="11"/>
        <v>105276.7363442432</v>
      </c>
      <c r="H22" s="132">
        <f t="shared" si="11"/>
        <v>113694.93135959457</v>
      </c>
      <c r="I22" s="132">
        <f t="shared" si="11"/>
        <v>123081.93</v>
      </c>
      <c r="J22" s="132">
        <f t="shared" si="11"/>
        <v>131445.82144739118</v>
      </c>
      <c r="K22" s="132">
        <f t="shared" si="11"/>
        <v>140033.16251851839</v>
      </c>
      <c r="L22" s="132">
        <f t="shared" si="11"/>
        <v>145692.67866078508</v>
      </c>
      <c r="M22" s="238">
        <f t="shared" ref="M22:W22" si="12">L22*(1+M23)</f>
        <v>134088.79999999999</v>
      </c>
      <c r="N22" s="238">
        <f t="shared" si="12"/>
        <v>147430.22946586218</v>
      </c>
      <c r="O22" s="238">
        <f t="shared" si="12"/>
        <v>159502.66889766956</v>
      </c>
      <c r="P22" s="238">
        <f t="shared" si="12"/>
        <v>170374.63472554184</v>
      </c>
      <c r="Q22" s="238">
        <f t="shared" si="12"/>
        <v>181775.24028941794</v>
      </c>
      <c r="R22" s="238">
        <f t="shared" si="12"/>
        <v>193814.25809898405</v>
      </c>
      <c r="S22" s="238">
        <f t="shared" si="12"/>
        <v>206479.56039722732</v>
      </c>
      <c r="T22" s="238">
        <f t="shared" si="12"/>
        <v>219972.5101754819</v>
      </c>
      <c r="U22" s="238">
        <f t="shared" si="12"/>
        <v>234347.19223449228</v>
      </c>
      <c r="V22" s="238">
        <f t="shared" si="12"/>
        <v>249661.22568851468</v>
      </c>
      <c r="W22" s="238">
        <f t="shared" si="12"/>
        <v>265975.99492432643</v>
      </c>
      <c r="X22" s="238" t="s">
        <v>404</v>
      </c>
      <c r="Y22" s="247">
        <v>44317</v>
      </c>
    </row>
    <row r="23" spans="2:27" s="127" customFormat="1" ht="44.25" customHeight="1" thickBot="1" x14ac:dyDescent="0.3">
      <c r="B23" s="280" t="s">
        <v>184</v>
      </c>
      <c r="C23" s="136"/>
      <c r="D23" s="240">
        <f>D16</f>
        <v>0</v>
      </c>
      <c r="E23" s="241">
        <f t="shared" ref="E23:L23" si="13">E16</f>
        <v>5.4563875516469906E-2</v>
      </c>
      <c r="F23" s="241">
        <f t="shared" si="13"/>
        <v>6.3861064009234969E-2</v>
      </c>
      <c r="G23" s="241">
        <f t="shared" si="13"/>
        <v>7.4102276051642768E-2</v>
      </c>
      <c r="H23" s="241">
        <f t="shared" si="13"/>
        <v>7.9962537856652638E-2</v>
      </c>
      <c r="I23" s="242">
        <f t="shared" si="13"/>
        <v>8.2563035380321503E-2</v>
      </c>
      <c r="J23" s="242">
        <f t="shared" si="13"/>
        <v>6.7953853562348066E-2</v>
      </c>
      <c r="K23" s="242">
        <f t="shared" si="13"/>
        <v>6.5329890114187883E-2</v>
      </c>
      <c r="L23" s="242">
        <f t="shared" si="13"/>
        <v>4.0415541865079785E-2</v>
      </c>
      <c r="M23" s="242">
        <v>-7.9646271641434341E-2</v>
      </c>
      <c r="N23" s="242">
        <v>9.9496971155399905E-2</v>
      </c>
      <c r="O23" s="242">
        <v>8.1885780653979057E-2</v>
      </c>
      <c r="P23" s="242">
        <v>6.816165461687218E-2</v>
      </c>
      <c r="Q23" s="242">
        <v>6.6914923000371829E-2</v>
      </c>
      <c r="R23" s="242">
        <v>6.6230240105296545E-2</v>
      </c>
      <c r="S23" s="242">
        <v>6.5347629335788637E-2</v>
      </c>
      <c r="T23" s="242">
        <v>6.5347629335788637E-2</v>
      </c>
      <c r="U23" s="242">
        <v>6.5347629335788637E-2</v>
      </c>
      <c r="V23" s="242">
        <v>6.5347629335788637E-2</v>
      </c>
      <c r="W23" s="242">
        <v>6.5347629335788637E-2</v>
      </c>
      <c r="X23" s="273"/>
      <c r="Y23" s="244"/>
    </row>
    <row r="24" spans="2:27" s="125" customFormat="1" ht="15" customHeight="1" x14ac:dyDescent="0.25">
      <c r="D24" s="126"/>
      <c r="X24" s="129"/>
      <c r="Y24" s="129"/>
      <c r="Z24" s="129"/>
      <c r="AA24" s="129"/>
    </row>
    <row r="26" spans="2:27" x14ac:dyDescent="0.25">
      <c r="N26" s="231"/>
      <c r="O26" s="231"/>
      <c r="P26" s="231"/>
      <c r="Q26" s="231"/>
      <c r="R26" s="231"/>
      <c r="S26" s="231"/>
      <c r="T26" s="231"/>
      <c r="U26" s="231"/>
      <c r="V26" s="231"/>
    </row>
    <row r="30" spans="2:27" x14ac:dyDescent="0.25">
      <c r="W30" s="291"/>
      <c r="X30" s="45"/>
    </row>
    <row r="31" spans="2:27" x14ac:dyDescent="0.25">
      <c r="W31" s="291"/>
    </row>
    <row r="32" spans="2:27" x14ac:dyDescent="0.25">
      <c r="W32" s="291"/>
    </row>
    <row r="33" spans="23:23" x14ac:dyDescent="0.25">
      <c r="W33" s="290"/>
    </row>
  </sheetData>
  <mergeCells count="2">
    <mergeCell ref="B18:Y18"/>
    <mergeCell ref="B21:Y21"/>
  </mergeCells>
  <hyperlinks>
    <hyperlink ref="X15" r:id="rId1" display="https://www.imf.org/-/media/Files/Publications/WEO/WEO-Database/2021/WEOApr2021all.ashx"/>
  </hyperlinks>
  <pageMargins left="0.7" right="0.7" top="0.75" bottom="0.75" header="0.3" footer="0.3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7"/>
  <sheetViews>
    <sheetView zoomScaleNormal="100" workbookViewId="0"/>
  </sheetViews>
  <sheetFormatPr defaultColWidth="9.140625" defaultRowHeight="15" x14ac:dyDescent="0.25"/>
  <cols>
    <col min="1" max="1" width="3.7109375" style="10" customWidth="1"/>
    <col min="2" max="2" width="51.42578125" style="11" bestFit="1" customWidth="1"/>
    <col min="3" max="3" width="24.5703125" style="10" customWidth="1"/>
    <col min="4" max="4" width="16.140625" style="10" customWidth="1"/>
    <col min="5" max="5" width="19.140625" style="10" bestFit="1" customWidth="1"/>
    <col min="6" max="6" width="19.5703125" style="10" bestFit="1" customWidth="1"/>
    <col min="7" max="7" width="19.85546875" style="10" bestFit="1" customWidth="1"/>
    <col min="8" max="9" width="19.140625" style="10" bestFit="1" customWidth="1"/>
    <col min="10" max="10" width="19.5703125" style="10" bestFit="1" customWidth="1"/>
    <col min="11" max="11" width="19.85546875" style="10" bestFit="1" customWidth="1"/>
    <col min="12" max="12" width="19.140625" style="9" bestFit="1" customWidth="1"/>
    <col min="13" max="13" width="19.140625" style="8" bestFit="1" customWidth="1"/>
    <col min="14" max="16" width="16.42578125" style="7" bestFit="1" customWidth="1"/>
    <col min="17" max="17" width="16.42578125" style="7" customWidth="1"/>
    <col min="18" max="18" width="16.42578125" style="7" bestFit="1" customWidth="1"/>
    <col min="19" max="19" width="16.42578125" style="7" customWidth="1"/>
    <col min="20" max="20" width="16.42578125" style="7" bestFit="1" customWidth="1"/>
    <col min="21" max="21" width="16.42578125" style="7" customWidth="1"/>
    <col min="22" max="22" width="16.42578125" style="7" bestFit="1" customWidth="1"/>
    <col min="23" max="23" width="17.7109375" style="7" bestFit="1" customWidth="1"/>
    <col min="24" max="24" width="16.42578125" style="7" bestFit="1" customWidth="1"/>
    <col min="25" max="25" width="16.42578125" style="7" customWidth="1"/>
    <col min="26" max="26" width="17.85546875" style="7" bestFit="1" customWidth="1"/>
    <col min="27" max="27" width="16.42578125" style="7" customWidth="1"/>
    <col min="28" max="28" width="16.5703125" style="7" bestFit="1" customWidth="1"/>
    <col min="29" max="29" width="16.42578125" style="7" customWidth="1"/>
    <col min="30" max="30" width="16.5703125" style="7" bestFit="1" customWidth="1"/>
    <col min="31" max="31" width="16.42578125" style="7" customWidth="1"/>
    <col min="32" max="32" width="16.5703125" style="7" bestFit="1" customWidth="1"/>
    <col min="33" max="33" width="16.42578125" style="7" customWidth="1"/>
    <col min="34" max="34" width="14.42578125" style="7" bestFit="1" customWidth="1"/>
    <col min="35" max="35" width="14.28515625" style="7" customWidth="1"/>
    <col min="36" max="36" width="14.42578125" style="7" bestFit="1" customWidth="1"/>
    <col min="37" max="37" width="18.85546875" style="7" bestFit="1" customWidth="1"/>
    <col min="38" max="40" width="12.5703125" style="7" bestFit="1" customWidth="1"/>
    <col min="41" max="41" width="12.28515625" style="7" bestFit="1" customWidth="1"/>
    <col min="42" max="44" width="12.5703125" style="7" bestFit="1" customWidth="1"/>
    <col min="45" max="45" width="13.42578125" style="7" bestFit="1" customWidth="1"/>
    <col min="46" max="16384" width="9.140625" style="7"/>
  </cols>
  <sheetData>
    <row r="1" spans="1:38" x14ac:dyDescent="0.25">
      <c r="O1" s="105" t="s">
        <v>154</v>
      </c>
      <c r="P1" s="98"/>
      <c r="Q1" s="105" t="s">
        <v>154</v>
      </c>
      <c r="R1" s="98"/>
      <c r="S1" s="105" t="s">
        <v>154</v>
      </c>
      <c r="T1" s="98"/>
      <c r="U1" s="105" t="s">
        <v>154</v>
      </c>
      <c r="V1" s="98"/>
      <c r="W1" s="105" t="s">
        <v>154</v>
      </c>
      <c r="X1" s="98"/>
      <c r="Y1" s="105" t="s">
        <v>154</v>
      </c>
      <c r="Z1" s="98"/>
      <c r="AA1" s="105" t="s">
        <v>154</v>
      </c>
      <c r="AB1" s="98"/>
      <c r="AC1" s="105" t="s">
        <v>154</v>
      </c>
      <c r="AD1" s="98"/>
      <c r="AE1" s="105" t="s">
        <v>154</v>
      </c>
      <c r="AF1" s="98"/>
      <c r="AG1" s="105" t="s">
        <v>154</v>
      </c>
      <c r="AH1" s="98"/>
      <c r="AI1" s="105" t="s">
        <v>154</v>
      </c>
      <c r="AJ1" s="98"/>
      <c r="AK1" s="105" t="s">
        <v>154</v>
      </c>
      <c r="AL1" s="98"/>
    </row>
    <row r="2" spans="1:38" x14ac:dyDescent="0.25">
      <c r="N2" s="7">
        <v>2019</v>
      </c>
      <c r="O2" s="84"/>
      <c r="P2" s="7">
        <f>N2+1</f>
        <v>2020</v>
      </c>
      <c r="Q2" s="84"/>
      <c r="R2" s="7">
        <f>P2+1</f>
        <v>2021</v>
      </c>
      <c r="S2" s="84"/>
      <c r="T2" s="7">
        <f>R2+1</f>
        <v>2022</v>
      </c>
      <c r="U2" s="84"/>
      <c r="V2" s="7">
        <f>T2+1</f>
        <v>2023</v>
      </c>
      <c r="W2" s="84"/>
      <c r="X2" s="7">
        <f>V2+1</f>
        <v>2024</v>
      </c>
      <c r="Y2" s="84"/>
      <c r="Z2" s="7">
        <f>X2+1</f>
        <v>2025</v>
      </c>
      <c r="AA2" s="84"/>
      <c r="AB2" s="7">
        <f>Z2+1</f>
        <v>2026</v>
      </c>
      <c r="AC2" s="84"/>
      <c r="AD2" s="7">
        <f>AB2+1</f>
        <v>2027</v>
      </c>
      <c r="AE2" s="84"/>
      <c r="AF2" s="7">
        <f>AD2+1</f>
        <v>2028</v>
      </c>
      <c r="AG2" s="84"/>
      <c r="AH2" s="7">
        <f>AF2+1</f>
        <v>2029</v>
      </c>
      <c r="AI2" s="84"/>
      <c r="AJ2" s="7">
        <f>AH2+1</f>
        <v>2030</v>
      </c>
      <c r="AK2" s="84"/>
    </row>
    <row r="3" spans="1:38" ht="15.75" thickBot="1" x14ac:dyDescent="0.3">
      <c r="B3" s="104" t="s">
        <v>153</v>
      </c>
      <c r="D3" s="103" t="s">
        <v>128</v>
      </c>
      <c r="E3" s="107" t="s">
        <v>155</v>
      </c>
      <c r="G3" s="103"/>
      <c r="N3" s="7">
        <v>20</v>
      </c>
      <c r="O3" s="84"/>
      <c r="P3" s="7">
        <f>N3+1</f>
        <v>21</v>
      </c>
      <c r="Q3" s="84"/>
      <c r="R3" s="7">
        <f>P3+1</f>
        <v>22</v>
      </c>
      <c r="S3" s="84"/>
      <c r="T3" s="7">
        <f>R3+1</f>
        <v>23</v>
      </c>
      <c r="U3" s="84"/>
      <c r="V3" s="7">
        <f>T3+1</f>
        <v>24</v>
      </c>
      <c r="W3" s="84"/>
      <c r="X3" s="7">
        <f>V3+1</f>
        <v>25</v>
      </c>
      <c r="Y3" s="84"/>
      <c r="Z3" s="7">
        <f>X3+1</f>
        <v>26</v>
      </c>
      <c r="AA3" s="84"/>
      <c r="AB3" s="7">
        <f>Z3+1</f>
        <v>27</v>
      </c>
      <c r="AC3" s="84"/>
      <c r="AD3" s="7">
        <f>AB3+1</f>
        <v>28</v>
      </c>
      <c r="AE3" s="84"/>
      <c r="AF3" s="7">
        <f>AD3+1</f>
        <v>29</v>
      </c>
      <c r="AG3" s="84"/>
      <c r="AH3" s="7">
        <f>AF3+1</f>
        <v>30</v>
      </c>
      <c r="AI3" s="84"/>
      <c r="AJ3" s="7">
        <f>AH3+1</f>
        <v>31</v>
      </c>
      <c r="AK3" s="84"/>
    </row>
    <row r="4" spans="1:38" ht="12.75" x14ac:dyDescent="0.2">
      <c r="B4" s="102" t="s">
        <v>127</v>
      </c>
      <c r="C4" s="101" t="s">
        <v>116</v>
      </c>
      <c r="D4" s="101" t="s">
        <v>126</v>
      </c>
      <c r="E4" s="101" t="s">
        <v>125</v>
      </c>
      <c r="F4" s="101" t="s">
        <v>124</v>
      </c>
      <c r="G4" s="101" t="s">
        <v>123</v>
      </c>
      <c r="H4" s="101" t="s">
        <v>122</v>
      </c>
      <c r="I4" s="101" t="s">
        <v>121</v>
      </c>
      <c r="J4" s="101" t="s">
        <v>120</v>
      </c>
      <c r="K4" s="101" t="s">
        <v>119</v>
      </c>
      <c r="L4" s="100" t="s">
        <v>118</v>
      </c>
      <c r="M4" s="99" t="s">
        <v>152</v>
      </c>
      <c r="N4" s="96" t="str">
        <f>N2&amp;"-"&amp;N3</f>
        <v>2019-20</v>
      </c>
      <c r="O4" s="97" t="str">
        <f>N4</f>
        <v>2019-20</v>
      </c>
      <c r="P4" s="98" t="str">
        <f>P2&amp;"-"&amp;P3</f>
        <v>2020-21</v>
      </c>
      <c r="Q4" s="97" t="str">
        <f>P4</f>
        <v>2020-21</v>
      </c>
      <c r="R4" s="98" t="str">
        <f>R2&amp;"-"&amp;R3</f>
        <v>2021-22</v>
      </c>
      <c r="S4" s="97" t="str">
        <f>R4</f>
        <v>2021-22</v>
      </c>
      <c r="T4" s="98" t="str">
        <f>T2&amp;"-"&amp;T3</f>
        <v>2022-23</v>
      </c>
      <c r="U4" s="97" t="str">
        <f>T4</f>
        <v>2022-23</v>
      </c>
      <c r="V4" s="98" t="str">
        <f>V2&amp;"-"&amp;V3</f>
        <v>2023-24</v>
      </c>
      <c r="W4" s="97" t="str">
        <f>V4</f>
        <v>2023-24</v>
      </c>
      <c r="X4" s="98" t="str">
        <f>X2&amp;"-"&amp;X3</f>
        <v>2024-25</v>
      </c>
      <c r="Y4" s="97" t="str">
        <f>X4</f>
        <v>2024-25</v>
      </c>
      <c r="Z4" s="96" t="str">
        <f>Z2&amp;"-"&amp;Z3</f>
        <v>2025-26</v>
      </c>
      <c r="AA4" s="97" t="str">
        <f>Z4</f>
        <v>2025-26</v>
      </c>
      <c r="AB4" s="96" t="str">
        <f>AB2&amp;"-"&amp;AB3</f>
        <v>2026-27</v>
      </c>
      <c r="AC4" s="97" t="str">
        <f>AB4</f>
        <v>2026-27</v>
      </c>
      <c r="AD4" s="96" t="str">
        <f>AD2&amp;"-"&amp;AD3</f>
        <v>2027-28</v>
      </c>
      <c r="AE4" s="97" t="str">
        <f>AD4</f>
        <v>2027-28</v>
      </c>
      <c r="AF4" s="96" t="str">
        <f>AF2&amp;"-"&amp;AF3</f>
        <v>2028-29</v>
      </c>
      <c r="AG4" s="97" t="str">
        <f>AF4</f>
        <v>2028-29</v>
      </c>
      <c r="AH4" s="96" t="str">
        <f>AH2&amp;"-"&amp;AH3</f>
        <v>2029-30</v>
      </c>
      <c r="AI4" s="97" t="str">
        <f>AH4</f>
        <v>2029-30</v>
      </c>
      <c r="AJ4" s="96" t="str">
        <f>AJ2&amp;"-"&amp;AJ3</f>
        <v>2030-31</v>
      </c>
      <c r="AK4" s="97" t="str">
        <f>AJ4</f>
        <v>2030-31</v>
      </c>
      <c r="AL4" s="96"/>
    </row>
    <row r="5" spans="1:38" x14ac:dyDescent="0.25">
      <c r="A5" s="75" t="s">
        <v>13</v>
      </c>
      <c r="B5" s="95" t="s">
        <v>115</v>
      </c>
      <c r="C5" s="94" t="s">
        <v>52</v>
      </c>
      <c r="D5" s="93">
        <v>247143.96140589949</v>
      </c>
      <c r="E5" s="93">
        <v>256850.961244604</v>
      </c>
      <c r="F5" s="93">
        <v>269649.84200906171</v>
      </c>
      <c r="G5" s="93">
        <v>279482.44215894234</v>
      </c>
      <c r="H5" s="93">
        <v>296488.18110842572</v>
      </c>
      <c r="I5" s="93">
        <v>322950.70521495386</v>
      </c>
      <c r="J5" s="93">
        <v>343789.03249613533</v>
      </c>
      <c r="K5" s="93">
        <v>375651.26886572823</v>
      </c>
      <c r="L5" s="92">
        <v>414976.76648205792</v>
      </c>
      <c r="M5" s="91">
        <f t="shared" ref="M5:M36" si="0">(K5/D5)^(1/7)-1</f>
        <v>6.1637884903648521E-2</v>
      </c>
      <c r="N5" s="63">
        <f t="shared" ref="N5:N36" si="1">K5*(1+M5)</f>
        <v>398805.61853998352</v>
      </c>
      <c r="O5" s="64">
        <f t="shared" ref="O5:O37" si="2">N5*N$39</f>
        <v>385928.32171969459</v>
      </c>
      <c r="P5" s="7">
        <f t="shared" ref="P5:P36" si="3">O5*(1+$M5)</f>
        <v>409716.12719491136</v>
      </c>
      <c r="Q5" s="64">
        <f t="shared" ref="Q5:Q37" si="4">P5*P$39</f>
        <v>351522.67536714603</v>
      </c>
      <c r="R5" s="7">
        <f t="shared" ref="R5:R36" si="5">Q5*(1+$M5)</f>
        <v>373189.78957244876</v>
      </c>
      <c r="S5" s="64">
        <f t="shared" ref="S5:S37" si="6">R5*R$39</f>
        <v>380891.19435266958</v>
      </c>
      <c r="T5" s="7">
        <f t="shared" ref="T5:T36" si="7">S5*(1+$M5)</f>
        <v>404368.52195099264</v>
      </c>
      <c r="U5" s="64">
        <f t="shared" ref="U5:U37" si="8">T5*T$39</f>
        <v>402981.08200387569</v>
      </c>
      <c r="V5" s="7">
        <f t="shared" ref="V5:V36" si="9">U5*(1+$M5)</f>
        <v>427819.98355477833</v>
      </c>
      <c r="W5" s="64">
        <f t="shared" ref="W5:W37" si="10">V5*V$39</f>
        <v>425831.04625381692</v>
      </c>
      <c r="X5" s="7">
        <f t="shared" ref="X5:X36" si="11">W5*(1+$M5)</f>
        <v>452078.37127120991</v>
      </c>
      <c r="Y5" s="64">
        <f t="shared" ref="Y5:Y37" si="12">X5*X$39</f>
        <v>449390.04740648606</v>
      </c>
      <c r="Z5" s="63">
        <f t="shared" ref="Z5:Z36" si="13">Y5*(1+$M5)</f>
        <v>477089.49942537223</v>
      </c>
      <c r="AA5" s="64">
        <f t="shared" ref="AA5:AA37" si="14">Z5*Z$39</f>
        <v>473883.0172940364</v>
      </c>
      <c r="AB5" s="63">
        <f t="shared" ref="AB5:AB36" si="15">AA5*(1+$M5)</f>
        <v>503092.1641717999</v>
      </c>
      <c r="AC5" s="64">
        <f t="shared" ref="AC5:AC37" si="16">AB5*AB$39</f>
        <v>499228.36173973791</v>
      </c>
      <c r="AD5" s="63">
        <f t="shared" ref="AD5:AD36" si="17">AC5*(1+$M5)</f>
        <v>529999.74204128888</v>
      </c>
      <c r="AE5" s="64">
        <f t="shared" ref="AE5:AE37" si="18">AD5*AD$39</f>
        <v>525856.34458273381</v>
      </c>
      <c r="AF5" s="63">
        <f t="shared" ref="AF5:AF36" si="19">AE5*(1+$M5)</f>
        <v>558269.01742597774</v>
      </c>
      <c r="AG5" s="64">
        <f t="shared" ref="AG5:AG37" si="20">AF5*AF$39</f>
        <v>553827.4150073576</v>
      </c>
      <c r="AH5" s="63">
        <f t="shared" ref="AH5:AH36" si="21">AG5*(1+$M5)</f>
        <v>587964.16547006625</v>
      </c>
      <c r="AI5" s="64">
        <f t="shared" ref="AI5:AI37" si="22">AH5*AH$39</f>
        <v>583204.6077270807</v>
      </c>
      <c r="AJ5" s="63">
        <f t="shared" ref="AJ5:AJ36" si="23">AI5*(1+$M5)</f>
        <v>619152.10621343995</v>
      </c>
      <c r="AK5" s="64">
        <f t="shared" ref="AK5:AK37" si="24">AJ5*AJ$39</f>
        <v>614053.63879098278</v>
      </c>
      <c r="AL5" s="63"/>
    </row>
    <row r="6" spans="1:38" x14ac:dyDescent="0.25">
      <c r="A6" s="75" t="s">
        <v>46</v>
      </c>
      <c r="B6" s="95" t="s">
        <v>114</v>
      </c>
      <c r="C6" s="94" t="s">
        <v>52</v>
      </c>
      <c r="D6" s="93">
        <v>150917.59</v>
      </c>
      <c r="E6" s="93">
        <v>163250.26999999999</v>
      </c>
      <c r="F6" s="93">
        <v>165816.26</v>
      </c>
      <c r="G6" s="93">
        <v>186534.39</v>
      </c>
      <c r="H6" s="93">
        <v>174881.15</v>
      </c>
      <c r="I6" s="93">
        <v>193173.92</v>
      </c>
      <c r="J6" s="93">
        <v>210587.3</v>
      </c>
      <c r="K6" s="93">
        <v>224986.32</v>
      </c>
      <c r="L6" s="92">
        <v>240036.06829028361</v>
      </c>
      <c r="M6" s="91">
        <f t="shared" si="0"/>
        <v>5.8702040501354524E-2</v>
      </c>
      <c r="N6" s="63">
        <f t="shared" si="1"/>
        <v>238193.47606889071</v>
      </c>
      <c r="O6" s="64">
        <f t="shared" si="2"/>
        <v>230502.29031472618</v>
      </c>
      <c r="P6" s="7">
        <f t="shared" si="3"/>
        <v>244033.24509643621</v>
      </c>
      <c r="Q6" s="64">
        <f t="shared" si="4"/>
        <v>209372.32757258951</v>
      </c>
      <c r="R6" s="7">
        <f t="shared" si="5"/>
        <v>221662.91042561852</v>
      </c>
      <c r="S6" s="64">
        <f t="shared" si="6"/>
        <v>226237.30084478113</v>
      </c>
      <c r="T6" s="7">
        <f t="shared" si="7"/>
        <v>239517.89204188861</v>
      </c>
      <c r="U6" s="64">
        <f t="shared" si="8"/>
        <v>238696.07562090509</v>
      </c>
      <c r="V6" s="7">
        <f t="shared" si="9"/>
        <v>252708.02231951786</v>
      </c>
      <c r="W6" s="64">
        <f t="shared" si="10"/>
        <v>251533.18142576815</v>
      </c>
      <c r="X6" s="7">
        <f t="shared" si="11"/>
        <v>266298.69242925814</v>
      </c>
      <c r="Y6" s="64">
        <f t="shared" si="12"/>
        <v>264715.12379272003</v>
      </c>
      <c r="Z6" s="63">
        <f t="shared" si="13"/>
        <v>280254.44171092135</v>
      </c>
      <c r="AA6" s="64">
        <f t="shared" si="14"/>
        <v>278370.87298711605</v>
      </c>
      <c r="AB6" s="63">
        <f t="shared" si="15"/>
        <v>294711.81124760315</v>
      </c>
      <c r="AC6" s="64">
        <f t="shared" si="16"/>
        <v>292448.39254592161</v>
      </c>
      <c r="AD6" s="63">
        <f t="shared" si="17"/>
        <v>309615.70992970833</v>
      </c>
      <c r="AE6" s="64">
        <f t="shared" si="18"/>
        <v>307195.21640133311</v>
      </c>
      <c r="AF6" s="63">
        <f t="shared" si="19"/>
        <v>325228.2024363465</v>
      </c>
      <c r="AG6" s="64">
        <f t="shared" si="20"/>
        <v>322640.6786342822</v>
      </c>
      <c r="AH6" s="63">
        <f t="shared" si="21"/>
        <v>341580.34481885633</v>
      </c>
      <c r="AI6" s="64">
        <f t="shared" si="22"/>
        <v>338815.25900153536</v>
      </c>
      <c r="AJ6" s="63">
        <f t="shared" si="23"/>
        <v>358704.40605792042</v>
      </c>
      <c r="AK6" s="64">
        <f t="shared" si="24"/>
        <v>355750.62021075137</v>
      </c>
      <c r="AL6" s="63"/>
    </row>
    <row r="7" spans="1:38" x14ac:dyDescent="0.25">
      <c r="A7" s="75" t="s">
        <v>47</v>
      </c>
      <c r="B7" s="95" t="s">
        <v>113</v>
      </c>
      <c r="C7" s="94" t="s">
        <v>52</v>
      </c>
      <c r="D7" s="93">
        <v>230987.07519572522</v>
      </c>
      <c r="E7" s="93">
        <v>243363.48209918867</v>
      </c>
      <c r="F7" s="93">
        <v>265891.53245219297</v>
      </c>
      <c r="G7" s="93">
        <v>270665.34158057498</v>
      </c>
      <c r="H7" s="93">
        <v>292228.92966172448</v>
      </c>
      <c r="I7" s="93">
        <v>337348.06305594079</v>
      </c>
      <c r="J7" s="93">
        <v>361568.3012761657</v>
      </c>
      <c r="K7" s="93">
        <v>376877.42232047097</v>
      </c>
      <c r="L7" s="92">
        <v>396499.43392669625</v>
      </c>
      <c r="M7" s="91">
        <f t="shared" si="0"/>
        <v>7.2440498535829123E-2</v>
      </c>
      <c r="N7" s="63">
        <f t="shared" si="1"/>
        <v>404178.61068026413</v>
      </c>
      <c r="O7" s="64">
        <f t="shared" si="2"/>
        <v>391127.82178416947</v>
      </c>
      <c r="P7" s="7">
        <f t="shared" si="3"/>
        <v>419461.31618544762</v>
      </c>
      <c r="Q7" s="64">
        <f t="shared" si="4"/>
        <v>359883.72019436641</v>
      </c>
      <c r="R7" s="7">
        <f t="shared" si="5"/>
        <v>385953.87630017515</v>
      </c>
      <c r="S7" s="64">
        <f t="shared" si="6"/>
        <v>393918.68967646902</v>
      </c>
      <c r="T7" s="7">
        <f t="shared" si="7"/>
        <v>422454.35593921301</v>
      </c>
      <c r="U7" s="64">
        <f t="shared" si="8"/>
        <v>421004.86119012703</v>
      </c>
      <c r="V7" s="7">
        <f t="shared" si="9"/>
        <v>451502.66322074737</v>
      </c>
      <c r="W7" s="64">
        <f t="shared" si="10"/>
        <v>449403.62502037734</v>
      </c>
      <c r="X7" s="7">
        <f t="shared" si="11"/>
        <v>481958.6476606623</v>
      </c>
      <c r="Y7" s="64">
        <f t="shared" si="12"/>
        <v>479092.63809981366</v>
      </c>
      <c r="Z7" s="63">
        <f t="shared" si="13"/>
        <v>513798.34764860972</v>
      </c>
      <c r="AA7" s="64">
        <f t="shared" si="14"/>
        <v>510345.14814866381</v>
      </c>
      <c r="AB7" s="63">
        <f t="shared" si="15"/>
        <v>547314.80510589457</v>
      </c>
      <c r="AC7" s="64">
        <f t="shared" si="16"/>
        <v>543111.36799104116</v>
      </c>
      <c r="AD7" s="63">
        <f t="shared" si="17"/>
        <v>582454.62624878832</v>
      </c>
      <c r="AE7" s="64">
        <f t="shared" si="18"/>
        <v>577901.15041344566</v>
      </c>
      <c r="AF7" s="63">
        <f t="shared" si="19"/>
        <v>619764.59785382485</v>
      </c>
      <c r="AG7" s="64">
        <f t="shared" si="20"/>
        <v>614833.73504238878</v>
      </c>
      <c r="AH7" s="63">
        <f t="shared" si="21"/>
        <v>659372.59732550534</v>
      </c>
      <c r="AI7" s="64">
        <f t="shared" si="22"/>
        <v>654034.9898054892</v>
      </c>
      <c r="AJ7" s="63">
        <f t="shared" si="23"/>
        <v>701413.61052687478</v>
      </c>
      <c r="AK7" s="64">
        <f t="shared" si="24"/>
        <v>695637.75285466237</v>
      </c>
      <c r="AL7" s="63"/>
    </row>
    <row r="8" spans="1:38" x14ac:dyDescent="0.25">
      <c r="A8" s="75" t="s">
        <v>48</v>
      </c>
      <c r="B8" s="95" t="s">
        <v>112</v>
      </c>
      <c r="C8" s="94" t="s">
        <v>52</v>
      </c>
      <c r="D8" s="93">
        <v>520485.04111790925</v>
      </c>
      <c r="E8" s="93">
        <v>542190.6863712027</v>
      </c>
      <c r="F8" s="93">
        <v>558497.06714107445</v>
      </c>
      <c r="G8" s="93">
        <v>574364.34289691295</v>
      </c>
      <c r="H8" s="93">
        <v>609544.6708633207</v>
      </c>
      <c r="I8" s="93">
        <v>653415.9272824931</v>
      </c>
      <c r="J8" s="93">
        <v>694980.32204065565</v>
      </c>
      <c r="K8" s="93">
        <v>739525.00188235613</v>
      </c>
      <c r="L8" s="92">
        <v>793223.12252793822</v>
      </c>
      <c r="M8" s="91">
        <f t="shared" si="0"/>
        <v>5.1458380866121978E-2</v>
      </c>
      <c r="N8" s="63">
        <f t="shared" si="1"/>
        <v>777579.76108923799</v>
      </c>
      <c r="O8" s="64">
        <f t="shared" si="2"/>
        <v>752471.97694704542</v>
      </c>
      <c r="P8" s="7">
        <f t="shared" si="3"/>
        <v>791192.96652787027</v>
      </c>
      <c r="Q8" s="64">
        <f t="shared" si="4"/>
        <v>678816.99026515661</v>
      </c>
      <c r="R8" s="7">
        <f t="shared" si="5"/>
        <v>713747.81348861568</v>
      </c>
      <c r="S8" s="64">
        <f t="shared" si="6"/>
        <v>728477.21117382823</v>
      </c>
      <c r="T8" s="7">
        <f t="shared" si="7"/>
        <v>765963.46895870147</v>
      </c>
      <c r="U8" s="64">
        <f t="shared" si="8"/>
        <v>763335.35065281019</v>
      </c>
      <c r="V8" s="7">
        <f t="shared" si="9"/>
        <v>802615.35185527732</v>
      </c>
      <c r="W8" s="64">
        <f t="shared" si="10"/>
        <v>798883.98896202247</v>
      </c>
      <c r="X8" s="7">
        <f t="shared" si="11"/>
        <v>839993.26553387695</v>
      </c>
      <c r="Y8" s="64">
        <f t="shared" si="12"/>
        <v>834998.17157352623</v>
      </c>
      <c r="Z8" s="63">
        <f t="shared" si="13"/>
        <v>877965.82550887216</v>
      </c>
      <c r="AA8" s="64">
        <f t="shared" si="14"/>
        <v>872065.08417038445</v>
      </c>
      <c r="AB8" s="63">
        <f t="shared" si="15"/>
        <v>916940.14141167083</v>
      </c>
      <c r="AC8" s="64">
        <f t="shared" si="16"/>
        <v>909897.94159074128</v>
      </c>
      <c r="AD8" s="63">
        <f t="shared" si="17"/>
        <v>956719.81641841808</v>
      </c>
      <c r="AE8" s="64">
        <f t="shared" si="18"/>
        <v>949240.43455941987</v>
      </c>
      <c r="AF8" s="63">
        <f t="shared" si="19"/>
        <v>998086.81037450163</v>
      </c>
      <c r="AG8" s="64">
        <f t="shared" si="20"/>
        <v>990146.00647427433</v>
      </c>
      <c r="AH8" s="63">
        <f t="shared" si="21"/>
        <v>1041097.3167884973</v>
      </c>
      <c r="AI8" s="64">
        <f t="shared" si="22"/>
        <v>1032669.6555697892</v>
      </c>
      <c r="AJ8" s="63">
        <f t="shared" si="23"/>
        <v>1085809.1640149865</v>
      </c>
      <c r="AK8" s="64">
        <f t="shared" si="24"/>
        <v>1076867.9642771832</v>
      </c>
      <c r="AL8" s="63"/>
    </row>
    <row r="9" spans="1:38" x14ac:dyDescent="0.25">
      <c r="A9" s="75" t="s">
        <v>50</v>
      </c>
      <c r="B9" s="90" t="s">
        <v>111</v>
      </c>
      <c r="C9" s="89" t="s">
        <v>56</v>
      </c>
      <c r="D9" s="88">
        <v>11062.69</v>
      </c>
      <c r="E9" s="88">
        <v>11299.17</v>
      </c>
      <c r="F9" s="88">
        <v>12338.34</v>
      </c>
      <c r="G9" s="88">
        <v>14382.65</v>
      </c>
      <c r="H9" s="88">
        <v>14240.46</v>
      </c>
      <c r="I9" s="88">
        <v>14746.34</v>
      </c>
      <c r="J9" s="88">
        <v>15943.54</v>
      </c>
      <c r="K9" s="88">
        <v>16675.95</v>
      </c>
      <c r="L9" s="87" t="s">
        <v>84</v>
      </c>
      <c r="M9" s="86">
        <f t="shared" si="0"/>
        <v>6.0379702371363919E-2</v>
      </c>
      <c r="N9" s="63">
        <f t="shared" si="1"/>
        <v>17682.838897759746</v>
      </c>
      <c r="O9" s="64">
        <f t="shared" si="2"/>
        <v>17111.866086630773</v>
      </c>
      <c r="P9" s="7">
        <f t="shared" si="3"/>
        <v>18145.075467960174</v>
      </c>
      <c r="Q9" s="64">
        <f t="shared" si="4"/>
        <v>15567.865284936115</v>
      </c>
      <c r="R9" s="7">
        <f t="shared" si="5"/>
        <v>16507.848357398045</v>
      </c>
      <c r="S9" s="64">
        <f t="shared" si="6"/>
        <v>16848.515829561413</v>
      </c>
      <c r="T9" s="7">
        <f t="shared" si="7"/>
        <v>17865.824200749543</v>
      </c>
      <c r="U9" s="64">
        <f t="shared" si="8"/>
        <v>17804.524280407837</v>
      </c>
      <c r="V9" s="7">
        <f t="shared" si="9"/>
        <v>18879.556157322586</v>
      </c>
      <c r="W9" s="64">
        <f t="shared" si="10"/>
        <v>18791.785003775978</v>
      </c>
      <c r="X9" s="7">
        <f t="shared" si="11"/>
        <v>19926.427389330631</v>
      </c>
      <c r="Y9" s="64">
        <f t="shared" si="12"/>
        <v>19807.933133259958</v>
      </c>
      <c r="Z9" s="63">
        <f t="shared" si="13"/>
        <v>21003.930240438072</v>
      </c>
      <c r="AA9" s="64">
        <f t="shared" si="14"/>
        <v>20862.764427556198</v>
      </c>
      <c r="AB9" s="63">
        <f t="shared" si="15"/>
        <v>22122.451934335921</v>
      </c>
      <c r="AC9" s="64">
        <f t="shared" si="16"/>
        <v>21952.54910206308</v>
      </c>
      <c r="AD9" s="63">
        <f t="shared" si="17"/>
        <v>23278.0374831384</v>
      </c>
      <c r="AE9" s="64">
        <f t="shared" si="18"/>
        <v>23096.055958060089</v>
      </c>
      <c r="AF9" s="63">
        <f t="shared" si="19"/>
        <v>24490.588942760125</v>
      </c>
      <c r="AG9" s="64">
        <f t="shared" si="20"/>
        <v>24295.741197880536</v>
      </c>
      <c r="AH9" s="63">
        <f t="shared" si="21"/>
        <v>25762.710820300246</v>
      </c>
      <c r="AI9" s="64">
        <f t="shared" si="22"/>
        <v>25554.162209745002</v>
      </c>
      <c r="AJ9" s="63">
        <f t="shared" si="23"/>
        <v>27097.114918318959</v>
      </c>
      <c r="AK9" s="64">
        <f t="shared" si="24"/>
        <v>26873.981125722275</v>
      </c>
      <c r="AL9" s="63"/>
    </row>
    <row r="10" spans="1:38" x14ac:dyDescent="0.25">
      <c r="A10" s="75" t="s">
        <v>49</v>
      </c>
      <c r="B10" s="90" t="s">
        <v>110</v>
      </c>
      <c r="C10" s="89" t="s">
        <v>56</v>
      </c>
      <c r="D10" s="88">
        <v>143174.91</v>
      </c>
      <c r="E10" s="88">
        <v>147342.38</v>
      </c>
      <c r="F10" s="88">
        <v>154525.4</v>
      </c>
      <c r="G10" s="88">
        <v>165212.30269399821</v>
      </c>
      <c r="H10" s="88">
        <v>191108.99494103919</v>
      </c>
      <c r="I10" s="88">
        <v>202080.83917880512</v>
      </c>
      <c r="J10" s="88">
        <v>219919.3725019354</v>
      </c>
      <c r="K10" s="88">
        <v>234047.90140936073</v>
      </c>
      <c r="L10" s="87" t="s">
        <v>84</v>
      </c>
      <c r="M10" s="86">
        <f t="shared" si="0"/>
        <v>7.2731710899524682E-2</v>
      </c>
      <c r="N10" s="63">
        <f t="shared" si="1"/>
        <v>251070.60571130679</v>
      </c>
      <c r="O10" s="64">
        <f t="shared" si="2"/>
        <v>242963.62185177501</v>
      </c>
      <c r="P10" s="7">
        <f t="shared" si="3"/>
        <v>260634.78175539974</v>
      </c>
      <c r="Q10" s="64">
        <f t="shared" si="4"/>
        <v>223615.88840461988</v>
      </c>
      <c r="R10" s="7">
        <f t="shared" si="5"/>
        <v>239879.85455260507</v>
      </c>
      <c r="S10" s="64">
        <f t="shared" si="6"/>
        <v>244830.18253624745</v>
      </c>
      <c r="T10" s="7">
        <f t="shared" si="7"/>
        <v>262637.10059195163</v>
      </c>
      <c r="U10" s="64">
        <f t="shared" si="8"/>
        <v>261735.95921923022</v>
      </c>
      <c r="V10" s="7">
        <f t="shared" si="9"/>
        <v>280772.46333717305</v>
      </c>
      <c r="W10" s="64">
        <f t="shared" si="10"/>
        <v>279467.15071298467</v>
      </c>
      <c r="X10" s="7">
        <f t="shared" si="11"/>
        <v>299793.27472455538</v>
      </c>
      <c r="Y10" s="64">
        <f t="shared" si="12"/>
        <v>298010.52760338812</v>
      </c>
      <c r="Z10" s="63">
        <f t="shared" si="13"/>
        <v>319685.34314205259</v>
      </c>
      <c r="AA10" s="64">
        <f t="shared" si="14"/>
        <v>317536.76233767607</v>
      </c>
      <c r="AB10" s="63">
        <f t="shared" si="15"/>
        <v>340631.75433599099</v>
      </c>
      <c r="AC10" s="64">
        <f t="shared" si="16"/>
        <v>338015.66548672895</v>
      </c>
      <c r="AD10" s="63">
        <f t="shared" si="17"/>
        <v>362600.12314842019</v>
      </c>
      <c r="AE10" s="64">
        <f t="shared" si="18"/>
        <v>359765.41152584756</v>
      </c>
      <c r="AF10" s="63">
        <f t="shared" si="19"/>
        <v>385931.76542859402</v>
      </c>
      <c r="AG10" s="64">
        <f t="shared" si="20"/>
        <v>382861.28254445782</v>
      </c>
      <c r="AH10" s="63">
        <f t="shared" si="21"/>
        <v>410707.43866110255</v>
      </c>
      <c r="AI10" s="64">
        <f t="shared" si="22"/>
        <v>407382.77045072214</v>
      </c>
      <c r="AJ10" s="63">
        <f t="shared" si="23"/>
        <v>437012.41633659147</v>
      </c>
      <c r="AK10" s="64">
        <f t="shared" si="24"/>
        <v>433413.79566560994</v>
      </c>
      <c r="AL10" s="63"/>
    </row>
    <row r="11" spans="1:38" x14ac:dyDescent="0.25">
      <c r="A11" s="75" t="s">
        <v>50</v>
      </c>
      <c r="B11" s="90" t="s">
        <v>109</v>
      </c>
      <c r="C11" s="89" t="s">
        <v>56</v>
      </c>
      <c r="D11" s="88">
        <v>12914.595800000001</v>
      </c>
      <c r="E11" s="88">
        <v>12992.812599999999</v>
      </c>
      <c r="F11" s="88">
        <v>14115.0887</v>
      </c>
      <c r="G11" s="88">
        <v>15244.9</v>
      </c>
      <c r="H11" s="88">
        <v>16423.68</v>
      </c>
      <c r="I11" s="88">
        <v>17081.919999999998</v>
      </c>
      <c r="J11" s="88">
        <v>18750.740000000002</v>
      </c>
      <c r="K11" s="88">
        <v>19300.419999999998</v>
      </c>
      <c r="L11" s="87">
        <v>20673.014163092288</v>
      </c>
      <c r="M11" s="86">
        <f t="shared" si="0"/>
        <v>5.9074626105221739E-2</v>
      </c>
      <c r="N11" s="63">
        <f t="shared" si="1"/>
        <v>20440.585095173741</v>
      </c>
      <c r="O11" s="64">
        <f t="shared" si="2"/>
        <v>19780.56560393747</v>
      </c>
      <c r="P11" s="7">
        <f t="shared" si="3"/>
        <v>20949.095121139886</v>
      </c>
      <c r="Q11" s="64">
        <f t="shared" si="4"/>
        <v>17973.61996444103</v>
      </c>
      <c r="R11" s="7">
        <f t="shared" si="5"/>
        <v>19035.404843597731</v>
      </c>
      <c r="S11" s="64">
        <f t="shared" si="6"/>
        <v>19428.232734263969</v>
      </c>
      <c r="T11" s="7">
        <f t="shared" si="7"/>
        <v>20575.948318925843</v>
      </c>
      <c r="U11" s="64">
        <f t="shared" si="8"/>
        <v>20505.349617252046</v>
      </c>
      <c r="V11" s="7">
        <f t="shared" si="9"/>
        <v>21716.695479048063</v>
      </c>
      <c r="W11" s="64">
        <f t="shared" si="10"/>
        <v>21615.734450222331</v>
      </c>
      <c r="X11" s="7">
        <f t="shared" si="11"/>
        <v>22892.675880858977</v>
      </c>
      <c r="Y11" s="64">
        <f t="shared" si="12"/>
        <v>22756.542566794764</v>
      </c>
      <c r="Z11" s="63">
        <f t="shared" si="13"/>
        <v>24100.876810375728</v>
      </c>
      <c r="AA11" s="64">
        <f t="shared" si="14"/>
        <v>23938.896655844819</v>
      </c>
      <c r="AB11" s="63">
        <f t="shared" si="15"/>
        <v>25353.078025160394</v>
      </c>
      <c r="AC11" s="64">
        <f t="shared" si="16"/>
        <v>25158.363633821911</v>
      </c>
      <c r="AD11" s="63">
        <f t="shared" si="17"/>
        <v>26644.584558909148</v>
      </c>
      <c r="AE11" s="64">
        <f t="shared" si="18"/>
        <v>26436.284261402514</v>
      </c>
      <c r="AF11" s="63">
        <f t="shared" si="19"/>
        <v>27997.997869756226</v>
      </c>
      <c r="AG11" s="64">
        <f t="shared" si="20"/>
        <v>27775.245090767698</v>
      </c>
      <c r="AH11" s="63">
        <f t="shared" si="21"/>
        <v>29416.057309485695</v>
      </c>
      <c r="AI11" s="64">
        <f t="shared" si="22"/>
        <v>29177.934934759789</v>
      </c>
      <c r="AJ11" s="63">
        <f t="shared" si="23"/>
        <v>30901.610531553211</v>
      </c>
      <c r="AK11" s="64">
        <f t="shared" si="24"/>
        <v>30647.14825481136</v>
      </c>
      <c r="AL11" s="63"/>
    </row>
    <row r="12" spans="1:38" x14ac:dyDescent="0.25">
      <c r="A12" s="75" t="s">
        <v>50</v>
      </c>
      <c r="B12" s="90" t="s">
        <v>108</v>
      </c>
      <c r="C12" s="89" t="s">
        <v>56</v>
      </c>
      <c r="D12" s="88">
        <v>19917.743723559008</v>
      </c>
      <c r="E12" s="88">
        <v>20353.565370676293</v>
      </c>
      <c r="F12" s="88">
        <v>20725.706245119665</v>
      </c>
      <c r="G12" s="88">
        <v>20140.332491840192</v>
      </c>
      <c r="H12" s="88">
        <v>20638.41797278111</v>
      </c>
      <c r="I12" s="88">
        <v>21730.228469751557</v>
      </c>
      <c r="J12" s="88">
        <v>22564.330810172283</v>
      </c>
      <c r="K12" s="88">
        <v>24681.955000669383</v>
      </c>
      <c r="L12" s="87">
        <v>26695.233951665828</v>
      </c>
      <c r="M12" s="86">
        <f t="shared" si="0"/>
        <v>3.1111500691560101E-2</v>
      </c>
      <c r="N12" s="63">
        <f t="shared" si="1"/>
        <v>25449.847660741765</v>
      </c>
      <c r="O12" s="64">
        <f t="shared" si="2"/>
        <v>24628.080797079459</v>
      </c>
      <c r="P12" s="7">
        <f t="shared" si="3"/>
        <v>25394.297349829594</v>
      </c>
      <c r="Q12" s="64">
        <f t="shared" si="4"/>
        <v>21787.454168808697</v>
      </c>
      <c r="R12" s="7">
        <f t="shared" si="5"/>
        <v>22465.294564248925</v>
      </c>
      <c r="S12" s="64">
        <f t="shared" si="6"/>
        <v>22928.904051379835</v>
      </c>
      <c r="T12" s="7">
        <f t="shared" si="7"/>
        <v>23642.256665631056</v>
      </c>
      <c r="U12" s="64">
        <f t="shared" si="8"/>
        <v>23561.137069131248</v>
      </c>
      <c r="V12" s="7">
        <f t="shared" si="9"/>
        <v>24294.159401351466</v>
      </c>
      <c r="W12" s="64">
        <f t="shared" si="10"/>
        <v>24181.215729512296</v>
      </c>
      <c r="X12" s="7">
        <f t="shared" si="11"/>
        <v>24933.529639403783</v>
      </c>
      <c r="Y12" s="64">
        <f t="shared" si="12"/>
        <v>24785.260208656793</v>
      </c>
      <c r="Z12" s="63">
        <f t="shared" si="13"/>
        <v>25556.366848778915</v>
      </c>
      <c r="AA12" s="64">
        <f t="shared" si="14"/>
        <v>25384.604456730522</v>
      </c>
      <c r="AB12" s="63">
        <f t="shared" si="15"/>
        <v>26174.357595841073</v>
      </c>
      <c r="AC12" s="64">
        <f t="shared" si="16"/>
        <v>25973.335688248939</v>
      </c>
      <c r="AD12" s="63">
        <f t="shared" si="17"/>
        <v>26781.405139476017</v>
      </c>
      <c r="AE12" s="64">
        <f t="shared" si="18"/>
        <v>26572.035214947271</v>
      </c>
      <c r="AF12" s="63">
        <f t="shared" si="19"/>
        <v>27398.731106913263</v>
      </c>
      <c r="AG12" s="64">
        <f t="shared" si="20"/>
        <v>27180.746109442531</v>
      </c>
      <c r="AH12" s="63">
        <f t="shared" si="21"/>
        <v>28026.379910823573</v>
      </c>
      <c r="AI12" s="64">
        <f t="shared" si="22"/>
        <v>27799.506945860194</v>
      </c>
      <c r="AJ12" s="63">
        <f t="shared" si="23"/>
        <v>28664.391325431352</v>
      </c>
      <c r="AK12" s="64">
        <f t="shared" si="24"/>
        <v>28428.351644889754</v>
      </c>
      <c r="AL12" s="63"/>
    </row>
    <row r="13" spans="1:38" x14ac:dyDescent="0.25">
      <c r="A13" s="75" t="s">
        <v>50</v>
      </c>
      <c r="B13" s="90" t="s">
        <v>107</v>
      </c>
      <c r="C13" s="89" t="s">
        <v>56</v>
      </c>
      <c r="D13" s="88">
        <v>7258.69</v>
      </c>
      <c r="E13" s="88">
        <v>7777.97</v>
      </c>
      <c r="F13" s="88">
        <v>9038.4162392972703</v>
      </c>
      <c r="G13" s="88">
        <v>11261.04</v>
      </c>
      <c r="H13" s="88">
        <v>12323.593449647824</v>
      </c>
      <c r="I13" s="88">
        <v>13595.212815357316</v>
      </c>
      <c r="J13" s="88">
        <v>14761.01302705809</v>
      </c>
      <c r="K13" s="88">
        <v>16478.197523617015</v>
      </c>
      <c r="L13" s="87">
        <v>18797.070035295972</v>
      </c>
      <c r="M13" s="86">
        <f t="shared" si="0"/>
        <v>0.1242541350742612</v>
      </c>
      <c r="N13" s="63">
        <f t="shared" si="1"/>
        <v>18525.681704496881</v>
      </c>
      <c r="O13" s="64">
        <f t="shared" si="2"/>
        <v>17927.493787836211</v>
      </c>
      <c r="P13" s="7">
        <f t="shared" si="3"/>
        <v>20155.059022492991</v>
      </c>
      <c r="Q13" s="64">
        <f t="shared" si="4"/>
        <v>17292.363662314405</v>
      </c>
      <c r="R13" s="7">
        <f t="shared" si="5"/>
        <v>19441.011352564867</v>
      </c>
      <c r="S13" s="64">
        <f t="shared" si="6"/>
        <v>19842.209622041915</v>
      </c>
      <c r="T13" s="7">
        <f t="shared" si="7"/>
        <v>22307.686216590915</v>
      </c>
      <c r="U13" s="64">
        <f t="shared" si="8"/>
        <v>22231.145701430836</v>
      </c>
      <c r="V13" s="7">
        <f t="shared" si="9"/>
        <v>24993.457482272006</v>
      </c>
      <c r="W13" s="64">
        <f t="shared" si="10"/>
        <v>24877.262770062825</v>
      </c>
      <c r="X13" s="7">
        <f t="shared" si="11"/>
        <v>27968.365538572099</v>
      </c>
      <c r="Y13" s="64">
        <f t="shared" si="12"/>
        <v>27802.049188769211</v>
      </c>
      <c r="Z13" s="63">
        <f t="shared" si="13"/>
        <v>31256.568764011794</v>
      </c>
      <c r="AA13" s="64">
        <f t="shared" si="14"/>
        <v>31046.495749725404</v>
      </c>
      <c r="AB13" s="63">
        <f t="shared" si="15"/>
        <v>34904.151226194263</v>
      </c>
      <c r="AC13" s="64">
        <f t="shared" si="16"/>
        <v>34636.083555892059</v>
      </c>
      <c r="AD13" s="63">
        <f t="shared" si="17"/>
        <v>38939.76016048927</v>
      </c>
      <c r="AE13" s="64">
        <f t="shared" si="18"/>
        <v>38635.339440086078</v>
      </c>
      <c r="AF13" s="63">
        <f t="shared" si="19"/>
        <v>43435.940125514462</v>
      </c>
      <c r="AG13" s="64">
        <f t="shared" si="20"/>
        <v>43090.36268758669</v>
      </c>
      <c r="AH13" s="63">
        <f t="shared" si="21"/>
        <v>48444.51843336899</v>
      </c>
      <c r="AI13" s="64">
        <f t="shared" si="22"/>
        <v>48052.36105991681</v>
      </c>
      <c r="AJ13" s="63">
        <f t="shared" si="23"/>
        <v>54023.065621692884</v>
      </c>
      <c r="AK13" s="64">
        <f t="shared" si="24"/>
        <v>53578.207504649639</v>
      </c>
      <c r="AL13" s="63"/>
    </row>
    <row r="14" spans="1:38" x14ac:dyDescent="0.25">
      <c r="A14" s="75" t="s">
        <v>50</v>
      </c>
      <c r="B14" s="90" t="s">
        <v>106</v>
      </c>
      <c r="C14" s="89" t="s">
        <v>56</v>
      </c>
      <c r="D14" s="88">
        <v>12176.741868684891</v>
      </c>
      <c r="E14" s="88">
        <v>12867.896286694788</v>
      </c>
      <c r="F14" s="88">
        <v>13792.585259965263</v>
      </c>
      <c r="G14" s="88">
        <v>14398.769135854593</v>
      </c>
      <c r="H14" s="88">
        <v>14660.488641402178</v>
      </c>
      <c r="I14" s="88">
        <v>15649.923793493632</v>
      </c>
      <c r="J14" s="88">
        <v>16484.893513537583</v>
      </c>
      <c r="K14" s="88">
        <v>17647.357698211807</v>
      </c>
      <c r="L14" s="87" t="s">
        <v>84</v>
      </c>
      <c r="M14" s="86">
        <f t="shared" si="0"/>
        <v>5.4438432871580789E-2</v>
      </c>
      <c r="N14" s="63">
        <f t="shared" si="1"/>
        <v>18608.052195626686</v>
      </c>
      <c r="O14" s="64">
        <f t="shared" si="2"/>
        <v>18007.204564021689</v>
      </c>
      <c r="P14" s="7">
        <f t="shared" si="3"/>
        <v>18987.488560885005</v>
      </c>
      <c r="Q14" s="64">
        <f t="shared" si="4"/>
        <v>16290.627423240654</v>
      </c>
      <c r="R14" s="7">
        <f t="shared" si="5"/>
        <v>17177.463650656675</v>
      </c>
      <c r="S14" s="64">
        <f t="shared" si="6"/>
        <v>17531.949771037402</v>
      </c>
      <c r="T14" s="7">
        <f t="shared" si="7"/>
        <v>18486.361641755946</v>
      </c>
      <c r="U14" s="64">
        <f t="shared" si="8"/>
        <v>18422.932578348951</v>
      </c>
      <c r="V14" s="7">
        <f t="shared" si="9"/>
        <v>19425.848156813059</v>
      </c>
      <c r="W14" s="64">
        <f t="shared" si="10"/>
        <v>19335.537288954896</v>
      </c>
      <c r="X14" s="7">
        <f t="shared" si="11"/>
        <v>20388.133637695613</v>
      </c>
      <c r="Y14" s="64">
        <f t="shared" si="12"/>
        <v>20266.893804740823</v>
      </c>
      <c r="Z14" s="63">
        <f t="shared" si="13"/>
        <v>21370.191742645664</v>
      </c>
      <c r="AA14" s="64">
        <f t="shared" si="14"/>
        <v>21226.564314147352</v>
      </c>
      <c r="AB14" s="63">
        <f t="shared" si="15"/>
        <v>22382.105210657355</v>
      </c>
      <c r="AC14" s="64">
        <f t="shared" si="16"/>
        <v>22210.208213036709</v>
      </c>
      <c r="AD14" s="63">
        <f t="shared" si="17"/>
        <v>23419.297141905939</v>
      </c>
      <c r="AE14" s="64">
        <f t="shared" si="18"/>
        <v>23236.211286269128</v>
      </c>
      <c r="AF14" s="63">
        <f t="shared" si="19"/>
        <v>24501.154214566559</v>
      </c>
      <c r="AG14" s="64">
        <f t="shared" si="20"/>
        <v>24306.222412117331</v>
      </c>
      <c r="AH14" s="63">
        <f t="shared" si="21"/>
        <v>25629.415069261093</v>
      </c>
      <c r="AI14" s="64">
        <f t="shared" si="22"/>
        <v>25421.945485050011</v>
      </c>
      <c r="AJ14" s="63">
        <f t="shared" si="23"/>
        <v>26805.876357802892</v>
      </c>
      <c r="AK14" s="64">
        <f t="shared" si="24"/>
        <v>26585.140797075332</v>
      </c>
      <c r="AL14" s="63"/>
    </row>
    <row r="15" spans="1:38" x14ac:dyDescent="0.25">
      <c r="A15" s="75" t="s">
        <v>50</v>
      </c>
      <c r="B15" s="90" t="s">
        <v>105</v>
      </c>
      <c r="C15" s="89" t="s">
        <v>56</v>
      </c>
      <c r="D15" s="88">
        <v>11165.096836957988</v>
      </c>
      <c r="E15" s="88">
        <v>11421.205359422387</v>
      </c>
      <c r="F15" s="88">
        <v>12114.047955056152</v>
      </c>
      <c r="G15" s="88">
        <v>13070.970912659413</v>
      </c>
      <c r="H15" s="88">
        <v>14369.5010715504</v>
      </c>
      <c r="I15" s="88">
        <v>15397.267406814493</v>
      </c>
      <c r="J15" s="88">
        <v>17673.356037319481</v>
      </c>
      <c r="K15" s="88">
        <v>18722.273809554066</v>
      </c>
      <c r="L15" s="87">
        <v>20017.199485976795</v>
      </c>
      <c r="M15" s="86">
        <f t="shared" si="0"/>
        <v>7.6640893017625222E-2</v>
      </c>
      <c r="N15" s="63">
        <f t="shared" si="1"/>
        <v>20157.165593638787</v>
      </c>
      <c r="O15" s="64">
        <f t="shared" si="2"/>
        <v>19506.297621027767</v>
      </c>
      <c r="P15" s="7">
        <f t="shared" si="3"/>
        <v>21001.277690170911</v>
      </c>
      <c r="Q15" s="64">
        <f t="shared" si="4"/>
        <v>18018.390855933398</v>
      </c>
      <c r="R15" s="7">
        <f t="shared" si="5"/>
        <v>19399.336421872747</v>
      </c>
      <c r="S15" s="64">
        <f t="shared" si="6"/>
        <v>19799.6746584137</v>
      </c>
      <c r="T15" s="7">
        <f t="shared" si="7"/>
        <v>21317.139405692971</v>
      </c>
      <c r="U15" s="64">
        <f t="shared" si="8"/>
        <v>21243.99758291453</v>
      </c>
      <c r="V15" s="7">
        <f t="shared" si="9"/>
        <v>22872.15652893337</v>
      </c>
      <c r="W15" s="64">
        <f t="shared" si="10"/>
        <v>22765.823755751917</v>
      </c>
      <c r="X15" s="7">
        <f t="shared" si="11"/>
        <v>24510.616818674611</v>
      </c>
      <c r="Y15" s="64">
        <f t="shared" si="12"/>
        <v>24364.862276276443</v>
      </c>
      <c r="Z15" s="63">
        <f t="shared" si="13"/>
        <v>26232.207079381718</v>
      </c>
      <c r="AA15" s="64">
        <f t="shared" si="14"/>
        <v>26055.902416699249</v>
      </c>
      <c r="AB15" s="63">
        <f t="shared" si="15"/>
        <v>28052.850046295178</v>
      </c>
      <c r="AC15" s="64">
        <f t="shared" si="16"/>
        <v>27837.401112771076</v>
      </c>
      <c r="AD15" s="63">
        <f t="shared" si="17"/>
        <v>29970.884393343687</v>
      </c>
      <c r="AE15" s="64">
        <f t="shared" si="18"/>
        <v>29736.579965670298</v>
      </c>
      <c r="AF15" s="63">
        <f t="shared" si="19"/>
        <v>32015.618009529295</v>
      </c>
      <c r="AG15" s="64">
        <f t="shared" si="20"/>
        <v>31760.900943122149</v>
      </c>
      <c r="AH15" s="63">
        <f t="shared" si="21"/>
        <v>34195.084754447365</v>
      </c>
      <c r="AI15" s="64">
        <f t="shared" si="22"/>
        <v>33918.276251526178</v>
      </c>
      <c r="AJ15" s="63">
        <f t="shared" si="23"/>
        <v>36517.803233061655</v>
      </c>
      <c r="AK15" s="64">
        <f t="shared" si="24"/>
        <v>36217.093878680025</v>
      </c>
      <c r="AL15" s="63"/>
    </row>
    <row r="16" spans="1:38" x14ac:dyDescent="0.25">
      <c r="A16" s="75" t="s">
        <v>50</v>
      </c>
      <c r="B16" s="90" t="s">
        <v>104</v>
      </c>
      <c r="C16" s="89" t="s">
        <v>56</v>
      </c>
      <c r="D16" s="88">
        <v>19208.41</v>
      </c>
      <c r="E16" s="88">
        <v>20872.97</v>
      </c>
      <c r="F16" s="88">
        <v>22819.11</v>
      </c>
      <c r="G16" s="88">
        <v>26965.21</v>
      </c>
      <c r="H16" s="88">
        <v>26786.9</v>
      </c>
      <c r="I16" s="88">
        <v>30537.59</v>
      </c>
      <c r="J16" s="88">
        <v>33092.78</v>
      </c>
      <c r="K16" s="88">
        <v>36962.78</v>
      </c>
      <c r="L16" s="87">
        <v>40582.833372004003</v>
      </c>
      <c r="M16" s="86">
        <f t="shared" si="0"/>
        <v>9.8020525705005745E-2</v>
      </c>
      <c r="N16" s="63">
        <f t="shared" si="1"/>
        <v>40585.89112711847</v>
      </c>
      <c r="O16" s="64">
        <f t="shared" si="2"/>
        <v>39275.386604456042</v>
      </c>
      <c r="P16" s="7">
        <f t="shared" si="3"/>
        <v>43125.180646692163</v>
      </c>
      <c r="Q16" s="64">
        <f t="shared" si="4"/>
        <v>36999.956483052927</v>
      </c>
      <c r="R16" s="7">
        <f t="shared" si="5"/>
        <v>40626.71166858411</v>
      </c>
      <c r="S16" s="64">
        <f t="shared" si="6"/>
        <v>41465.112825827848</v>
      </c>
      <c r="T16" s="7">
        <f t="shared" si="7"/>
        <v>45529.544983432868</v>
      </c>
      <c r="U16" s="64">
        <f t="shared" si="8"/>
        <v>45373.327310555433</v>
      </c>
      <c r="V16" s="7">
        <f t="shared" si="9"/>
        <v>49820.84470652137</v>
      </c>
      <c r="W16" s="64">
        <f t="shared" si="10"/>
        <v>49589.227343585546</v>
      </c>
      <c r="X16" s="7">
        <f t="shared" si="11"/>
        <v>54449.989477108844</v>
      </c>
      <c r="Y16" s="64">
        <f t="shared" si="12"/>
        <v>54126.197817415712</v>
      </c>
      <c r="Z16" s="63">
        <f t="shared" si="13"/>
        <v>59431.676181891933</v>
      </c>
      <c r="AA16" s="64">
        <f t="shared" si="14"/>
        <v>59032.240419960261</v>
      </c>
      <c r="AB16" s="63">
        <f t="shared" si="15"/>
        <v>64818.611659469054</v>
      </c>
      <c r="AC16" s="64">
        <f t="shared" si="16"/>
        <v>64320.797685790836</v>
      </c>
      <c r="AD16" s="63">
        <f t="shared" si="17"/>
        <v>70625.556088717378</v>
      </c>
      <c r="AE16" s="64">
        <f t="shared" si="18"/>
        <v>70073.424216954634</v>
      </c>
      <c r="AF16" s="63">
        <f t="shared" si="19"/>
        <v>76942.058096650406</v>
      </c>
      <c r="AG16" s="64">
        <f t="shared" si="20"/>
        <v>76329.905136933259</v>
      </c>
      <c r="AH16" s="63">
        <f t="shared" si="21"/>
        <v>83811.802565468679</v>
      </c>
      <c r="AI16" s="64">
        <f t="shared" si="22"/>
        <v>83133.347759408978</v>
      </c>
      <c r="AJ16" s="63">
        <f t="shared" si="23"/>
        <v>91282.122210403308</v>
      </c>
      <c r="AK16" s="64">
        <f t="shared" si="24"/>
        <v>90530.450817102639</v>
      </c>
      <c r="AL16" s="63"/>
    </row>
    <row r="17" spans="1:38" x14ac:dyDescent="0.25">
      <c r="A17" s="75" t="s">
        <v>36</v>
      </c>
      <c r="B17" s="85" t="s">
        <v>103</v>
      </c>
      <c r="C17" s="84" t="s">
        <v>54</v>
      </c>
      <c r="D17" s="83">
        <v>297538.5206823987</v>
      </c>
      <c r="E17" s="83">
        <v>320911.91045360459</v>
      </c>
      <c r="F17" s="83">
        <v>347506.60695386736</v>
      </c>
      <c r="G17" s="83">
        <v>370534.50666470983</v>
      </c>
      <c r="H17" s="83">
        <v>413404.79240006447</v>
      </c>
      <c r="I17" s="83">
        <v>456659.35118979216</v>
      </c>
      <c r="J17" s="83">
        <v>494068.03228738933</v>
      </c>
      <c r="K17" s="83">
        <v>531085.18859244278</v>
      </c>
      <c r="L17" s="82">
        <v>572239.6970246532</v>
      </c>
      <c r="M17" s="81">
        <f t="shared" si="0"/>
        <v>8.6290185444342971E-2</v>
      </c>
      <c r="N17" s="63">
        <f t="shared" si="1"/>
        <v>576912.62800282857</v>
      </c>
      <c r="O17" s="64">
        <f t="shared" si="2"/>
        <v>558284.31685374549</v>
      </c>
      <c r="P17" s="7">
        <f t="shared" si="3"/>
        <v>606458.77408572356</v>
      </c>
      <c r="Q17" s="64">
        <f t="shared" si="4"/>
        <v>520321.25810140895</v>
      </c>
      <c r="R17" s="7">
        <f t="shared" si="5"/>
        <v>565219.87595361331</v>
      </c>
      <c r="S17" s="64">
        <f t="shared" si="6"/>
        <v>576884.14752849226</v>
      </c>
      <c r="T17" s="7">
        <f t="shared" si="7"/>
        <v>626663.58759862755</v>
      </c>
      <c r="U17" s="64">
        <f t="shared" si="8"/>
        <v>624513.42494342627</v>
      </c>
      <c r="V17" s="7">
        <f t="shared" si="9"/>
        <v>678402.80419427634</v>
      </c>
      <c r="W17" s="64">
        <f t="shared" si="10"/>
        <v>675248.90607309132</v>
      </c>
      <c r="X17" s="7">
        <f t="shared" si="11"/>
        <v>733516.25939922815</v>
      </c>
      <c r="Y17" s="64">
        <f t="shared" si="12"/>
        <v>729154.34033691825</v>
      </c>
      <c r="Z17" s="63">
        <f t="shared" si="13"/>
        <v>792073.20358213852</v>
      </c>
      <c r="AA17" s="64">
        <f t="shared" si="14"/>
        <v>786749.7400033864</v>
      </c>
      <c r="AB17" s="63">
        <f t="shared" si="15"/>
        <v>854638.52096656722</v>
      </c>
      <c r="AC17" s="64">
        <f t="shared" si="16"/>
        <v>848074.80435356731</v>
      </c>
      <c r="AD17" s="63">
        <f t="shared" si="17"/>
        <v>921255.33649191156</v>
      </c>
      <c r="AE17" s="64">
        <f t="shared" si="18"/>
        <v>914053.20653388696</v>
      </c>
      <c r="AF17" s="63">
        <f t="shared" si="19"/>
        <v>992927.02723169234</v>
      </c>
      <c r="AG17" s="64">
        <f t="shared" si="20"/>
        <v>985027.27469661564</v>
      </c>
      <c r="AH17" s="63">
        <f t="shared" si="21"/>
        <v>1070025.4608979223</v>
      </c>
      <c r="AI17" s="64">
        <f t="shared" si="22"/>
        <v>1061363.6269517383</v>
      </c>
      <c r="AJ17" s="63">
        <f t="shared" si="23"/>
        <v>1152948.8911452843</v>
      </c>
      <c r="AK17" s="64">
        <f t="shared" si="24"/>
        <v>1143454.822882782</v>
      </c>
      <c r="AL17" s="63"/>
    </row>
    <row r="18" spans="1:38" x14ac:dyDescent="0.25">
      <c r="A18" s="75" t="s">
        <v>7</v>
      </c>
      <c r="B18" s="85" t="s">
        <v>102</v>
      </c>
      <c r="C18" s="84" t="s">
        <v>54</v>
      </c>
      <c r="D18" s="83">
        <v>72719.82952589175</v>
      </c>
      <c r="E18" s="83">
        <v>77384.279265232253</v>
      </c>
      <c r="F18" s="83">
        <v>82846.692345261647</v>
      </c>
      <c r="G18" s="83">
        <v>89060.191889822469</v>
      </c>
      <c r="H18" s="83">
        <v>96274.06146062279</v>
      </c>
      <c r="I18" s="83">
        <v>103054.9985894275</v>
      </c>
      <c r="J18" s="83">
        <v>110033.93347066169</v>
      </c>
      <c r="K18" s="83">
        <v>117850.57720405556</v>
      </c>
      <c r="L18" s="82">
        <v>124403.20701414545</v>
      </c>
      <c r="M18" s="81">
        <f t="shared" si="0"/>
        <v>7.1406120816984942E-2</v>
      </c>
      <c r="N18" s="63">
        <f t="shared" si="1"/>
        <v>126265.82975823976</v>
      </c>
      <c r="O18" s="64">
        <f t="shared" si="2"/>
        <v>122188.74936501578</v>
      </c>
      <c r="P18" s="7">
        <f t="shared" si="3"/>
        <v>130913.77396465039</v>
      </c>
      <c r="Q18" s="64">
        <f t="shared" si="4"/>
        <v>112319.62085927695</v>
      </c>
      <c r="R18" s="7">
        <f t="shared" si="5"/>
        <v>120339.92927647242</v>
      </c>
      <c r="S18" s="64">
        <f t="shared" si="6"/>
        <v>122823.34798855201</v>
      </c>
      <c r="T18" s="7">
        <f t="shared" si="7"/>
        <v>131593.68681416914</v>
      </c>
      <c r="U18" s="64">
        <f t="shared" si="8"/>
        <v>131142.1720993405</v>
      </c>
      <c r="V18" s="7">
        <f t="shared" si="9"/>
        <v>140506.52588446785</v>
      </c>
      <c r="W18" s="64">
        <f t="shared" si="10"/>
        <v>139853.31032394615</v>
      </c>
      <c r="X18" s="7">
        <f t="shared" si="11"/>
        <v>149839.69269759313</v>
      </c>
      <c r="Y18" s="64">
        <f t="shared" si="12"/>
        <v>148948.65776347512</v>
      </c>
      <c r="Z18" s="63">
        <f t="shared" si="13"/>
        <v>159584.50361526155</v>
      </c>
      <c r="AA18" s="64">
        <f t="shared" si="14"/>
        <v>158511.9483402099</v>
      </c>
      <c r="AB18" s="63">
        <f t="shared" si="15"/>
        <v>169830.67167432662</v>
      </c>
      <c r="AC18" s="64">
        <f t="shared" si="16"/>
        <v>168526.35368055658</v>
      </c>
      <c r="AD18" s="63">
        <f t="shared" si="17"/>
        <v>180560.16685231635</v>
      </c>
      <c r="AE18" s="64">
        <f t="shared" si="18"/>
        <v>179148.5953417893</v>
      </c>
      <c r="AF18" s="63">
        <f t="shared" si="19"/>
        <v>191940.90158495825</v>
      </c>
      <c r="AG18" s="64">
        <f t="shared" si="20"/>
        <v>190413.81491867208</v>
      </c>
      <c r="AH18" s="63">
        <f t="shared" si="21"/>
        <v>204010.52679197778</v>
      </c>
      <c r="AI18" s="64">
        <f t="shared" si="22"/>
        <v>202359.06580257035</v>
      </c>
      <c r="AJ18" s="63">
        <f t="shared" si="23"/>
        <v>216808.74170368089</v>
      </c>
      <c r="AK18" s="64">
        <f t="shared" si="24"/>
        <v>215023.40931865448</v>
      </c>
      <c r="AL18" s="63"/>
    </row>
    <row r="19" spans="1:38" x14ac:dyDescent="0.25">
      <c r="A19" s="75" t="s">
        <v>37</v>
      </c>
      <c r="B19" s="85" t="s">
        <v>456</v>
      </c>
      <c r="C19" s="84" t="s">
        <v>54</v>
      </c>
      <c r="D19" s="83">
        <v>78255.548082352238</v>
      </c>
      <c r="E19" s="83">
        <v>80766.572709343411</v>
      </c>
      <c r="F19" s="83">
        <v>85115.496401314027</v>
      </c>
      <c r="G19" s="83">
        <v>82372.11287209377</v>
      </c>
      <c r="H19" s="83">
        <v>97001.340278893564</v>
      </c>
      <c r="I19" s="83">
        <v>100198.67697778014</v>
      </c>
      <c r="J19" s="83">
        <v>106292.9532180297</v>
      </c>
      <c r="K19" s="83">
        <v>112755.34475363271</v>
      </c>
      <c r="L19" s="82" t="s">
        <v>84</v>
      </c>
      <c r="M19" s="81">
        <f t="shared" si="0"/>
        <v>5.3562455150253596E-2</v>
      </c>
      <c r="N19" s="63">
        <f t="shared" si="1"/>
        <v>118794.79784995056</v>
      </c>
      <c r="O19" s="64">
        <f t="shared" si="2"/>
        <v>114958.95451800244</v>
      </c>
      <c r="P19" s="7">
        <f t="shared" si="3"/>
        <v>121116.438363493</v>
      </c>
      <c r="Q19" s="64">
        <f t="shared" si="4"/>
        <v>103913.83599167214</v>
      </c>
      <c r="R19" s="7">
        <f t="shared" si="5"/>
        <v>109479.71617146689</v>
      </c>
      <c r="S19" s="64">
        <f t="shared" si="6"/>
        <v>111739.01595141564</v>
      </c>
      <c r="T19" s="7">
        <f t="shared" si="7"/>
        <v>117724.03198184681</v>
      </c>
      <c r="U19" s="64">
        <f t="shared" si="8"/>
        <v>117320.10582083103</v>
      </c>
      <c r="V19" s="7">
        <f t="shared" si="9"/>
        <v>123604.0587270823</v>
      </c>
      <c r="W19" s="64">
        <f t="shared" si="10"/>
        <v>123029.42282319158</v>
      </c>
      <c r="X19" s="7">
        <f t="shared" si="11"/>
        <v>129619.18076532036</v>
      </c>
      <c r="Y19" s="64">
        <f t="shared" si="12"/>
        <v>128848.38888691767</v>
      </c>
      <c r="Z19" s="63">
        <f t="shared" si="13"/>
        <v>135749.82493785562</v>
      </c>
      <c r="AA19" s="64">
        <f t="shared" si="14"/>
        <v>134837.46071998985</v>
      </c>
      <c r="AB19" s="63">
        <f t="shared" si="15"/>
        <v>142059.68616237838</v>
      </c>
      <c r="AC19" s="64">
        <f t="shared" si="16"/>
        <v>140968.65235191194</v>
      </c>
      <c r="AD19" s="63">
        <f t="shared" si="17"/>
        <v>148519.2794711029</v>
      </c>
      <c r="AE19" s="64">
        <f t="shared" si="18"/>
        <v>147358.19512276549</v>
      </c>
      <c r="AF19" s="63">
        <f t="shared" si="19"/>
        <v>155251.06184005094</v>
      </c>
      <c r="AG19" s="64">
        <f t="shared" si="20"/>
        <v>154015.88046648752</v>
      </c>
      <c r="AH19" s="63">
        <f t="shared" si="21"/>
        <v>162265.34915640057</v>
      </c>
      <c r="AI19" s="64">
        <f t="shared" si="22"/>
        <v>160951.81451542777</v>
      </c>
      <c r="AJ19" s="63">
        <f t="shared" si="23"/>
        <v>169572.7888617623</v>
      </c>
      <c r="AK19" s="64">
        <f t="shared" si="24"/>
        <v>168176.4254624123</v>
      </c>
      <c r="AL19" s="63"/>
    </row>
    <row r="20" spans="1:38" x14ac:dyDescent="0.25">
      <c r="A20" s="75" t="s">
        <v>8</v>
      </c>
      <c r="B20" s="85" t="s">
        <v>101</v>
      </c>
      <c r="C20" s="84" t="s">
        <v>54</v>
      </c>
      <c r="D20" s="83">
        <v>266628.27237507072</v>
      </c>
      <c r="E20" s="83">
        <v>280822.8467469879</v>
      </c>
      <c r="F20" s="83">
        <v>299449.73</v>
      </c>
      <c r="G20" s="83">
        <v>312125.33285999997</v>
      </c>
      <c r="H20" s="83">
        <v>330051.92661692796</v>
      </c>
      <c r="I20" s="83">
        <v>352720.56240206928</v>
      </c>
      <c r="J20" s="83">
        <v>375238.25248725206</v>
      </c>
      <c r="K20" s="83">
        <v>397669.47200512222</v>
      </c>
      <c r="L20" s="82">
        <v>418868.0324072513</v>
      </c>
      <c r="M20" s="81">
        <f t="shared" si="0"/>
        <v>5.8771624277992318E-2</v>
      </c>
      <c r="N20" s="63">
        <f t="shared" si="1"/>
        <v>421041.15280063485</v>
      </c>
      <c r="O20" s="64">
        <f t="shared" si="2"/>
        <v>407445.87819537794</v>
      </c>
      <c r="P20" s="7">
        <f t="shared" si="3"/>
        <v>431392.13426229329</v>
      </c>
      <c r="Q20" s="64">
        <f t="shared" si="4"/>
        <v>370119.96136555256</v>
      </c>
      <c r="R20" s="7">
        <f t="shared" si="5"/>
        <v>391872.51267271384</v>
      </c>
      <c r="S20" s="64">
        <f t="shared" si="6"/>
        <v>399959.46715716628</v>
      </c>
      <c r="T20" s="7">
        <f t="shared" si="7"/>
        <v>423465.73468735325</v>
      </c>
      <c r="U20" s="64">
        <f t="shared" si="8"/>
        <v>422012.76976885332</v>
      </c>
      <c r="V20" s="7">
        <f t="shared" si="9"/>
        <v>446815.14571422327</v>
      </c>
      <c r="W20" s="64">
        <f t="shared" si="10"/>
        <v>444737.89980681759</v>
      </c>
      <c r="X20" s="7">
        <f t="shared" si="11"/>
        <v>470875.86855644727</v>
      </c>
      <c r="Y20" s="64">
        <f t="shared" si="12"/>
        <v>468075.76371798012</v>
      </c>
      <c r="Z20" s="63">
        <f t="shared" si="13"/>
        <v>495585.33663684758</v>
      </c>
      <c r="AA20" s="64">
        <f t="shared" si="14"/>
        <v>492254.54539455014</v>
      </c>
      <c r="AB20" s="63">
        <f t="shared" si="15"/>
        <v>521185.14458561258</v>
      </c>
      <c r="AC20" s="64">
        <f t="shared" si="16"/>
        <v>517182.38609995903</v>
      </c>
      <c r="AD20" s="63">
        <f t="shared" si="17"/>
        <v>547578.03497902141</v>
      </c>
      <c r="AE20" s="64">
        <f t="shared" si="18"/>
        <v>543297.21508700738</v>
      </c>
      <c r="AF20" s="63">
        <f t="shared" si="19"/>
        <v>575227.67488338053</v>
      </c>
      <c r="AG20" s="64">
        <f t="shared" si="20"/>
        <v>570651.14895722514</v>
      </c>
      <c r="AH20" s="63">
        <f t="shared" si="21"/>
        <v>604189.24387754383</v>
      </c>
      <c r="AI20" s="64">
        <f t="shared" si="22"/>
        <v>599298.34446086443</v>
      </c>
      <c r="AJ20" s="63">
        <f t="shared" si="23"/>
        <v>634520.08159194118</v>
      </c>
      <c r="AK20" s="64">
        <f t="shared" si="24"/>
        <v>629295.06510176684</v>
      </c>
      <c r="AL20" s="63"/>
    </row>
    <row r="21" spans="1:38" x14ac:dyDescent="0.25">
      <c r="A21" s="75" t="s">
        <v>14</v>
      </c>
      <c r="B21" s="85" t="s">
        <v>100</v>
      </c>
      <c r="C21" s="84" t="s">
        <v>54</v>
      </c>
      <c r="D21" s="83">
        <v>434836.63657800003</v>
      </c>
      <c r="E21" s="83">
        <v>454564.34080674977</v>
      </c>
      <c r="F21" s="83">
        <v>486230.17928507214</v>
      </c>
      <c r="G21" s="83">
        <v>521508.9311101457</v>
      </c>
      <c r="H21" s="83">
        <v>563339.5310360461</v>
      </c>
      <c r="I21" s="83">
        <v>597266.69164805266</v>
      </c>
      <c r="J21" s="83">
        <v>633277.73476471368</v>
      </c>
      <c r="K21" s="83">
        <v>677427.99507979711</v>
      </c>
      <c r="L21" s="82">
        <v>711626.85573179927</v>
      </c>
      <c r="M21" s="81">
        <f t="shared" si="0"/>
        <v>6.5381834448528409E-2</v>
      </c>
      <c r="N21" s="63">
        <f t="shared" si="1"/>
        <v>721719.48010490288</v>
      </c>
      <c r="O21" s="64">
        <f t="shared" si="2"/>
        <v>698415.40530194552</v>
      </c>
      <c r="P21" s="7">
        <f t="shared" si="3"/>
        <v>744079.08570769918</v>
      </c>
      <c r="Q21" s="64">
        <f t="shared" si="4"/>
        <v>638394.8630078698</v>
      </c>
      <c r="R21" s="7">
        <f t="shared" si="5"/>
        <v>680134.29025384132</v>
      </c>
      <c r="S21" s="64">
        <f t="shared" si="6"/>
        <v>694170.01582970447</v>
      </c>
      <c r="T21" s="7">
        <f t="shared" si="7"/>
        <v>739556.1248838146</v>
      </c>
      <c r="U21" s="64">
        <f t="shared" si="8"/>
        <v>737018.61354181357</v>
      </c>
      <c r="V21" s="7">
        <f t="shared" si="9"/>
        <v>785206.24251788831</v>
      </c>
      <c r="W21" s="64">
        <f t="shared" si="10"/>
        <v>781555.81466336153</v>
      </c>
      <c r="X21" s="7">
        <f t="shared" si="11"/>
        <v>832655.36754996621</v>
      </c>
      <c r="Y21" s="64">
        <f t="shared" si="12"/>
        <v>827703.90904647566</v>
      </c>
      <c r="Z21" s="63">
        <f t="shared" si="13"/>
        <v>881820.70900015219</v>
      </c>
      <c r="AA21" s="64">
        <f t="shared" si="14"/>
        <v>875894.05928378564</v>
      </c>
      <c r="AB21" s="63">
        <f t="shared" si="15"/>
        <v>933161.61966232769</v>
      </c>
      <c r="AC21" s="64">
        <f t="shared" si="16"/>
        <v>925994.83712757332</v>
      </c>
      <c r="AD21" s="63">
        <f t="shared" si="17"/>
        <v>986538.07826884033</v>
      </c>
      <c r="AE21" s="64">
        <f t="shared" si="18"/>
        <v>978825.58514474274</v>
      </c>
      <c r="AF21" s="63">
        <f t="shared" si="19"/>
        <v>1042822.9975066603</v>
      </c>
      <c r="AG21" s="64">
        <f t="shared" si="20"/>
        <v>1034526.2713704433</v>
      </c>
      <c r="AH21" s="63">
        <f t="shared" si="21"/>
        <v>1102165.496777839</v>
      </c>
      <c r="AI21" s="64">
        <f t="shared" si="22"/>
        <v>1093243.4899068139</v>
      </c>
      <c r="AJ21" s="63">
        <f t="shared" si="23"/>
        <v>1164721.7547758326</v>
      </c>
      <c r="AK21" s="64">
        <f t="shared" si="24"/>
        <v>1155130.7417382307</v>
      </c>
      <c r="AL21" s="63"/>
    </row>
    <row r="22" spans="1:38" x14ac:dyDescent="0.25">
      <c r="A22" s="75" t="s">
        <v>10</v>
      </c>
      <c r="B22" s="85" t="s">
        <v>99</v>
      </c>
      <c r="C22" s="84" t="s">
        <v>54</v>
      </c>
      <c r="D22" s="83">
        <v>724050.44064953714</v>
      </c>
      <c r="E22" s="83">
        <v>758204.96458004904</v>
      </c>
      <c r="F22" s="83">
        <v>802069.69150895788</v>
      </c>
      <c r="G22" s="83">
        <v>834432.37781853531</v>
      </c>
      <c r="H22" s="83">
        <v>908241.30785274785</v>
      </c>
      <c r="I22" s="83">
        <v>1011500.5175891918</v>
      </c>
      <c r="J22" s="83">
        <v>1057747.1218275481</v>
      </c>
      <c r="K22" s="83">
        <v>1123981.957352187</v>
      </c>
      <c r="L22" s="82">
        <v>1166817.4748254654</v>
      </c>
      <c r="M22" s="81">
        <f t="shared" si="0"/>
        <v>6.4840007126826471E-2</v>
      </c>
      <c r="N22" s="63">
        <f t="shared" si="1"/>
        <v>1196860.9554773271</v>
      </c>
      <c r="O22" s="64">
        <f t="shared" si="2"/>
        <v>1158214.7251841824</v>
      </c>
      <c r="P22" s="7">
        <f t="shared" si="3"/>
        <v>1233313.3762195201</v>
      </c>
      <c r="Q22" s="64">
        <f t="shared" si="4"/>
        <v>1058141.451602</v>
      </c>
      <c r="R22" s="7">
        <f t="shared" si="5"/>
        <v>1126751.3508650642</v>
      </c>
      <c r="S22" s="64">
        <f t="shared" si="6"/>
        <v>1150003.7775984271</v>
      </c>
      <c r="T22" s="7">
        <f t="shared" si="7"/>
        <v>1224570.0307337865</v>
      </c>
      <c r="U22" s="64">
        <f t="shared" si="8"/>
        <v>1220368.3748519565</v>
      </c>
      <c r="V22" s="7">
        <f t="shared" si="9"/>
        <v>1299497.068974711</v>
      </c>
      <c r="W22" s="64">
        <f t="shared" si="10"/>
        <v>1293455.7004264302</v>
      </c>
      <c r="X22" s="7">
        <f t="shared" si="11"/>
        <v>1377323.3772603143</v>
      </c>
      <c r="Y22" s="64">
        <f t="shared" si="12"/>
        <v>1369133.0024495947</v>
      </c>
      <c r="Z22" s="63">
        <f t="shared" si="13"/>
        <v>1457907.5960859996</v>
      </c>
      <c r="AA22" s="64">
        <f t="shared" si="14"/>
        <v>1448109.1103477492</v>
      </c>
      <c r="AB22" s="63">
        <f t="shared" si="15"/>
        <v>1542004.5153831197</v>
      </c>
      <c r="AC22" s="64">
        <f t="shared" si="16"/>
        <v>1530161.7533186458</v>
      </c>
      <c r="AD22" s="63">
        <f t="shared" si="17"/>
        <v>1629377.4523090241</v>
      </c>
      <c r="AE22" s="64">
        <f t="shared" si="18"/>
        <v>1616639.4114018301</v>
      </c>
      <c r="AF22" s="63">
        <f t="shared" si="19"/>
        <v>1721462.3223586334</v>
      </c>
      <c r="AG22" s="64">
        <f t="shared" si="20"/>
        <v>1707766.32459432</v>
      </c>
      <c r="AH22" s="63">
        <f t="shared" si="21"/>
        <v>1818497.90525197</v>
      </c>
      <c r="AI22" s="64">
        <f t="shared" si="22"/>
        <v>1803777.2023692948</v>
      </c>
      <c r="AJ22" s="63">
        <f t="shared" si="23"/>
        <v>1920734.129026127</v>
      </c>
      <c r="AK22" s="64">
        <f t="shared" si="24"/>
        <v>1904917.6595580161</v>
      </c>
      <c r="AL22" s="63"/>
    </row>
    <row r="23" spans="1:38" x14ac:dyDescent="0.25">
      <c r="A23" s="75" t="s">
        <v>9</v>
      </c>
      <c r="B23" s="85" t="s">
        <v>98</v>
      </c>
      <c r="C23" s="84" t="s">
        <v>54</v>
      </c>
      <c r="D23" s="83">
        <v>115327.599868864</v>
      </c>
      <c r="E23" s="83">
        <v>123710.06469206272</v>
      </c>
      <c r="F23" s="83">
        <v>134182.35866665997</v>
      </c>
      <c r="G23" s="83">
        <v>141277.64901368652</v>
      </c>
      <c r="H23" s="83">
        <v>152698.72988129756</v>
      </c>
      <c r="I23" s="83">
        <v>167703.25262564752</v>
      </c>
      <c r="J23" s="83">
        <v>180843.66094581186</v>
      </c>
      <c r="K23" s="83">
        <v>193272.7779088839</v>
      </c>
      <c r="L23" s="82" t="s">
        <v>84</v>
      </c>
      <c r="M23" s="81">
        <f t="shared" si="0"/>
        <v>7.6549291034870404E-2</v>
      </c>
      <c r="N23" s="63">
        <f t="shared" si="1"/>
        <v>208067.67203414891</v>
      </c>
      <c r="O23" s="64">
        <f t="shared" si="2"/>
        <v>201349.2381733139</v>
      </c>
      <c r="P23" s="7">
        <f t="shared" si="3"/>
        <v>216762.37960589235</v>
      </c>
      <c r="Q23" s="64">
        <f t="shared" si="4"/>
        <v>185974.84097023003</v>
      </c>
      <c r="R23" s="7">
        <f t="shared" si="5"/>
        <v>200211.08319682389</v>
      </c>
      <c r="S23" s="64">
        <f t="shared" si="6"/>
        <v>204342.77874763656</v>
      </c>
      <c r="T23" s="7">
        <f t="shared" si="7"/>
        <v>219985.07358886354</v>
      </c>
      <c r="U23" s="64">
        <f t="shared" si="8"/>
        <v>219230.27675800724</v>
      </c>
      <c r="V23" s="7">
        <f t="shared" si="9"/>
        <v>236012.19901721113</v>
      </c>
      <c r="W23" s="64">
        <f t="shared" si="10"/>
        <v>234914.97709174876</v>
      </c>
      <c r="X23" s="7">
        <f t="shared" si="11"/>
        <v>252897.55204159496</v>
      </c>
      <c r="Y23" s="64">
        <f t="shared" si="12"/>
        <v>251393.67446706753</v>
      </c>
      <c r="Z23" s="63">
        <f t="shared" si="13"/>
        <v>270637.68201817252</v>
      </c>
      <c r="AA23" s="64">
        <f t="shared" si="14"/>
        <v>268818.74680265714</v>
      </c>
      <c r="AB23" s="63">
        <f t="shared" si="15"/>
        <v>289396.63128728286</v>
      </c>
      <c r="AC23" s="64">
        <f t="shared" si="16"/>
        <v>287174.03374466539</v>
      </c>
      <c r="AD23" s="63">
        <f t="shared" si="17"/>
        <v>309157.00243144348</v>
      </c>
      <c r="AE23" s="64">
        <f t="shared" si="18"/>
        <v>306740.09495666745</v>
      </c>
      <c r="AF23" s="63">
        <f t="shared" si="19"/>
        <v>330220.83175756916</v>
      </c>
      <c r="AG23" s="64">
        <f t="shared" si="20"/>
        <v>327593.58647038526</v>
      </c>
      <c r="AH23" s="63">
        <f t="shared" si="21"/>
        <v>352670.64326226374</v>
      </c>
      <c r="AI23" s="64">
        <f t="shared" si="22"/>
        <v>349815.78170871886</v>
      </c>
      <c r="AJ23" s="63">
        <f t="shared" si="23"/>
        <v>376593.93179133028</v>
      </c>
      <c r="AK23" s="64">
        <f t="shared" si="24"/>
        <v>373492.83292811929</v>
      </c>
      <c r="AL23" s="63"/>
    </row>
    <row r="24" spans="1:38" x14ac:dyDescent="0.25">
      <c r="A24" s="75" t="s">
        <v>35</v>
      </c>
      <c r="B24" s="85" t="s">
        <v>97</v>
      </c>
      <c r="C24" s="84" t="s">
        <v>54</v>
      </c>
      <c r="D24" s="83">
        <v>343797.50130944105</v>
      </c>
      <c r="E24" s="83">
        <v>366628.3662848582</v>
      </c>
      <c r="F24" s="83">
        <v>392908.38262600877</v>
      </c>
      <c r="G24" s="83">
        <v>428355.14952157275</v>
      </c>
      <c r="H24" s="83">
        <v>475622.50154364825</v>
      </c>
      <c r="I24" s="83">
        <v>511765.23879417172</v>
      </c>
      <c r="J24" s="83">
        <v>548304.19016332412</v>
      </c>
      <c r="K24" s="83">
        <v>590569.1382541093</v>
      </c>
      <c r="L24" s="82">
        <v>634407.68962898664</v>
      </c>
      <c r="M24" s="81">
        <f t="shared" si="0"/>
        <v>8.0355934072166235E-2</v>
      </c>
      <c r="N24" s="63">
        <f t="shared" si="1"/>
        <v>638024.87299271254</v>
      </c>
      <c r="O24" s="64">
        <f t="shared" si="2"/>
        <v>617423.26838560344</v>
      </c>
      <c r="P24" s="7">
        <f t="shared" si="3"/>
        <v>667036.89183461841</v>
      </c>
      <c r="Q24" s="64">
        <f t="shared" si="4"/>
        <v>572295.24839949445</v>
      </c>
      <c r="R24" s="7">
        <f t="shared" si="5"/>
        <v>618282.56764969823</v>
      </c>
      <c r="S24" s="64">
        <f t="shared" si="6"/>
        <v>631041.87793918885</v>
      </c>
      <c r="T24" s="7">
        <f t="shared" si="7"/>
        <v>681749.83747964632</v>
      </c>
      <c r="U24" s="64">
        <f t="shared" si="8"/>
        <v>679410.66687878931</v>
      </c>
      <c r="V24" s="7">
        <f t="shared" si="9"/>
        <v>734005.34563442785</v>
      </c>
      <c r="W24" s="64">
        <f t="shared" si="10"/>
        <v>730592.95101249579</v>
      </c>
      <c r="X24" s="7">
        <f t="shared" si="11"/>
        <v>789300.43001764524</v>
      </c>
      <c r="Y24" s="64">
        <f t="shared" si="12"/>
        <v>784606.78546993854</v>
      </c>
      <c r="Z24" s="63">
        <f t="shared" si="13"/>
        <v>847654.59659573517</v>
      </c>
      <c r="AA24" s="64">
        <f t="shared" si="14"/>
        <v>841957.57471451047</v>
      </c>
      <c r="AB24" s="63">
        <f t="shared" si="15"/>
        <v>909613.86207983061</v>
      </c>
      <c r="AC24" s="64">
        <f t="shared" si="16"/>
        <v>902627.92887944554</v>
      </c>
      <c r="AD24" s="63">
        <f t="shared" si="17"/>
        <v>975159.4392241782</v>
      </c>
      <c r="AE24" s="64">
        <f t="shared" si="18"/>
        <v>967535.90128318674</v>
      </c>
      <c r="AF24" s="63">
        <f t="shared" si="19"/>
        <v>1045283.1523791525</v>
      </c>
      <c r="AG24" s="64">
        <f t="shared" si="20"/>
        <v>1036966.8531885642</v>
      </c>
      <c r="AH24" s="63">
        <f t="shared" si="21"/>
        <v>1120293.2932784061</v>
      </c>
      <c r="AI24" s="64">
        <f t="shared" si="22"/>
        <v>1111224.5422701281</v>
      </c>
      <c r="AJ24" s="63">
        <f t="shared" si="23"/>
        <v>1200518.0283281596</v>
      </c>
      <c r="AK24" s="64">
        <f t="shared" si="24"/>
        <v>1190632.2474415584</v>
      </c>
      <c r="AL24" s="63"/>
    </row>
    <row r="25" spans="1:38" x14ac:dyDescent="0.25">
      <c r="A25" s="75" t="s">
        <v>41</v>
      </c>
      <c r="B25" s="80" t="s">
        <v>96</v>
      </c>
      <c r="C25" s="79" t="s">
        <v>55</v>
      </c>
      <c r="D25" s="78">
        <v>379402.03</v>
      </c>
      <c r="E25" s="78">
        <v>380629.01073573204</v>
      </c>
      <c r="F25" s="78">
        <v>407114.75244340533</v>
      </c>
      <c r="G25" s="78">
        <v>444564.28</v>
      </c>
      <c r="H25" s="78">
        <v>498606.26</v>
      </c>
      <c r="I25" s="78">
        <v>540211.77</v>
      </c>
      <c r="J25" s="78">
        <v>594840.79</v>
      </c>
      <c r="K25" s="78">
        <v>621301.39670000004</v>
      </c>
      <c r="L25" s="77">
        <v>672018.22509318998</v>
      </c>
      <c r="M25" s="76">
        <f t="shared" si="0"/>
        <v>7.3001632726390708E-2</v>
      </c>
      <c r="N25" s="63">
        <f t="shared" si="1"/>
        <v>666657.413074287</v>
      </c>
      <c r="O25" s="64">
        <f t="shared" si="2"/>
        <v>645131.27355541033</v>
      </c>
      <c r="P25" s="7">
        <f t="shared" si="3"/>
        <v>692226.9098478111</v>
      </c>
      <c r="Q25" s="64">
        <f t="shared" si="4"/>
        <v>593907.43775891315</v>
      </c>
      <c r="R25" s="7">
        <f t="shared" si="5"/>
        <v>637263.65040366107</v>
      </c>
      <c r="S25" s="64">
        <f t="shared" si="6"/>
        <v>650414.66755528911</v>
      </c>
      <c r="T25" s="7">
        <f t="shared" si="7"/>
        <v>697896.00023601786</v>
      </c>
      <c r="U25" s="64">
        <f t="shared" si="8"/>
        <v>695501.43009245477</v>
      </c>
      <c r="V25" s="7">
        <f t="shared" si="9"/>
        <v>746274.17005274363</v>
      </c>
      <c r="W25" s="64">
        <f t="shared" si="10"/>
        <v>742804.73760307441</v>
      </c>
      <c r="X25" s="7">
        <f t="shared" si="11"/>
        <v>797030.69624499709</v>
      </c>
      <c r="Y25" s="64">
        <f t="shared" si="12"/>
        <v>792291.08298810129</v>
      </c>
      <c r="Z25" s="63">
        <f t="shared" si="13"/>
        <v>850129.62564079301</v>
      </c>
      <c r="AA25" s="64">
        <f t="shared" si="14"/>
        <v>844415.96927816165</v>
      </c>
      <c r="AB25" s="63">
        <f t="shared" si="15"/>
        <v>906059.71373570524</v>
      </c>
      <c r="AC25" s="64">
        <f t="shared" si="16"/>
        <v>899101.0767804099</v>
      </c>
      <c r="AD25" s="63">
        <f t="shared" si="17"/>
        <v>964736.92337143584</v>
      </c>
      <c r="AE25" s="64">
        <f t="shared" si="18"/>
        <v>957194.8658959436</v>
      </c>
      <c r="AF25" s="63">
        <f t="shared" si="19"/>
        <v>1027071.653943666</v>
      </c>
      <c r="AG25" s="64">
        <f t="shared" si="20"/>
        <v>1018900.245895113</v>
      </c>
      <c r="AH25" s="63">
        <f t="shared" si="21"/>
        <v>1093281.6274307773</v>
      </c>
      <c r="AI25" s="64">
        <f t="shared" si="22"/>
        <v>1084431.5352981356</v>
      </c>
      <c r="AJ25" s="63">
        <f t="shared" si="23"/>
        <v>1163596.807954886</v>
      </c>
      <c r="AK25" s="64">
        <f t="shared" si="24"/>
        <v>1154015.0583998128</v>
      </c>
      <c r="AL25" s="63"/>
    </row>
    <row r="26" spans="1:38" x14ac:dyDescent="0.25">
      <c r="A26" s="75" t="s">
        <v>42</v>
      </c>
      <c r="B26" s="80" t="s">
        <v>95</v>
      </c>
      <c r="C26" s="79" t="s">
        <v>55</v>
      </c>
      <c r="D26" s="78">
        <v>606009.81048327952</v>
      </c>
      <c r="E26" s="78">
        <v>643033.01752930437</v>
      </c>
      <c r="F26" s="78">
        <v>704466.0370333764</v>
      </c>
      <c r="G26" s="78">
        <v>748429.10797017126</v>
      </c>
      <c r="H26" s="78">
        <v>831329.91306923481</v>
      </c>
      <c r="I26" s="78">
        <v>941775.42491932167</v>
      </c>
      <c r="J26" s="78">
        <v>1022864.3615379316</v>
      </c>
      <c r="K26" s="78">
        <v>1091077.3703399138</v>
      </c>
      <c r="L26" s="77">
        <v>1156038.5115568046</v>
      </c>
      <c r="M26" s="76">
        <f t="shared" si="0"/>
        <v>8.763273553308415E-2</v>
      </c>
      <c r="N26" s="63">
        <f t="shared" si="1"/>
        <v>1186691.4649810444</v>
      </c>
      <c r="O26" s="64">
        <f t="shared" si="2"/>
        <v>1148373.6040526824</v>
      </c>
      <c r="P26" s="7">
        <f t="shared" si="3"/>
        <v>1249008.7243898059</v>
      </c>
      <c r="Q26" s="64">
        <f t="shared" si="4"/>
        <v>1071607.5331482925</v>
      </c>
      <c r="R26" s="7">
        <f t="shared" si="5"/>
        <v>1165515.4326959376</v>
      </c>
      <c r="S26" s="64">
        <f t="shared" si="6"/>
        <v>1189567.8220581152</v>
      </c>
      <c r="T26" s="7">
        <f t="shared" si="7"/>
        <v>1293812.9044072009</v>
      </c>
      <c r="U26" s="64">
        <f t="shared" si="8"/>
        <v>1289373.6673988178</v>
      </c>
      <c r="V26" s="7">
        <f t="shared" si="9"/>
        <v>1402365.0089973013</v>
      </c>
      <c r="W26" s="64">
        <f t="shared" si="10"/>
        <v>1395845.4068674941</v>
      </c>
      <c r="X26" s="7">
        <f t="shared" si="11"/>
        <v>1518167.1582525834</v>
      </c>
      <c r="Y26" s="64">
        <f t="shared" si="12"/>
        <v>1509139.243489278</v>
      </c>
      <c r="Z26" s="63">
        <f t="shared" si="13"/>
        <v>1641389.2436965725</v>
      </c>
      <c r="AA26" s="64">
        <f t="shared" si="14"/>
        <v>1630357.591801448</v>
      </c>
      <c r="AB26" s="63">
        <f t="shared" si="15"/>
        <v>1773230.2874681402</v>
      </c>
      <c r="AC26" s="64">
        <f t="shared" si="16"/>
        <v>1759611.6863742347</v>
      </c>
      <c r="AD26" s="63">
        <f t="shared" si="17"/>
        <v>1913811.2719271923</v>
      </c>
      <c r="AE26" s="64">
        <f t="shared" si="18"/>
        <v>1898849.6028333243</v>
      </c>
      <c r="AF26" s="63">
        <f t="shared" si="19"/>
        <v>2065250.987895519</v>
      </c>
      <c r="AG26" s="64">
        <f t="shared" si="20"/>
        <v>2048819.7988154073</v>
      </c>
      <c r="AH26" s="63">
        <f t="shared" si="21"/>
        <v>2228363.4823999447</v>
      </c>
      <c r="AI26" s="64">
        <f t="shared" si="22"/>
        <v>2210324.926158403</v>
      </c>
      <c r="AJ26" s="63">
        <f t="shared" si="23"/>
        <v>2404021.7458546259</v>
      </c>
      <c r="AK26" s="64">
        <f t="shared" si="24"/>
        <v>2384225.5981372613</v>
      </c>
      <c r="AL26" s="63"/>
    </row>
    <row r="27" spans="1:38" x14ac:dyDescent="0.25">
      <c r="A27" s="75" t="s">
        <v>43</v>
      </c>
      <c r="B27" s="80" t="s">
        <v>94</v>
      </c>
      <c r="C27" s="79" t="s">
        <v>55</v>
      </c>
      <c r="D27" s="78">
        <v>364047.88938524103</v>
      </c>
      <c r="E27" s="78">
        <v>387693.45827097044</v>
      </c>
      <c r="F27" s="78">
        <v>402781.33080111461</v>
      </c>
      <c r="G27" s="78">
        <v>419955.55337255372</v>
      </c>
      <c r="H27" s="78">
        <v>451210.01522775996</v>
      </c>
      <c r="I27" s="78">
        <v>485301.53547936882</v>
      </c>
      <c r="J27" s="78">
        <v>520578.51067444764</v>
      </c>
      <c r="K27" s="78">
        <v>559411.95613457682</v>
      </c>
      <c r="L27" s="77" t="s">
        <v>84</v>
      </c>
      <c r="M27" s="76">
        <f t="shared" si="0"/>
        <v>6.329388949481185E-2</v>
      </c>
      <c r="N27" s="63">
        <f t="shared" si="1"/>
        <v>594819.31466823525</v>
      </c>
      <c r="O27" s="64">
        <f t="shared" si="2"/>
        <v>575612.80274028017</v>
      </c>
      <c r="P27" s="7">
        <f t="shared" si="3"/>
        <v>612045.5758687224</v>
      </c>
      <c r="Q27" s="64">
        <f t="shared" si="4"/>
        <v>525114.54637871275</v>
      </c>
      <c r="R27" s="7">
        <f t="shared" si="5"/>
        <v>558351.0884493253</v>
      </c>
      <c r="S27" s="64">
        <f t="shared" si="6"/>
        <v>569873.61093460442</v>
      </c>
      <c r="T27" s="7">
        <f t="shared" si="7"/>
        <v>605943.12829110865</v>
      </c>
      <c r="U27" s="64">
        <f t="shared" si="8"/>
        <v>603864.0601732051</v>
      </c>
      <c r="V27" s="7">
        <f t="shared" si="9"/>
        <v>642084.9652676963</v>
      </c>
      <c r="W27" s="64">
        <f t="shared" si="10"/>
        <v>639099.90896622057</v>
      </c>
      <c r="X27" s="7">
        <f t="shared" si="11"/>
        <v>679551.02798047289</v>
      </c>
      <c r="Y27" s="64">
        <f t="shared" si="12"/>
        <v>675510.01792135299</v>
      </c>
      <c r="Z27" s="63">
        <f t="shared" si="13"/>
        <v>718265.67434830545</v>
      </c>
      <c r="AA27" s="64">
        <f t="shared" si="14"/>
        <v>713438.26554319938</v>
      </c>
      <c r="AB27" s="63">
        <f t="shared" si="15"/>
        <v>758594.5482838609</v>
      </c>
      <c r="AC27" s="64">
        <f t="shared" si="16"/>
        <v>752768.45980674599</v>
      </c>
      <c r="AD27" s="63">
        <f t="shared" si="17"/>
        <v>800414.10351693386</v>
      </c>
      <c r="AE27" s="64">
        <f t="shared" si="18"/>
        <v>794156.67827832804</v>
      </c>
      <c r="AF27" s="63">
        <f t="shared" si="19"/>
        <v>844421.94331484335</v>
      </c>
      <c r="AG27" s="64">
        <f t="shared" si="20"/>
        <v>837703.70098239928</v>
      </c>
      <c r="AH27" s="63">
        <f t="shared" si="21"/>
        <v>890725.2264617742</v>
      </c>
      <c r="AI27" s="64">
        <f t="shared" si="22"/>
        <v>883514.82420011715</v>
      </c>
      <c r="AJ27" s="63">
        <f t="shared" si="23"/>
        <v>939435.91385006753</v>
      </c>
      <c r="AK27" s="64">
        <f t="shared" si="24"/>
        <v>931700.03868436185</v>
      </c>
      <c r="AL27" s="63"/>
    </row>
    <row r="28" spans="1:38" x14ac:dyDescent="0.25">
      <c r="A28" s="75" t="s">
        <v>44</v>
      </c>
      <c r="B28" s="80" t="s">
        <v>93</v>
      </c>
      <c r="C28" s="79" t="s">
        <v>55</v>
      </c>
      <c r="D28" s="78">
        <v>751485.76042199996</v>
      </c>
      <c r="E28" s="78">
        <v>791824.31484439899</v>
      </c>
      <c r="F28" s="78">
        <v>851975.58231833298</v>
      </c>
      <c r="G28" s="78">
        <v>893915.06730709295</v>
      </c>
      <c r="H28" s="78">
        <v>967562.46051612543</v>
      </c>
      <c r="I28" s="78">
        <v>1036762.117219297</v>
      </c>
      <c r="J28" s="78">
        <v>1125793.4362506205</v>
      </c>
      <c r="K28" s="78">
        <v>1215307.4700775943</v>
      </c>
      <c r="L28" s="77">
        <v>1312929.2068016767</v>
      </c>
      <c r="M28" s="76">
        <f t="shared" si="0"/>
        <v>7.1084242739515746E-2</v>
      </c>
      <c r="N28" s="63">
        <f t="shared" si="1"/>
        <v>1301696.6812837368</v>
      </c>
      <c r="O28" s="64">
        <f t="shared" si="2"/>
        <v>1259665.3413135475</v>
      </c>
      <c r="P28" s="7">
        <f t="shared" si="3"/>
        <v>1349207.6982060347</v>
      </c>
      <c r="Q28" s="64">
        <f t="shared" si="4"/>
        <v>1157574.8871454841</v>
      </c>
      <c r="R28" s="7">
        <f t="shared" si="5"/>
        <v>1239860.2214125013</v>
      </c>
      <c r="S28" s="64">
        <f t="shared" si="6"/>
        <v>1265446.8416866825</v>
      </c>
      <c r="T28" s="7">
        <f t="shared" si="7"/>
        <v>1355400.1721550922</v>
      </c>
      <c r="U28" s="64">
        <f t="shared" si="8"/>
        <v>1350749.6213800122</v>
      </c>
      <c r="V28" s="7">
        <f t="shared" si="9"/>
        <v>1446766.6353464981</v>
      </c>
      <c r="W28" s="64">
        <f t="shared" si="10"/>
        <v>1440040.6098277331</v>
      </c>
      <c r="X28" s="7">
        <f t="shared" si="11"/>
        <v>1542404.8060914881</v>
      </c>
      <c r="Y28" s="64">
        <f t="shared" si="12"/>
        <v>1533232.7600198726</v>
      </c>
      <c r="Z28" s="63">
        <f t="shared" si="13"/>
        <v>1642221.449709303</v>
      </c>
      <c r="AA28" s="64">
        <f t="shared" si="14"/>
        <v>1631184.204621051</v>
      </c>
      <c r="AB28" s="63">
        <f t="shared" si="15"/>
        <v>1747135.6985751977</v>
      </c>
      <c r="AC28" s="64">
        <f t="shared" si="16"/>
        <v>1733717.506756587</v>
      </c>
      <c r="AD28" s="63">
        <f t="shared" si="17"/>
        <v>1856957.5028486203</v>
      </c>
      <c r="AE28" s="64">
        <f t="shared" si="18"/>
        <v>1842440.3014471366</v>
      </c>
      <c r="AF28" s="63">
        <f t="shared" si="19"/>
        <v>1973408.7750682714</v>
      </c>
      <c r="AG28" s="64">
        <f t="shared" si="20"/>
        <v>1957708.2849556678</v>
      </c>
      <c r="AH28" s="63">
        <f t="shared" si="21"/>
        <v>2096870.4958966176</v>
      </c>
      <c r="AI28" s="64">
        <f t="shared" si="22"/>
        <v>2079896.3726576553</v>
      </c>
      <c r="AJ28" s="63">
        <f t="shared" si="23"/>
        <v>2227744.2312846906</v>
      </c>
      <c r="AK28" s="64">
        <f t="shared" si="24"/>
        <v>2209399.6576737976</v>
      </c>
      <c r="AL28" s="63"/>
    </row>
    <row r="29" spans="1:38" x14ac:dyDescent="0.25">
      <c r="A29" s="75" t="s">
        <v>45</v>
      </c>
      <c r="B29" s="80" t="s">
        <v>92</v>
      </c>
      <c r="C29" s="79" t="s">
        <v>55</v>
      </c>
      <c r="D29" s="78">
        <v>359434.11</v>
      </c>
      <c r="E29" s="78">
        <v>370113.12</v>
      </c>
      <c r="F29" s="78">
        <v>389956.78</v>
      </c>
      <c r="G29" s="78">
        <v>416332.07</v>
      </c>
      <c r="H29" s="78">
        <v>464542.43563999457</v>
      </c>
      <c r="I29" s="78">
        <v>507946.1</v>
      </c>
      <c r="J29" s="78">
        <v>559491.54</v>
      </c>
      <c r="K29" s="78">
        <v>612828.21</v>
      </c>
      <c r="L29" s="77">
        <v>663257.80000000005</v>
      </c>
      <c r="M29" s="76">
        <f t="shared" si="0"/>
        <v>7.9202095585810373E-2</v>
      </c>
      <c r="N29" s="63">
        <f t="shared" si="1"/>
        <v>661365.488466101</v>
      </c>
      <c r="O29" s="64">
        <f t="shared" si="2"/>
        <v>640010.22338018671</v>
      </c>
      <c r="P29" s="7">
        <f t="shared" si="3"/>
        <v>690700.37426824006</v>
      </c>
      <c r="Q29" s="64">
        <f t="shared" si="4"/>
        <v>592597.72150574101</v>
      </c>
      <c r="R29" s="7">
        <f t="shared" si="5"/>
        <v>639532.70288837212</v>
      </c>
      <c r="S29" s="64">
        <f t="shared" si="6"/>
        <v>652730.54578963376</v>
      </c>
      <c r="T29" s="7">
        <f t="shared" si="7"/>
        <v>704428.17286904249</v>
      </c>
      <c r="U29" s="64">
        <f t="shared" si="8"/>
        <v>702011.19000846369</v>
      </c>
      <c r="V29" s="7">
        <f t="shared" si="9"/>
        <v>757611.94738182251</v>
      </c>
      <c r="W29" s="64">
        <f t="shared" si="10"/>
        <v>754089.80554711609</v>
      </c>
      <c r="X29" s="7">
        <f t="shared" si="11"/>
        <v>813815.29840634391</v>
      </c>
      <c r="Y29" s="64">
        <f t="shared" si="12"/>
        <v>808975.87403390335</v>
      </c>
      <c r="Z29" s="63">
        <f t="shared" si="13"/>
        <v>873048.4585357511</v>
      </c>
      <c r="AA29" s="64">
        <f t="shared" si="14"/>
        <v>867180.7664455733</v>
      </c>
      <c r="AB29" s="63">
        <f t="shared" si="15"/>
        <v>935863.30039977189</v>
      </c>
      <c r="AC29" s="64">
        <f t="shared" si="16"/>
        <v>928675.76866368344</v>
      </c>
      <c r="AD29" s="63">
        <f t="shared" si="17"/>
        <v>1002228.8356616105</v>
      </c>
      <c r="AE29" s="64">
        <f t="shared" si="18"/>
        <v>994393.67635648116</v>
      </c>
      <c r="AF29" s="63">
        <f t="shared" si="19"/>
        <v>1073151.7393611926</v>
      </c>
      <c r="AG29" s="64">
        <f t="shared" si="20"/>
        <v>1064613.7169879107</v>
      </c>
      <c r="AH29" s="63">
        <f t="shared" si="21"/>
        <v>1148933.3543627521</v>
      </c>
      <c r="AI29" s="64">
        <f t="shared" si="22"/>
        <v>1139632.7626531201</v>
      </c>
      <c r="AJ29" s="63">
        <f t="shared" si="23"/>
        <v>1229894.0656534936</v>
      </c>
      <c r="AK29" s="64">
        <f t="shared" si="24"/>
        <v>1219766.3849690866</v>
      </c>
      <c r="AL29" s="63"/>
    </row>
    <row r="30" spans="1:38" x14ac:dyDescent="0.25">
      <c r="A30" s="75" t="s">
        <v>38</v>
      </c>
      <c r="B30" s="74" t="s">
        <v>91</v>
      </c>
      <c r="C30" s="73" t="s">
        <v>53</v>
      </c>
      <c r="D30" s="72">
        <v>158073.82</v>
      </c>
      <c r="E30" s="72">
        <v>165977.40159320709</v>
      </c>
      <c r="F30" s="72">
        <v>182579.44981637812</v>
      </c>
      <c r="G30" s="72">
        <v>185813.43830553119</v>
      </c>
      <c r="H30" s="72">
        <v>190810.23999999999</v>
      </c>
      <c r="I30" s="72">
        <v>205975.17</v>
      </c>
      <c r="J30" s="72">
        <v>215926.92</v>
      </c>
      <c r="K30" s="72">
        <v>231181.82</v>
      </c>
      <c r="L30" s="71">
        <v>243476.89</v>
      </c>
      <c r="M30" s="70">
        <f t="shared" si="0"/>
        <v>5.580768437128536E-2</v>
      </c>
      <c r="N30" s="63">
        <f t="shared" si="1"/>
        <v>244083.54204293931</v>
      </c>
      <c r="O30" s="64">
        <f t="shared" si="2"/>
        <v>236202.16807598935</v>
      </c>
      <c r="P30" s="7">
        <f t="shared" si="3"/>
        <v>249384.06411978745</v>
      </c>
      <c r="Q30" s="64">
        <f t="shared" si="4"/>
        <v>213963.1505684318</v>
      </c>
      <c r="R30" s="7">
        <f t="shared" si="5"/>
        <v>225903.93854244065</v>
      </c>
      <c r="S30" s="64">
        <f t="shared" si="6"/>
        <v>230565.8497757428</v>
      </c>
      <c r="T30" s="7">
        <f t="shared" si="7"/>
        <v>243433.19594682465</v>
      </c>
      <c r="U30" s="64">
        <f t="shared" si="8"/>
        <v>242597.94561902611</v>
      </c>
      <c r="V30" s="7">
        <f t="shared" si="9"/>
        <v>256136.77519725496</v>
      </c>
      <c r="W30" s="64">
        <f t="shared" si="10"/>
        <v>254945.99401376554</v>
      </c>
      <c r="X30" s="7">
        <f t="shared" si="11"/>
        <v>269173.93957940937</v>
      </c>
      <c r="Y30" s="64">
        <f t="shared" si="12"/>
        <v>267573.27303237183</v>
      </c>
      <c r="Z30" s="63">
        <f t="shared" si="13"/>
        <v>282505.91779995419</v>
      </c>
      <c r="AA30" s="64">
        <f t="shared" si="14"/>
        <v>280607.21707710612</v>
      </c>
      <c r="AB30" s="63">
        <f t="shared" si="15"/>
        <v>296267.25608005002</v>
      </c>
      <c r="AC30" s="64">
        <f t="shared" si="16"/>
        <v>293991.89139320998</v>
      </c>
      <c r="AD30" s="63">
        <f t="shared" si="17"/>
        <v>310398.89807579946</v>
      </c>
      <c r="AE30" s="64">
        <f t="shared" si="18"/>
        <v>307972.28179015347</v>
      </c>
      <c r="AF30" s="63">
        <f t="shared" si="19"/>
        <v>325159.5016874029</v>
      </c>
      <c r="AG30" s="64">
        <f t="shared" si="20"/>
        <v>322572.52447023429</v>
      </c>
      <c r="AH30" s="63">
        <f t="shared" si="21"/>
        <v>340574.55010271783</v>
      </c>
      <c r="AI30" s="64">
        <f t="shared" si="22"/>
        <v>337817.60617279442</v>
      </c>
      <c r="AJ30" s="63">
        <f t="shared" si="23"/>
        <v>356670.4245131489</v>
      </c>
      <c r="AK30" s="64">
        <f t="shared" si="24"/>
        <v>353733.38768215833</v>
      </c>
      <c r="AL30" s="63"/>
    </row>
    <row r="31" spans="1:38" x14ac:dyDescent="0.25">
      <c r="A31" s="75" t="s">
        <v>39</v>
      </c>
      <c r="B31" s="74" t="s">
        <v>90</v>
      </c>
      <c r="C31" s="73" t="s">
        <v>53</v>
      </c>
      <c r="D31" s="72">
        <v>42366.656485520936</v>
      </c>
      <c r="E31" s="72">
        <v>35850.220477843337</v>
      </c>
      <c r="F31" s="72">
        <v>31568.462293091685</v>
      </c>
      <c r="G31" s="72">
        <v>40116.49145780097</v>
      </c>
      <c r="H31" s="72">
        <v>46090.863297901938</v>
      </c>
      <c r="I31" s="72">
        <v>51249.239713089271</v>
      </c>
      <c r="J31" s="72">
        <v>52652.686723906852</v>
      </c>
      <c r="K31" s="72">
        <v>57787.085263520938</v>
      </c>
      <c r="L31" s="71">
        <v>63408.075963887131</v>
      </c>
      <c r="M31" s="70">
        <f t="shared" si="0"/>
        <v>4.5341243013449217E-2</v>
      </c>
      <c r="N31" s="63">
        <f t="shared" si="1"/>
        <v>60407.223539493149</v>
      </c>
      <c r="O31" s="64">
        <f t="shared" si="2"/>
        <v>58456.694982610214</v>
      </c>
      <c r="P31" s="7">
        <f t="shared" si="3"/>
        <v>61107.194195579817</v>
      </c>
      <c r="Q31" s="64">
        <f t="shared" si="4"/>
        <v>52427.920118436436</v>
      </c>
      <c r="R31" s="7">
        <f t="shared" si="5"/>
        <v>54805.067185216169</v>
      </c>
      <c r="S31" s="64">
        <f t="shared" si="6"/>
        <v>55936.062775647799</v>
      </c>
      <c r="T31" s="7">
        <f t="shared" si="7"/>
        <v>58472.273391174</v>
      </c>
      <c r="U31" s="64">
        <f t="shared" si="8"/>
        <v>58271.647567209664</v>
      </c>
      <c r="V31" s="7">
        <f t="shared" si="9"/>
        <v>60913.756500348587</v>
      </c>
      <c r="W31" s="64">
        <f t="shared" si="10"/>
        <v>60630.568133506647</v>
      </c>
      <c r="X31" s="7">
        <f t="shared" si="11"/>
        <v>63379.633457291464</v>
      </c>
      <c r="Y31" s="64">
        <f t="shared" si="12"/>
        <v>63002.740882931896</v>
      </c>
      <c r="Z31" s="63">
        <f t="shared" si="13"/>
        <v>65859.363467818286</v>
      </c>
      <c r="AA31" s="64">
        <f t="shared" si="14"/>
        <v>65416.727709967694</v>
      </c>
      <c r="AB31" s="63">
        <f t="shared" si="15"/>
        <v>68382.803458209979</v>
      </c>
      <c r="AC31" s="64">
        <f t="shared" si="16"/>
        <v>67857.616104620378</v>
      </c>
      <c r="AD31" s="63">
        <f t="shared" si="17"/>
        <v>70934.364766733313</v>
      </c>
      <c r="AE31" s="64">
        <f t="shared" si="18"/>
        <v>70379.818710603708</v>
      </c>
      <c r="AF31" s="63">
        <f t="shared" si="19"/>
        <v>73570.927174003693</v>
      </c>
      <c r="AG31" s="64">
        <f t="shared" si="20"/>
        <v>72985.595017147061</v>
      </c>
      <c r="AH31" s="63">
        <f t="shared" si="21"/>
        <v>76294.852617300712</v>
      </c>
      <c r="AI31" s="64">
        <f t="shared" si="22"/>
        <v>75677.247365398507</v>
      </c>
      <c r="AJ31" s="63">
        <f t="shared" si="23"/>
        <v>79108.547828781957</v>
      </c>
      <c r="AK31" s="64">
        <f t="shared" si="24"/>
        <v>78457.120901706454</v>
      </c>
      <c r="AL31" s="63"/>
    </row>
    <row r="32" spans="1:38" x14ac:dyDescent="0.25">
      <c r="A32" s="75" t="s">
        <v>15</v>
      </c>
      <c r="B32" s="74" t="s">
        <v>89</v>
      </c>
      <c r="C32" s="73" t="s">
        <v>53</v>
      </c>
      <c r="D32" s="72">
        <v>615606.06993131572</v>
      </c>
      <c r="E32" s="72">
        <v>682650.21222667443</v>
      </c>
      <c r="F32" s="72">
        <v>734283.8663430278</v>
      </c>
      <c r="G32" s="72">
        <v>811427.64400889666</v>
      </c>
      <c r="H32" s="72">
        <v>894465.33796298329</v>
      </c>
      <c r="I32" s="72">
        <v>981341.96458772232</v>
      </c>
      <c r="J32" s="72">
        <v>1086569.7285845655</v>
      </c>
      <c r="K32" s="72">
        <v>1186379.0722571122</v>
      </c>
      <c r="L32" s="71" t="s">
        <v>84</v>
      </c>
      <c r="M32" s="70">
        <f t="shared" si="0"/>
        <v>9.825437131764625E-2</v>
      </c>
      <c r="N32" s="63">
        <f t="shared" si="1"/>
        <v>1302946.0021461472</v>
      </c>
      <c r="O32" s="64">
        <f t="shared" si="2"/>
        <v>1260874.3220332388</v>
      </c>
      <c r="P32" s="7">
        <f t="shared" si="3"/>
        <v>1384760.7358551782</v>
      </c>
      <c r="Q32" s="64">
        <f t="shared" si="4"/>
        <v>1188078.1992738601</v>
      </c>
      <c r="R32" s="7">
        <f t="shared" si="5"/>
        <v>1304812.0758197145</v>
      </c>
      <c r="S32" s="64">
        <f t="shared" si="6"/>
        <v>1331739.0878623549</v>
      </c>
      <c r="T32" s="7">
        <f t="shared" si="7"/>
        <v>1462588.2746994062</v>
      </c>
      <c r="U32" s="64">
        <f t="shared" si="8"/>
        <v>1457569.9478803154</v>
      </c>
      <c r="V32" s="7">
        <f t="shared" si="9"/>
        <v>1600782.5667607901</v>
      </c>
      <c r="W32" s="64">
        <f t="shared" si="10"/>
        <v>1593340.5203858067</v>
      </c>
      <c r="X32" s="7">
        <f t="shared" si="11"/>
        <v>1749893.1915112454</v>
      </c>
      <c r="Y32" s="64">
        <f t="shared" si="12"/>
        <v>1739487.2974751531</v>
      </c>
      <c r="Z32" s="63">
        <f t="shared" si="13"/>
        <v>1910399.5283036057</v>
      </c>
      <c r="AA32" s="64">
        <f t="shared" si="14"/>
        <v>1897559.8788068218</v>
      </c>
      <c r="AB32" s="63">
        <f t="shared" si="15"/>
        <v>2084003.431736575</v>
      </c>
      <c r="AC32" s="64">
        <f t="shared" si="16"/>
        <v>2067998.0591599119</v>
      </c>
      <c r="AD32" s="63">
        <f t="shared" si="17"/>
        <v>2271187.9083487815</v>
      </c>
      <c r="AE32" s="64">
        <f t="shared" si="18"/>
        <v>2253432.3634666102</v>
      </c>
      <c r="AF32" s="63">
        <f t="shared" si="19"/>
        <v>2474841.9436458596</v>
      </c>
      <c r="AG32" s="64">
        <f t="shared" si="20"/>
        <v>2455152.0385651831</v>
      </c>
      <c r="AH32" s="63">
        <f t="shared" si="21"/>
        <v>2696381.4586036429</v>
      </c>
      <c r="AI32" s="64">
        <f t="shared" si="22"/>
        <v>2674554.3065371914</v>
      </c>
      <c r="AJ32" s="63">
        <f t="shared" si="23"/>
        <v>2937340.9584809067</v>
      </c>
      <c r="AK32" s="64">
        <f t="shared" si="24"/>
        <v>2913153.1425384674</v>
      </c>
      <c r="AL32" s="63"/>
    </row>
    <row r="33" spans="1:45" x14ac:dyDescent="0.25">
      <c r="A33" s="75" t="s">
        <v>12</v>
      </c>
      <c r="B33" s="74" t="s">
        <v>88</v>
      </c>
      <c r="C33" s="73" t="s">
        <v>53</v>
      </c>
      <c r="D33" s="72">
        <v>315561.59000000003</v>
      </c>
      <c r="E33" s="72">
        <v>351682.62</v>
      </c>
      <c r="F33" s="72">
        <v>365133.94</v>
      </c>
      <c r="G33" s="72">
        <v>383944.48</v>
      </c>
      <c r="H33" s="72">
        <v>418735.74</v>
      </c>
      <c r="I33" s="72">
        <v>470669.16</v>
      </c>
      <c r="J33" s="72">
        <v>493516.45</v>
      </c>
      <c r="K33" s="72">
        <v>522009.32</v>
      </c>
      <c r="L33" s="71">
        <v>561801.49</v>
      </c>
      <c r="M33" s="70">
        <f t="shared" si="0"/>
        <v>7.4552729395805706E-2</v>
      </c>
      <c r="N33" s="63">
        <f t="shared" si="1"/>
        <v>560926.5395760485</v>
      </c>
      <c r="O33" s="64">
        <f t="shared" si="2"/>
        <v>542814.4137465721</v>
      </c>
      <c r="P33" s="7">
        <f t="shared" si="3"/>
        <v>583282.70984676317</v>
      </c>
      <c r="Q33" s="64">
        <f t="shared" si="4"/>
        <v>500436.97343451681</v>
      </c>
      <c r="R33" s="7">
        <f t="shared" si="5"/>
        <v>537745.91569463641</v>
      </c>
      <c r="S33" s="64">
        <f t="shared" si="6"/>
        <v>548843.21546379558</v>
      </c>
      <c r="T33" s="7">
        <f t="shared" si="7"/>
        <v>589760.97518699185</v>
      </c>
      <c r="U33" s="64">
        <f t="shared" si="8"/>
        <v>587737.43009926553</v>
      </c>
      <c r="V33" s="7">
        <f t="shared" si="9"/>
        <v>631554.85968124238</v>
      </c>
      <c r="W33" s="64">
        <f t="shared" si="10"/>
        <v>628618.75789472391</v>
      </c>
      <c r="X33" s="7">
        <f t="shared" si="11"/>
        <v>675484.00204517681</v>
      </c>
      <c r="Y33" s="64">
        <f t="shared" si="12"/>
        <v>671467.17691410275</v>
      </c>
      <c r="Z33" s="63">
        <f t="shared" si="13"/>
        <v>721526.88765274547</v>
      </c>
      <c r="AA33" s="64">
        <f t="shared" si="14"/>
        <v>716677.5604817986</v>
      </c>
      <c r="AB33" s="63">
        <f t="shared" si="15"/>
        <v>770107.82871244429</v>
      </c>
      <c r="AC33" s="64">
        <f t="shared" si="16"/>
        <v>764193.31699185818</v>
      </c>
      <c r="AD33" s="63">
        <f t="shared" si="17"/>
        <v>821166.01455963531</v>
      </c>
      <c r="AE33" s="64">
        <f t="shared" si="18"/>
        <v>814746.35638268257</v>
      </c>
      <c r="AF33" s="63">
        <f t="shared" si="19"/>
        <v>875487.9210162994</v>
      </c>
      <c r="AG33" s="64">
        <f t="shared" si="20"/>
        <v>868522.51697975118</v>
      </c>
      <c r="AH33" s="63">
        <f t="shared" si="21"/>
        <v>933273.24116230663</v>
      </c>
      <c r="AI33" s="64">
        <f t="shared" si="22"/>
        <v>925718.41360280057</v>
      </c>
      <c r="AJ33" s="63">
        <f t="shared" si="23"/>
        <v>994733.24798884476</v>
      </c>
      <c r="AK33" s="64">
        <f t="shared" si="24"/>
        <v>986542.02161973366</v>
      </c>
      <c r="AL33" s="63"/>
    </row>
    <row r="34" spans="1:45" x14ac:dyDescent="0.25">
      <c r="A34" s="75" t="s">
        <v>11</v>
      </c>
      <c r="B34" s="74" t="s">
        <v>87</v>
      </c>
      <c r="C34" s="73" t="s">
        <v>53</v>
      </c>
      <c r="D34" s="72">
        <v>1280369.4378754208</v>
      </c>
      <c r="E34" s="72">
        <v>1357941.8497816669</v>
      </c>
      <c r="F34" s="72">
        <v>1451614.6378863584</v>
      </c>
      <c r="G34" s="72">
        <v>1543164.8717553043</v>
      </c>
      <c r="H34" s="72">
        <v>1654283.6129409028</v>
      </c>
      <c r="I34" s="72">
        <v>1807101.9620009989</v>
      </c>
      <c r="J34" s="72">
        <v>1923796.5517622726</v>
      </c>
      <c r="K34" s="72">
        <v>2039073.9555987983</v>
      </c>
      <c r="L34" s="71" t="s">
        <v>84</v>
      </c>
      <c r="M34" s="70">
        <f t="shared" si="0"/>
        <v>6.8737619816583662E-2</v>
      </c>
      <c r="N34" s="63">
        <f t="shared" si="1"/>
        <v>2179235.0459366459</v>
      </c>
      <c r="O34" s="64">
        <f t="shared" si="2"/>
        <v>2108868.2927538827</v>
      </c>
      <c r="P34" s="7">
        <f t="shared" si="3"/>
        <v>2253826.879704447</v>
      </c>
      <c r="Q34" s="64">
        <f t="shared" si="4"/>
        <v>1933707.7600345286</v>
      </c>
      <c r="R34" s="7">
        <f t="shared" si="5"/>
        <v>2066626.2288801596</v>
      </c>
      <c r="S34" s="64">
        <f t="shared" si="6"/>
        <v>2109274.5691154636</v>
      </c>
      <c r="T34" s="7">
        <f t="shared" si="7"/>
        <v>2254261.0825361107</v>
      </c>
      <c r="U34" s="64">
        <f t="shared" si="8"/>
        <v>2246526.4253920494</v>
      </c>
      <c r="V34" s="7">
        <f t="shared" si="9"/>
        <v>2400947.3047285569</v>
      </c>
      <c r="W34" s="64">
        <f t="shared" si="10"/>
        <v>2389785.2883768687</v>
      </c>
      <c r="X34" s="7">
        <f t="shared" si="11"/>
        <v>2554053.4409725824</v>
      </c>
      <c r="Y34" s="64">
        <f t="shared" si="12"/>
        <v>2538865.5371632506</v>
      </c>
      <c r="Z34" s="63">
        <f t="shared" si="13"/>
        <v>2713381.1112222048</v>
      </c>
      <c r="AA34" s="64">
        <f t="shared" si="14"/>
        <v>2695144.6837612833</v>
      </c>
      <c r="AB34" s="63">
        <f t="shared" si="15"/>
        <v>2880402.5143843531</v>
      </c>
      <c r="AC34" s="64">
        <f t="shared" si="16"/>
        <v>2858280.7104029353</v>
      </c>
      <c r="AD34" s="63">
        <f t="shared" si="17"/>
        <v>3054752.1232036869</v>
      </c>
      <c r="AE34" s="64">
        <f t="shared" si="18"/>
        <v>3030870.8810448712</v>
      </c>
      <c r="AF34" s="63">
        <f t="shared" si="19"/>
        <v>3239205.7313792873</v>
      </c>
      <c r="AG34" s="64">
        <f t="shared" si="20"/>
        <v>3213434.528676264</v>
      </c>
      <c r="AH34" s="63">
        <f t="shared" si="21"/>
        <v>3434318.3696138957</v>
      </c>
      <c r="AI34" s="64">
        <f t="shared" si="22"/>
        <v>3406517.6335351844</v>
      </c>
      <c r="AJ34" s="63">
        <f t="shared" si="23"/>
        <v>3640673.547527614</v>
      </c>
      <c r="AK34" s="64">
        <f t="shared" si="24"/>
        <v>3610694.0719002266</v>
      </c>
      <c r="AL34" s="63"/>
    </row>
    <row r="35" spans="1:45" x14ac:dyDescent="0.25">
      <c r="A35" s="75" t="s">
        <v>40</v>
      </c>
      <c r="B35" s="74" t="s">
        <v>86</v>
      </c>
      <c r="C35" s="73" t="s">
        <v>53</v>
      </c>
      <c r="D35" s="72">
        <v>18768.16</v>
      </c>
      <c r="E35" s="72">
        <v>20285.127501795287</v>
      </c>
      <c r="F35" s="72">
        <v>22104.700547318258</v>
      </c>
      <c r="G35" s="72">
        <v>22870.12</v>
      </c>
      <c r="H35" s="72">
        <v>24932.240000000002</v>
      </c>
      <c r="I35" s="72">
        <v>26917.200000000001</v>
      </c>
      <c r="J35" s="72">
        <v>29045.55</v>
      </c>
      <c r="K35" s="72">
        <v>31191.98</v>
      </c>
      <c r="L35" s="71" t="s">
        <v>84</v>
      </c>
      <c r="M35" s="70">
        <f t="shared" si="0"/>
        <v>7.5269484427583855E-2</v>
      </c>
      <c r="N35" s="63">
        <f t="shared" si="1"/>
        <v>33539.784252875506</v>
      </c>
      <c r="O35" s="64">
        <f t="shared" si="2"/>
        <v>32456.796107688606</v>
      </c>
      <c r="P35" s="7">
        <f t="shared" si="3"/>
        <v>34899.802416885541</v>
      </c>
      <c r="Q35" s="64">
        <f t="shared" si="4"/>
        <v>29942.85824031572</v>
      </c>
      <c r="R35" s="7">
        <f t="shared" si="5"/>
        <v>32196.641742352516</v>
      </c>
      <c r="S35" s="64">
        <f t="shared" si="6"/>
        <v>32861.074097014978</v>
      </c>
      <c r="T35" s="7">
        <f t="shared" si="7"/>
        <v>35334.510202033925</v>
      </c>
      <c r="U35" s="64">
        <f t="shared" si="8"/>
        <v>35213.272993139472</v>
      </c>
      <c r="V35" s="7">
        <f t="shared" si="9"/>
        <v>37863.757896340845</v>
      </c>
      <c r="W35" s="64">
        <f t="shared" si="10"/>
        <v>37687.729091400834</v>
      </c>
      <c r="X35" s="7">
        <f t="shared" si="11"/>
        <v>40524.46502935703</v>
      </c>
      <c r="Y35" s="64">
        <f t="shared" si="12"/>
        <v>40283.482727688301</v>
      </c>
      <c r="Z35" s="63">
        <f t="shared" si="13"/>
        <v>43315.599703548876</v>
      </c>
      <c r="AA35" s="64">
        <f t="shared" si="14"/>
        <v>43024.478862229145</v>
      </c>
      <c r="AB35" s="63">
        <f t="shared" si="15"/>
        <v>46262.909203954616</v>
      </c>
      <c r="AC35" s="64">
        <f t="shared" si="16"/>
        <v>45907.605039377202</v>
      </c>
      <c r="AD35" s="63">
        <f t="shared" si="17"/>
        <v>49363.046801996272</v>
      </c>
      <c r="AE35" s="64">
        <f t="shared" si="18"/>
        <v>48977.139590271639</v>
      </c>
      <c r="AF35" s="63">
        <f t="shared" si="19"/>
        <v>52663.62363596919</v>
      </c>
      <c r="AG35" s="64">
        <f t="shared" si="20"/>
        <v>52244.630514707831</v>
      </c>
      <c r="AH35" s="63">
        <f t="shared" si="21"/>
        <v>56177.056917659502</v>
      </c>
      <c r="AI35" s="64">
        <f t="shared" si="22"/>
        <v>55722.304805314663</v>
      </c>
      <c r="AJ35" s="63">
        <f t="shared" si="23"/>
        <v>59916.49395912738</v>
      </c>
      <c r="AK35" s="64">
        <f t="shared" si="24"/>
        <v>59423.10584100127</v>
      </c>
      <c r="AL35" s="63"/>
    </row>
    <row r="36" spans="1:45" x14ac:dyDescent="0.25">
      <c r="A36" s="75" t="s">
        <v>40</v>
      </c>
      <c r="B36" s="74" t="s">
        <v>85</v>
      </c>
      <c r="C36" s="73" t="s">
        <v>53</v>
      </c>
      <c r="D36" s="72">
        <v>16818.009999999998</v>
      </c>
      <c r="E36" s="72">
        <v>17310.43</v>
      </c>
      <c r="F36" s="72">
        <v>19170.25</v>
      </c>
      <c r="G36" s="72">
        <v>18206.652471395879</v>
      </c>
      <c r="H36" s="72">
        <v>19060.238535707518</v>
      </c>
      <c r="I36" s="72">
        <v>20477.960059405941</v>
      </c>
      <c r="J36" s="72">
        <v>22277.245589597434</v>
      </c>
      <c r="K36" s="72">
        <v>23013.124223876075</v>
      </c>
      <c r="L36" s="71">
        <v>25093.123970270888</v>
      </c>
      <c r="M36" s="70">
        <f t="shared" si="0"/>
        <v>4.582081703590335E-2</v>
      </c>
      <c r="N36" s="63">
        <f t="shared" si="1"/>
        <v>24067.604378362816</v>
      </c>
      <c r="O36" s="64">
        <f t="shared" si="2"/>
        <v>23290.46967683054</v>
      </c>
      <c r="P36" s="7">
        <f t="shared" si="3"/>
        <v>24357.658026572848</v>
      </c>
      <c r="Q36" s="64">
        <f t="shared" si="4"/>
        <v>20898.052448654671</v>
      </c>
      <c r="R36" s="7">
        <f t="shared" si="5"/>
        <v>21855.61828631119</v>
      </c>
      <c r="S36" s="64">
        <f t="shared" si="6"/>
        <v>22306.646068549595</v>
      </c>
      <c r="T36" s="7">
        <f t="shared" si="7"/>
        <v>23328.754816741257</v>
      </c>
      <c r="U36" s="64">
        <f t="shared" si="8"/>
        <v>23248.710885049743</v>
      </c>
      <c r="V36" s="7">
        <f t="shared" si="9"/>
        <v>24313.98581283422</v>
      </c>
      <c r="W36" s="64">
        <f t="shared" si="10"/>
        <v>24200.949967906232</v>
      </c>
      <c r="X36" s="7">
        <f t="shared" si="11"/>
        <v>25309.857268480715</v>
      </c>
      <c r="Y36" s="64">
        <f t="shared" si="12"/>
        <v>25159.349972331413</v>
      </c>
      <c r="Z36" s="63">
        <f t="shared" si="13"/>
        <v>26312.171944155871</v>
      </c>
      <c r="AA36" s="64">
        <f t="shared" si="14"/>
        <v>26135.329843717296</v>
      </c>
      <c r="AB36" s="63">
        <f t="shared" si="15"/>
        <v>27332.872010659252</v>
      </c>
      <c r="AC36" s="64">
        <f t="shared" si="16"/>
        <v>27122.952586603264</v>
      </c>
      <c r="AD36" s="63">
        <f t="shared" si="17"/>
        <v>28365.748434547495</v>
      </c>
      <c r="AE36" s="64">
        <f t="shared" si="18"/>
        <v>28143.992534212433</v>
      </c>
      <c r="AF36" s="63">
        <f t="shared" si="19"/>
        <v>29433.573266782412</v>
      </c>
      <c r="AG36" s="64">
        <f t="shared" si="20"/>
        <v>29199.399013636241</v>
      </c>
      <c r="AH36" s="63">
        <f t="shared" si="21"/>
        <v>30537.339333398402</v>
      </c>
      <c r="AI36" s="64">
        <f t="shared" si="22"/>
        <v>30290.14020391021</v>
      </c>
      <c r="AJ36" s="63">
        <f t="shared" si="23"/>
        <v>31678.059176185441</v>
      </c>
      <c r="AK36" s="64">
        <f t="shared" si="24"/>
        <v>31417.203158583885</v>
      </c>
      <c r="AL36" s="63"/>
    </row>
    <row r="37" spans="1:45" s="51" customFormat="1" x14ac:dyDescent="0.25">
      <c r="A37" s="10"/>
      <c r="B37" s="69"/>
      <c r="C37" s="68" t="s">
        <v>151</v>
      </c>
      <c r="D37" s="65">
        <f t="shared" ref="D37:L37" si="25">SUM(D5:D36)</f>
        <v>8627510.2396030705</v>
      </c>
      <c r="E37" s="65">
        <f t="shared" si="25"/>
        <v>9118567.4978322685</v>
      </c>
      <c r="F37" s="65">
        <f t="shared" si="25"/>
        <v>9712382.3232713118</v>
      </c>
      <c r="G37" s="65">
        <f t="shared" si="25"/>
        <v>10300128.720270095</v>
      </c>
      <c r="H37" s="65">
        <f t="shared" si="25"/>
        <v>11181958.515970752</v>
      </c>
      <c r="I37" s="65">
        <f t="shared" si="25"/>
        <v>12214306.831012947</v>
      </c>
      <c r="J37" s="65">
        <f t="shared" si="25"/>
        <v>13123274.631991053</v>
      </c>
      <c r="K37" s="65">
        <f t="shared" si="25"/>
        <v>14036732.060255595</v>
      </c>
      <c r="L37" s="67">
        <f t="shared" si="25"/>
        <v>10297887.022253141</v>
      </c>
      <c r="M37" s="66"/>
      <c r="N37" s="65">
        <f>SUM(N5:N36)</f>
        <v>15055401.627730902</v>
      </c>
      <c r="O37" s="64">
        <f t="shared" si="2"/>
        <v>14569267.866078507</v>
      </c>
      <c r="P37" s="65">
        <f>SUM(P5:P36)</f>
        <v>15628677.091408955</v>
      </c>
      <c r="Q37" s="64">
        <f t="shared" si="4"/>
        <v>13408879.999999998</v>
      </c>
      <c r="R37" s="65">
        <f>SUM(R5:R36)</f>
        <v>14385847.223238707</v>
      </c>
      <c r="S37" s="64">
        <f t="shared" si="6"/>
        <v>14682723.599999998</v>
      </c>
      <c r="T37" s="65">
        <f>SUM(T5:T36)</f>
        <v>15754633.65342138</v>
      </c>
      <c r="U37" s="64">
        <f t="shared" si="8"/>
        <v>15700577.496979017</v>
      </c>
      <c r="V37" s="65">
        <f>SUM(V5:V36)</f>
        <v>16849086.326487474</v>
      </c>
      <c r="W37" s="64">
        <f t="shared" si="10"/>
        <v>16770754.837613536</v>
      </c>
      <c r="X37" s="65">
        <f>SUM(X5:X36)</f>
        <v>18000007.235128749</v>
      </c>
      <c r="Y37" s="64">
        <f t="shared" si="12"/>
        <v>17892968.606230557</v>
      </c>
      <c r="Z37" s="63">
        <f>SUM(Z5:Z36)</f>
        <v>19207113.759600274</v>
      </c>
      <c r="AA37" s="64">
        <f t="shared" si="14"/>
        <v>19078024.213217739</v>
      </c>
      <c r="AB37" s="63">
        <f>SUM(AB5:AB36)</f>
        <v>20482032.097821277</v>
      </c>
      <c r="AC37" s="64">
        <f t="shared" si="16"/>
        <v>20324727.867962293</v>
      </c>
      <c r="AD37" s="63">
        <f>SUM(AD5:AD36)</f>
        <v>21823511.074297417</v>
      </c>
      <c r="AE37" s="64">
        <f t="shared" si="18"/>
        <v>21652900.651028667</v>
      </c>
      <c r="AF37" s="63">
        <f>SUM(AF5:AF36)</f>
        <v>23252866.772816129</v>
      </c>
      <c r="AG37" s="64">
        <f t="shared" si="20"/>
        <v>23067866.376816746</v>
      </c>
      <c r="AH37" s="63">
        <f>SUM(AH5:AH36)</f>
        <v>24775856.806124296</v>
      </c>
      <c r="AI37" s="64">
        <f t="shared" si="22"/>
        <v>24575296.758376468</v>
      </c>
      <c r="AJ37" s="63">
        <f>SUM(AJ5:AJ36)</f>
        <v>26398616.07864457</v>
      </c>
      <c r="AK37" s="64">
        <f t="shared" si="24"/>
        <v>26181234.141759861</v>
      </c>
      <c r="AL37" s="63"/>
    </row>
    <row r="38" spans="1:45" s="58" customFormat="1" ht="12.75" x14ac:dyDescent="0.2">
      <c r="A38" s="10"/>
      <c r="B38" s="62" t="s">
        <v>150</v>
      </c>
      <c r="C38" s="61"/>
      <c r="D38" s="60">
        <f>GDP_RBI!D4</f>
        <v>8736328.8108910192</v>
      </c>
      <c r="E38" s="60">
        <f>GDP_RBI!E4</f>
        <v>9213016.7685994264</v>
      </c>
      <c r="F38" s="60">
        <f>GDP_RBI!F4</f>
        <v>9801369.8221771102</v>
      </c>
      <c r="G38" s="60">
        <f>GDP_RBI!G4</f>
        <v>10527673.634424319</v>
      </c>
      <c r="H38" s="60">
        <f>GDP_RBI!H4</f>
        <v>11369493.135959458</v>
      </c>
      <c r="I38" s="60">
        <f>GDP_RBI!I4</f>
        <v>12308193</v>
      </c>
      <c r="J38" s="60">
        <f>GDP_RBI!J4</f>
        <v>13144582.144739117</v>
      </c>
      <c r="K38" s="60">
        <f>GDP_RBI!K4</f>
        <v>14003316.25185184</v>
      </c>
      <c r="L38" s="108">
        <f>GDP_RBI!L4</f>
        <v>14569267.866078507</v>
      </c>
      <c r="M38" s="59"/>
    </row>
    <row r="39" spans="1:45" s="52" customFormat="1" ht="15.75" thickBot="1" x14ac:dyDescent="0.3">
      <c r="A39" s="10"/>
      <c r="B39" s="57"/>
      <c r="C39" s="56"/>
      <c r="D39" s="55">
        <f t="shared" ref="D39:K39" si="26">D38/D37-1</f>
        <v>1.2612975037506802E-2</v>
      </c>
      <c r="E39" s="55">
        <f t="shared" si="26"/>
        <v>1.035790663276992E-2</v>
      </c>
      <c r="F39" s="55">
        <f t="shared" si="26"/>
        <v>9.1622730596776503E-3</v>
      </c>
      <c r="G39" s="55">
        <f t="shared" si="26"/>
        <v>2.2091463158749436E-2</v>
      </c>
      <c r="H39" s="55">
        <f t="shared" si="26"/>
        <v>1.6771178297688927E-2</v>
      </c>
      <c r="I39" s="55">
        <f t="shared" si="26"/>
        <v>7.6865736456421807E-3</v>
      </c>
      <c r="J39" s="55">
        <f t="shared" si="26"/>
        <v>1.6236429813121234E-3</v>
      </c>
      <c r="K39" s="55">
        <f t="shared" si="26"/>
        <v>-2.3805974396540197E-3</v>
      </c>
      <c r="L39" s="54">
        <f>L38/L37-1</f>
        <v>0.4147822591756114</v>
      </c>
      <c r="M39" s="53"/>
      <c r="N39" s="7">
        <f>N40/N37</f>
        <v>0.96771034252869259</v>
      </c>
      <c r="O39" s="7"/>
      <c r="P39" s="7">
        <f>P40/P37</f>
        <v>0.85796641146107155</v>
      </c>
      <c r="Q39" s="7"/>
      <c r="R39" s="7">
        <f>R40/R37</f>
        <v>1.0206366974537113</v>
      </c>
      <c r="S39" s="7"/>
      <c r="T39" s="7">
        <f>T40/T37</f>
        <v>0.99656887252147408</v>
      </c>
      <c r="U39" s="7"/>
      <c r="V39" s="7">
        <f>V40/V37</f>
        <v>0.99535099486369194</v>
      </c>
      <c r="W39" s="7"/>
      <c r="X39" s="7">
        <f>X40/X37</f>
        <v>0.99405341189589658</v>
      </c>
      <c r="Y39" s="7"/>
      <c r="Z39" s="7">
        <f>Z40/Z37</f>
        <v>0.99327907628401413</v>
      </c>
      <c r="AA39" s="7"/>
      <c r="AB39" s="7">
        <f>AB40/AB37</f>
        <v>0.99231989144887067</v>
      </c>
      <c r="AC39" s="7"/>
      <c r="AD39" s="7">
        <f>AD40/AD37</f>
        <v>0.99218226514111718</v>
      </c>
      <c r="AE39" s="7"/>
      <c r="AF39" s="7">
        <f>AF40/AF37</f>
        <v>0.99204397471473671</v>
      </c>
      <c r="AG39" s="7"/>
      <c r="AH39" s="7">
        <f>AH40/AH37</f>
        <v>0.99190502070958642</v>
      </c>
      <c r="AI39" s="7"/>
      <c r="AJ39" s="7">
        <f>AJ40/AJ37</f>
        <v>0.99176540405614055</v>
      </c>
    </row>
    <row r="40" spans="1:45" x14ac:dyDescent="0.25">
      <c r="B40" s="109" t="s">
        <v>457</v>
      </c>
      <c r="M40" s="47"/>
      <c r="N40" s="221">
        <f>L38</f>
        <v>14569267.866078507</v>
      </c>
      <c r="O40" s="221"/>
      <c r="P40" s="221">
        <f>GDP_RBI!M15*100</f>
        <v>13408879.999999998</v>
      </c>
      <c r="Q40" s="221"/>
      <c r="R40" s="221">
        <f>GDP_RBI!N15*100</f>
        <v>14682723.599999998</v>
      </c>
      <c r="S40" s="221"/>
      <c r="T40" s="221">
        <f>GDP_RBI!O15*100</f>
        <v>15700577.496979017</v>
      </c>
      <c r="U40" s="221"/>
      <c r="V40" s="221">
        <f>GDP_RBI!P15*100</f>
        <v>16770754.837613536</v>
      </c>
      <c r="W40" s="221"/>
      <c r="X40" s="221">
        <f>GDP_RBI!Q15*100</f>
        <v>17892968.606230557</v>
      </c>
      <c r="Y40" s="221"/>
      <c r="Z40" s="221">
        <f>GDP_RBI!R15*100</f>
        <v>19078024.213217739</v>
      </c>
      <c r="AA40" s="221"/>
      <c r="AB40" s="221">
        <f>GDP_RBI!S15*100</f>
        <v>20324727.867962293</v>
      </c>
      <c r="AC40" s="221"/>
      <c r="AD40" s="221">
        <f>GDP_RBI!T15*100</f>
        <v>21652900.651028667</v>
      </c>
      <c r="AE40" s="221"/>
      <c r="AF40" s="221">
        <f>GDP_RBI!U15*100</f>
        <v>23067866.376816746</v>
      </c>
      <c r="AG40" s="221"/>
      <c r="AH40" s="221">
        <f>GDP_RBI!V15*100</f>
        <v>24575296.758376468</v>
      </c>
      <c r="AI40" s="221"/>
      <c r="AJ40" s="221">
        <f>GDP_RBI!W15*100</f>
        <v>26181234.141759861</v>
      </c>
    </row>
    <row r="41" spans="1:45" x14ac:dyDescent="0.25">
      <c r="M41" s="50"/>
      <c r="N41" s="50">
        <f>N40/K38-1</f>
        <v>4.0415541865079563E-2</v>
      </c>
      <c r="O41" s="50"/>
      <c r="P41" s="50">
        <f>P40/N40-1</f>
        <v>-7.9646271641434341E-2</v>
      </c>
      <c r="Q41" s="50"/>
      <c r="R41" s="50">
        <f>R40/P40-1</f>
        <v>9.4999999999999973E-2</v>
      </c>
      <c r="S41" s="50"/>
      <c r="T41" s="50">
        <f>T40/R40-1</f>
        <v>6.9323234892129992E-2</v>
      </c>
      <c r="U41" s="50"/>
      <c r="V41" s="50">
        <f>V40/T40-1</f>
        <v>6.816165461687218E-2</v>
      </c>
      <c r="W41" s="50"/>
      <c r="X41" s="50">
        <f>X40/V40-1</f>
        <v>6.6914923000371607E-2</v>
      </c>
      <c r="Y41" s="50"/>
      <c r="Z41" s="50">
        <f>Z40/X40-1</f>
        <v>6.6230240105296545E-2</v>
      </c>
      <c r="AA41" s="50"/>
      <c r="AB41" s="50">
        <f>AB40/Z40-1</f>
        <v>6.5347629335788637E-2</v>
      </c>
      <c r="AC41" s="50"/>
      <c r="AD41" s="50">
        <f>AD40/AB40-1</f>
        <v>6.5347629335788637E-2</v>
      </c>
      <c r="AE41" s="50"/>
      <c r="AF41" s="50">
        <f>AF40/AD40-1</f>
        <v>6.5347629335788637E-2</v>
      </c>
      <c r="AG41" s="50"/>
      <c r="AH41" s="50">
        <f>AH40/AF40-1</f>
        <v>6.5347629335788637E-2</v>
      </c>
      <c r="AI41" s="50"/>
      <c r="AJ41" s="50">
        <f>AJ40/AH40-1</f>
        <v>6.5347629335788637E-2</v>
      </c>
      <c r="AK41" s="49"/>
    </row>
    <row r="42" spans="1:45" x14ac:dyDescent="0.25"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7"/>
      <c r="AA42" s="48"/>
      <c r="AB42" s="47"/>
      <c r="AC42" s="48"/>
      <c r="AD42" s="47"/>
      <c r="AE42" s="48"/>
      <c r="AF42" s="47"/>
      <c r="AG42" s="48"/>
      <c r="AH42" s="47"/>
      <c r="AI42" s="48"/>
      <c r="AJ42" s="47"/>
    </row>
    <row r="44" spans="1:45" s="37" customFormat="1" ht="39.75" thickBot="1" x14ac:dyDescent="0.3">
      <c r="A44" s="43"/>
      <c r="B44" s="46"/>
      <c r="C44" s="43"/>
      <c r="D44" s="43"/>
      <c r="E44" s="43"/>
      <c r="F44" s="43"/>
      <c r="G44" s="43"/>
      <c r="H44" s="43"/>
      <c r="I44" s="43"/>
      <c r="J44" s="43"/>
      <c r="K44" s="43"/>
      <c r="L44" s="42"/>
      <c r="M44" s="41"/>
      <c r="Y44" s="44" t="s">
        <v>391</v>
      </c>
      <c r="Z44" s="45">
        <f>GDP_RBI!$D$8</f>
        <v>1.3487488808392991</v>
      </c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4"/>
    </row>
    <row r="45" spans="1:45" s="37" customFormat="1" ht="46.5" x14ac:dyDescent="0.35">
      <c r="A45" s="43"/>
      <c r="B45" s="43"/>
      <c r="C45" s="15" t="s">
        <v>149</v>
      </c>
      <c r="D45" s="43"/>
      <c r="E45" s="43"/>
      <c r="F45" s="43"/>
      <c r="G45" s="43"/>
      <c r="H45" s="43"/>
      <c r="I45" s="43"/>
      <c r="J45" s="43"/>
      <c r="K45" s="43"/>
      <c r="L45" s="42"/>
      <c r="M45" s="41"/>
      <c r="Y45" s="40" t="s">
        <v>218</v>
      </c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8"/>
    </row>
    <row r="46" spans="1:45" s="31" customFormat="1" ht="22.5" customHeight="1" thickBot="1" x14ac:dyDescent="0.3">
      <c r="A46" s="36"/>
      <c r="B46" s="36"/>
      <c r="C46" s="35" t="s">
        <v>148</v>
      </c>
      <c r="D46" s="35" t="str">
        <f t="shared" ref="D46:K46" si="27">D4</f>
        <v>2011-12</v>
      </c>
      <c r="E46" s="35" t="str">
        <f t="shared" si="27"/>
        <v>2012-13</v>
      </c>
      <c r="F46" s="35" t="str">
        <f t="shared" si="27"/>
        <v>2013-14</v>
      </c>
      <c r="G46" s="35" t="str">
        <f t="shared" si="27"/>
        <v>2014-15</v>
      </c>
      <c r="H46" s="35" t="str">
        <f t="shared" si="27"/>
        <v>2015-16</v>
      </c>
      <c r="I46" s="35" t="str">
        <f t="shared" si="27"/>
        <v>2016-17</v>
      </c>
      <c r="J46" s="35" t="str">
        <f t="shared" si="27"/>
        <v>2017-18</v>
      </c>
      <c r="K46" s="35" t="str">
        <f t="shared" si="27"/>
        <v>2018-19</v>
      </c>
      <c r="L46" s="35" t="str">
        <f>O4</f>
        <v>2019-20</v>
      </c>
      <c r="M46" s="35" t="str">
        <f>Q4</f>
        <v>2020-21</v>
      </c>
      <c r="N46" s="35" t="str">
        <f>S4</f>
        <v>2021-22</v>
      </c>
      <c r="O46" s="35" t="str">
        <f>U4</f>
        <v>2022-23</v>
      </c>
      <c r="P46" s="35" t="str">
        <f>W4</f>
        <v>2023-24</v>
      </c>
      <c r="Q46" s="35" t="str">
        <f>Y4</f>
        <v>2024-25</v>
      </c>
      <c r="R46" s="34" t="str">
        <f>AA4</f>
        <v>2025-26</v>
      </c>
      <c r="S46" s="34" t="str">
        <f>AC4</f>
        <v>2026-27</v>
      </c>
      <c r="T46" s="34" t="str">
        <f>AE4</f>
        <v>2027-28</v>
      </c>
      <c r="U46" s="34" t="str">
        <f>AG4</f>
        <v>2028-29</v>
      </c>
      <c r="V46" s="34" t="str">
        <f>AI4</f>
        <v>2029-30</v>
      </c>
      <c r="W46" s="34" t="str">
        <f>AK4</f>
        <v>2030-31</v>
      </c>
      <c r="Y46" s="33" t="s">
        <v>147</v>
      </c>
      <c r="Z46" s="33" t="s">
        <v>398</v>
      </c>
      <c r="AA46" s="33" t="s">
        <v>399</v>
      </c>
      <c r="AB46" s="33" t="s">
        <v>397</v>
      </c>
      <c r="AC46" s="33" t="s">
        <v>396</v>
      </c>
      <c r="AD46" s="33" t="s">
        <v>395</v>
      </c>
      <c r="AE46" s="33" t="s">
        <v>394</v>
      </c>
      <c r="AF46" s="33" t="s">
        <v>393</v>
      </c>
      <c r="AG46" s="33" t="s">
        <v>392</v>
      </c>
      <c r="AH46" s="32" t="s">
        <v>81</v>
      </c>
      <c r="AI46" s="32" t="s">
        <v>146</v>
      </c>
      <c r="AJ46" s="32" t="s">
        <v>145</v>
      </c>
      <c r="AK46" s="32" t="s">
        <v>144</v>
      </c>
      <c r="AL46" s="32" t="s">
        <v>143</v>
      </c>
      <c r="AM46" s="32" t="s">
        <v>142</v>
      </c>
      <c r="AN46" s="32" t="s">
        <v>141</v>
      </c>
      <c r="AO46" s="32" t="s">
        <v>140</v>
      </c>
      <c r="AP46" s="32" t="s">
        <v>139</v>
      </c>
      <c r="AQ46" s="32" t="s">
        <v>138</v>
      </c>
      <c r="AR46" s="32" t="s">
        <v>137</v>
      </c>
      <c r="AS46" s="32" t="s">
        <v>136</v>
      </c>
    </row>
    <row r="47" spans="1:45" ht="15.75" thickTop="1" x14ac:dyDescent="0.25">
      <c r="C47" s="23" t="s">
        <v>52</v>
      </c>
      <c r="D47" s="22">
        <f t="shared" ref="D47:K51" si="28">SUMIF($C$5:$C$36,$C47,D$5:D$36)</f>
        <v>1149533.6677195339</v>
      </c>
      <c r="E47" s="22">
        <f t="shared" si="28"/>
        <v>1205655.3997149952</v>
      </c>
      <c r="F47" s="22">
        <f t="shared" si="28"/>
        <v>1259854.701602329</v>
      </c>
      <c r="G47" s="22">
        <f t="shared" si="28"/>
        <v>1311046.5166364303</v>
      </c>
      <c r="H47" s="22">
        <f t="shared" si="28"/>
        <v>1373142.931633471</v>
      </c>
      <c r="I47" s="22">
        <f t="shared" si="28"/>
        <v>1506888.6155533879</v>
      </c>
      <c r="J47" s="22">
        <f t="shared" si="28"/>
        <v>1610924.9558129567</v>
      </c>
      <c r="K47" s="22">
        <f t="shared" si="28"/>
        <v>1717040.0130685554</v>
      </c>
      <c r="L47" s="22">
        <f>SUMIF($C$5:$C$36,$C47,O$5:O$36)</f>
        <v>1760030.4107656355</v>
      </c>
      <c r="M47" s="22">
        <f>SUMIF($C$5:$C$36,$C47,Q$5:Q$36)</f>
        <v>1599595.7133992584</v>
      </c>
      <c r="N47" s="22">
        <f>SUMIF($C$5:$C$36,$C47,S$5:S$36)</f>
        <v>1729524.3960477479</v>
      </c>
      <c r="O47" s="22">
        <f>SUMIF($C$5:$C$36,$C47,U$5:U$36)</f>
        <v>1826017.3694677181</v>
      </c>
      <c r="P47" s="22">
        <f>SUMIF($C$5:$C$36,$C47,W$5:W$36)</f>
        <v>1925651.841661985</v>
      </c>
      <c r="Q47" s="22">
        <f>SUMIF($C$5:$C$36,$C47,Y$5:Y$36)</f>
        <v>2028195.9808725459</v>
      </c>
      <c r="R47" s="22">
        <f>SUMIF($C$5:$C$36,$C47,AA$5:AA$36)</f>
        <v>2134664.1226002006</v>
      </c>
      <c r="S47" s="22">
        <f>SUMIF($C$5:$C$36,$C47,AC$5:AC$36)</f>
        <v>2244686.0638674418</v>
      </c>
      <c r="T47" s="22">
        <f>SUMIF($C$5:$C$36,$C47,AE$5:AE$36)</f>
        <v>2360193.1459569326</v>
      </c>
      <c r="U47" s="22">
        <f>SUMIF($C$5:$C$36,$C47,AG$5:AG$36)</f>
        <v>2481447.8351583029</v>
      </c>
      <c r="V47" s="22">
        <f>SUMIF($C$5:$C$36,$C47,AI$5:AI$36)</f>
        <v>2608724.5121038947</v>
      </c>
      <c r="W47" s="22">
        <f>SUMIF($C$5:$C$36,$C47,AK$5:AK$36)</f>
        <v>2742309.9761335799</v>
      </c>
      <c r="Y47" s="30" t="s">
        <v>52</v>
      </c>
      <c r="Z47" s="295">
        <f t="shared" ref="Z47:AI51" si="29">D47*$Z$44*10</f>
        <v>15504322.47823816</v>
      </c>
      <c r="AA47" s="295">
        <f t="shared" si="29"/>
        <v>16261263.710434576</v>
      </c>
      <c r="AB47" s="295">
        <f t="shared" si="29"/>
        <v>16992276.188062705</v>
      </c>
      <c r="AC47" s="295">
        <f t="shared" si="29"/>
        <v>17682725.220416471</v>
      </c>
      <c r="AD47" s="295">
        <f t="shared" si="29"/>
        <v>18520249.922730383</v>
      </c>
      <c r="AE47" s="295">
        <f t="shared" si="29"/>
        <v>20324143.337771129</v>
      </c>
      <c r="AF47" s="295">
        <f t="shared" si="29"/>
        <v>21727332.312688228</v>
      </c>
      <c r="AG47" s="295">
        <f t="shared" si="29"/>
        <v>23158557.959825095</v>
      </c>
      <c r="AH47" s="295">
        <f t="shared" si="29"/>
        <v>23738390.467632826</v>
      </c>
      <c r="AI47" s="295">
        <f t="shared" si="29"/>
        <v>21574529.282425903</v>
      </c>
      <c r="AJ47" s="295">
        <f t="shared" ref="AJ47:AS51" si="30">N47*$Z$44*10</f>
        <v>23326940.935536645</v>
      </c>
      <c r="AK47" s="295">
        <f t="shared" si="30"/>
        <v>24628388.834627055</v>
      </c>
      <c r="AL47" s="295">
        <f t="shared" si="30"/>
        <v>25972207.663277373</v>
      </c>
      <c r="AM47" s="295">
        <f t="shared" si="30"/>
        <v>27355270.593246106</v>
      </c>
      <c r="AN47" s="295">
        <f t="shared" si="30"/>
        <v>28791258.463248245</v>
      </c>
      <c r="AO47" s="295">
        <f t="shared" si="30"/>
        <v>30275178.164767839</v>
      </c>
      <c r="AP47" s="295">
        <f t="shared" si="30"/>
        <v>31833078.641739972</v>
      </c>
      <c r="AQ47" s="295">
        <f t="shared" si="30"/>
        <v>33468499.905308627</v>
      </c>
      <c r="AR47" s="295">
        <f t="shared" si="30"/>
        <v>35185142.661181748</v>
      </c>
      <c r="AS47" s="295">
        <f t="shared" si="30"/>
        <v>36986875.112246111</v>
      </c>
    </row>
    <row r="48" spans="1:45" x14ac:dyDescent="0.25">
      <c r="C48" s="23" t="s">
        <v>56</v>
      </c>
      <c r="D48" s="22">
        <f t="shared" si="28"/>
        <v>236878.87822920192</v>
      </c>
      <c r="E48" s="22">
        <f t="shared" si="28"/>
        <v>244927.9696167935</v>
      </c>
      <c r="F48" s="22">
        <f t="shared" si="28"/>
        <v>259468.69439943833</v>
      </c>
      <c r="G48" s="22">
        <f t="shared" si="28"/>
        <v>280676.17523435241</v>
      </c>
      <c r="H48" s="22">
        <f t="shared" si="28"/>
        <v>310552.03607642074</v>
      </c>
      <c r="I48" s="22">
        <f t="shared" si="28"/>
        <v>330819.32166422217</v>
      </c>
      <c r="J48" s="22">
        <f t="shared" si="28"/>
        <v>359190.02589002287</v>
      </c>
      <c r="K48" s="22">
        <f t="shared" si="28"/>
        <v>384516.83544141299</v>
      </c>
      <c r="L48" s="22">
        <f>SUMIF($C$5:$C$36,$C48,O$5:O$36)</f>
        <v>399200.51691676443</v>
      </c>
      <c r="M48" s="22">
        <f>SUMIF($C$5:$C$36,$C48,Q$5:Q$36)</f>
        <v>367546.16624734714</v>
      </c>
      <c r="N48" s="22">
        <f>SUMIF($C$5:$C$36,$C48,S$5:S$36)</f>
        <v>402674.78202877351</v>
      </c>
      <c r="O48" s="22">
        <f>SUMIF($C$5:$C$36,$C48,U$5:U$36)</f>
        <v>430878.37335927115</v>
      </c>
      <c r="P48" s="22">
        <f>SUMIF($C$5:$C$36,$C48,W$5:W$36)</f>
        <v>460623.73705485044</v>
      </c>
      <c r="Q48" s="22">
        <f>SUMIF($C$5:$C$36,$C48,Y$5:Y$36)</f>
        <v>491920.26659930177</v>
      </c>
      <c r="R48" s="22">
        <f>SUMIF($C$5:$C$36,$C48,AA$5:AA$36)</f>
        <v>525084.2307783399</v>
      </c>
      <c r="S48" s="22">
        <f>SUMIF($C$5:$C$36,$C48,AC$5:AC$36)</f>
        <v>560104.40447835345</v>
      </c>
      <c r="T48" s="22">
        <f>SUMIF($C$5:$C$36,$C48,AE$5:AE$36)</f>
        <v>597551.34186923748</v>
      </c>
      <c r="U48" s="22">
        <f>SUMIF($C$5:$C$36,$C48,AG$5:AG$36)</f>
        <v>637600.40612230799</v>
      </c>
      <c r="V48" s="22">
        <f>SUMIF($C$5:$C$36,$C48,AI$5:AI$36)</f>
        <v>680440.30509698903</v>
      </c>
      <c r="W48" s="22">
        <f>SUMIF($C$5:$C$36,$C48,AK$5:AK$36)</f>
        <v>726274.16968854098</v>
      </c>
      <c r="Y48" s="29" t="s">
        <v>56</v>
      </c>
      <c r="Z48" s="296">
        <f t="shared" si="29"/>
        <v>3194901.2190610468</v>
      </c>
      <c r="AA48" s="296">
        <f t="shared" si="29"/>
        <v>3303463.249068921</v>
      </c>
      <c r="AB48" s="296">
        <f t="shared" si="29"/>
        <v>3499581.1118407659</v>
      </c>
      <c r="AC48" s="296">
        <f t="shared" si="29"/>
        <v>3785616.7722558784</v>
      </c>
      <c r="AD48" s="296">
        <f t="shared" si="29"/>
        <v>4188567.1110043814</v>
      </c>
      <c r="AE48" s="296">
        <f t="shared" si="29"/>
        <v>4461921.8985463576</v>
      </c>
      <c r="AF48" s="296">
        <f t="shared" si="29"/>
        <v>4844571.4542780723</v>
      </c>
      <c r="AG48" s="296">
        <f t="shared" si="29"/>
        <v>5186166.5146547472</v>
      </c>
      <c r="AH48" s="296">
        <f t="shared" si="29"/>
        <v>5384212.5042195572</v>
      </c>
      <c r="AI48" s="296">
        <f t="shared" si="29"/>
        <v>4957274.8038288448</v>
      </c>
      <c r="AJ48" s="296">
        <f t="shared" si="30"/>
        <v>5431071.6160351699</v>
      </c>
      <c r="AK48" s="296">
        <f t="shared" si="30"/>
        <v>5811467.2384617468</v>
      </c>
      <c r="AL48" s="296">
        <f t="shared" si="30"/>
        <v>6212657.4984074514</v>
      </c>
      <c r="AM48" s="296">
        <f t="shared" si="30"/>
        <v>6634769.0903797792</v>
      </c>
      <c r="AN48" s="296">
        <f t="shared" si="30"/>
        <v>7082067.6860865019</v>
      </c>
      <c r="AO48" s="296">
        <f t="shared" si="30"/>
        <v>7554401.8869334133</v>
      </c>
      <c r="AP48" s="296">
        <f t="shared" si="30"/>
        <v>8059467.0359015549</v>
      </c>
      <c r="AQ48" s="296">
        <f t="shared" si="30"/>
        <v>8599628.3418014552</v>
      </c>
      <c r="AR48" s="296">
        <f t="shared" si="30"/>
        <v>9177430.9997751527</v>
      </c>
      <c r="AS48" s="296">
        <f t="shared" si="30"/>
        <v>9795614.7354991082</v>
      </c>
    </row>
    <row r="49" spans="3:45" x14ac:dyDescent="0.25">
      <c r="C49" s="23" t="s">
        <v>54</v>
      </c>
      <c r="D49" s="22">
        <f t="shared" si="28"/>
        <v>2333154.3490715558</v>
      </c>
      <c r="E49" s="22">
        <f t="shared" si="28"/>
        <v>2462993.3455388881</v>
      </c>
      <c r="F49" s="22">
        <f t="shared" si="28"/>
        <v>2630309.1377871418</v>
      </c>
      <c r="G49" s="22">
        <f t="shared" si="28"/>
        <v>2779666.2517505661</v>
      </c>
      <c r="H49" s="22">
        <f t="shared" si="28"/>
        <v>3036634.1910702488</v>
      </c>
      <c r="I49" s="22">
        <f t="shared" si="28"/>
        <v>3300869.2898161327</v>
      </c>
      <c r="J49" s="22">
        <f t="shared" si="28"/>
        <v>3505805.8791647302</v>
      </c>
      <c r="K49" s="22">
        <f t="shared" si="28"/>
        <v>3744612.4511502306</v>
      </c>
      <c r="L49" s="22">
        <f>SUMIF($C$5:$C$36,$C49,O$5:O$36)</f>
        <v>3878280.5359771871</v>
      </c>
      <c r="M49" s="22">
        <f>SUMIF($C$5:$C$36,$C49,Q$5:Q$36)</f>
        <v>3561481.0802975046</v>
      </c>
      <c r="N49" s="22">
        <f>SUMIF($C$5:$C$36,$C49,S$5:S$36)</f>
        <v>3890964.4287405829</v>
      </c>
      <c r="O49" s="22">
        <f>SUMIF($C$5:$C$36,$C49,U$5:U$36)</f>
        <v>4151016.4046630175</v>
      </c>
      <c r="P49" s="22">
        <f>SUMIF($C$5:$C$36,$C49,W$5:W$36)</f>
        <v>4423388.9822210828</v>
      </c>
      <c r="Q49" s="22">
        <f>SUMIF($C$5:$C$36,$C49,Y$5:Y$36)</f>
        <v>4707864.5221383674</v>
      </c>
      <c r="R49" s="22">
        <f>SUMIF($C$5:$C$36,$C49,AA$5:AA$36)</f>
        <v>5007133.1856068391</v>
      </c>
      <c r="S49" s="22">
        <f>SUMIF($C$5:$C$36,$C49,AC$5:AC$36)</f>
        <v>5320710.7495563254</v>
      </c>
      <c r="T49" s="22">
        <f>SUMIF($C$5:$C$36,$C49,AE$5:AE$36)</f>
        <v>5653598.2048718762</v>
      </c>
      <c r="U49" s="22">
        <f>SUMIF($C$5:$C$36,$C49,AG$5:AG$36)</f>
        <v>6006961.1546627125</v>
      </c>
      <c r="V49" s="22">
        <f>SUMIF($C$5:$C$36,$C49,AI$5:AI$36)</f>
        <v>6382033.8679855578</v>
      </c>
      <c r="W49" s="22">
        <f>SUMIF($C$5:$C$36,$C49,AK$5:AK$36)</f>
        <v>6780123.2044315394</v>
      </c>
      <c r="Y49" s="28" t="s">
        <v>54</v>
      </c>
      <c r="Z49" s="297">
        <f t="shared" si="29"/>
        <v>31468393.171356041</v>
      </c>
      <c r="AA49" s="297">
        <f t="shared" si="29"/>
        <v>33219595.183102168</v>
      </c>
      <c r="AB49" s="297">
        <f t="shared" si="29"/>
        <v>35476265.058517896</v>
      </c>
      <c r="AC49" s="297">
        <f t="shared" si="29"/>
        <v>37490717.461553454</v>
      </c>
      <c r="AD49" s="297">
        <f t="shared" si="29"/>
        <v>40956569.667243488</v>
      </c>
      <c r="AE49" s="297">
        <f t="shared" si="29"/>
        <v>44520437.604363203</v>
      </c>
      <c r="AF49" s="297">
        <f t="shared" si="29"/>
        <v>47284517.559632652</v>
      </c>
      <c r="AG49" s="297">
        <f t="shared" si="29"/>
        <v>50505418.526657782</v>
      </c>
      <c r="AH49" s="297">
        <f t="shared" si="29"/>
        <v>52308265.324800685</v>
      </c>
      <c r="AI49" s="297">
        <f t="shared" si="29"/>
        <v>48035436.211815968</v>
      </c>
      <c r="AJ49" s="297">
        <f t="shared" si="30"/>
        <v>52479339.186493836</v>
      </c>
      <c r="AK49" s="297">
        <f t="shared" si="30"/>
        <v>55986787.301348157</v>
      </c>
      <c r="AL49" s="297">
        <f t="shared" si="30"/>
        <v>59660409.392875724</v>
      </c>
      <c r="AM49" s="297">
        <f t="shared" si="30"/>
        <v>63497270.053771652</v>
      </c>
      <c r="AN49" s="297">
        <f t="shared" si="30"/>
        <v>67533652.803005397</v>
      </c>
      <c r="AO49" s="297">
        <f t="shared" si="30"/>
        <v>71763026.68733722</v>
      </c>
      <c r="AP49" s="297">
        <f t="shared" si="30"/>
        <v>76252842.515360132</v>
      </c>
      <c r="AQ49" s="297">
        <f t="shared" si="30"/>
        <v>81018821.345964774</v>
      </c>
      <c r="AR49" s="297">
        <f t="shared" si="30"/>
        <v>86077610.369240254</v>
      </c>
      <c r="AS49" s="297">
        <f t="shared" si="30"/>
        <v>91446835.839296013</v>
      </c>
    </row>
    <row r="50" spans="3:45" x14ac:dyDescent="0.25">
      <c r="C50" s="23" t="s">
        <v>55</v>
      </c>
      <c r="D50" s="22">
        <f t="shared" si="28"/>
        <v>2460379.6002905206</v>
      </c>
      <c r="E50" s="22">
        <f t="shared" si="28"/>
        <v>2573292.9213804062</v>
      </c>
      <c r="F50" s="22">
        <f t="shared" si="28"/>
        <v>2756294.4825962298</v>
      </c>
      <c r="G50" s="22">
        <f t="shared" si="28"/>
        <v>2923196.078649818</v>
      </c>
      <c r="H50" s="22">
        <f t="shared" si="28"/>
        <v>3213251.0844531148</v>
      </c>
      <c r="I50" s="22">
        <f t="shared" si="28"/>
        <v>3511996.9476179876</v>
      </c>
      <c r="J50" s="22">
        <f t="shared" si="28"/>
        <v>3823568.6384629998</v>
      </c>
      <c r="K50" s="22">
        <f t="shared" si="28"/>
        <v>4099926.4032520847</v>
      </c>
      <c r="L50" s="22">
        <f>SUMIF($C$5:$C$36,$C50,O$5:O$36)</f>
        <v>4268793.2450421071</v>
      </c>
      <c r="M50" s="22">
        <f>SUMIF($C$5:$C$36,$C50,Q$5:Q$36)</f>
        <v>3940802.1259371438</v>
      </c>
      <c r="N50" s="22">
        <f>SUMIF($C$5:$C$36,$C50,S$5:S$36)</f>
        <v>4328033.4880243251</v>
      </c>
      <c r="O50" s="22">
        <f>SUMIF($C$5:$C$36,$C50,U$5:U$36)</f>
        <v>4641499.9690529536</v>
      </c>
      <c r="P50" s="22">
        <f>SUMIF($C$5:$C$36,$C50,W$5:W$36)</f>
        <v>4971880.4688116387</v>
      </c>
      <c r="Q50" s="22">
        <f>SUMIF($C$5:$C$36,$C50,Y$5:Y$36)</f>
        <v>5319148.9784525083</v>
      </c>
      <c r="R50" s="22">
        <f>SUMIF($C$5:$C$36,$C50,AA$5:AA$36)</f>
        <v>5686576.7976894341</v>
      </c>
      <c r="S50" s="22">
        <f>SUMIF($C$5:$C$36,$C50,AC$5:AC$36)</f>
        <v>6073874.4983816613</v>
      </c>
      <c r="T50" s="22">
        <f>SUMIF($C$5:$C$36,$C50,AE$5:AE$36)</f>
        <v>6487035.1248112135</v>
      </c>
      <c r="U50" s="22">
        <f>SUMIF($C$5:$C$36,$C50,AG$5:AG$36)</f>
        <v>6927745.747636498</v>
      </c>
      <c r="V50" s="22">
        <f>SUMIF($C$5:$C$36,$C50,AI$5:AI$36)</f>
        <v>7397800.4209674308</v>
      </c>
      <c r="W50" s="22">
        <f>SUMIF($C$5:$C$36,$C50,AK$5:AK$36)</f>
        <v>7899106.7378643202</v>
      </c>
      <c r="Y50" s="29" t="s">
        <v>55</v>
      </c>
      <c r="Z50" s="296">
        <f t="shared" si="29"/>
        <v>33184342.323316816</v>
      </c>
      <c r="AA50" s="296">
        <f t="shared" si="29"/>
        <v>34707259.477835134</v>
      </c>
      <c r="AB50" s="296">
        <f t="shared" si="29"/>
        <v>37175490.986651994</v>
      </c>
      <c r="AC50" s="296">
        <f t="shared" si="29"/>
        <v>39426574.395527698</v>
      </c>
      <c r="AD50" s="296">
        <f t="shared" si="29"/>
        <v>43338688.040118031</v>
      </c>
      <c r="AE50" s="296">
        <f t="shared" si="29"/>
        <v>47368019.526107952</v>
      </c>
      <c r="AF50" s="296">
        <f t="shared" si="29"/>
        <v>51570339.219392136</v>
      </c>
      <c r="AG50" s="296">
        <f t="shared" si="29"/>
        <v>55297711.479097418</v>
      </c>
      <c r="AH50" s="296">
        <f t="shared" si="29"/>
        <v>57575301.117849015</v>
      </c>
      <c r="AI50" s="296">
        <f t="shared" si="29"/>
        <v>53151524.569668539</v>
      </c>
      <c r="AJ50" s="296">
        <f t="shared" si="30"/>
        <v>58374303.232078165</v>
      </c>
      <c r="AK50" s="296">
        <f t="shared" si="30"/>
        <v>62602178.886758126</v>
      </c>
      <c r="AL50" s="296">
        <f t="shared" si="30"/>
        <v>67058182.179764673</v>
      </c>
      <c r="AM50" s="296">
        <f t="shared" si="30"/>
        <v>71741962.317053214</v>
      </c>
      <c r="AN50" s="296">
        <f t="shared" si="30"/>
        <v>76697640.916903496</v>
      </c>
      <c r="AO50" s="296">
        <f t="shared" si="30"/>
        <v>81921314.320506245</v>
      </c>
      <c r="AP50" s="296">
        <f t="shared" si="30"/>
        <v>87493813.645543471</v>
      </c>
      <c r="AQ50" s="296">
        <f t="shared" si="30"/>
        <v>93437893.238639399</v>
      </c>
      <c r="AR50" s="296">
        <f t="shared" si="30"/>
        <v>99777750.384523183</v>
      </c>
      <c r="AS50" s="296">
        <f t="shared" si="30"/>
        <v>106539113.72324668</v>
      </c>
    </row>
    <row r="51" spans="3:45" x14ac:dyDescent="0.25">
      <c r="C51" s="23" t="s">
        <v>53</v>
      </c>
      <c r="D51" s="22">
        <f t="shared" si="28"/>
        <v>2447563.7442922574</v>
      </c>
      <c r="E51" s="22">
        <f t="shared" si="28"/>
        <v>2631697.8615811872</v>
      </c>
      <c r="F51" s="22">
        <f t="shared" si="28"/>
        <v>2806455.3068861743</v>
      </c>
      <c r="G51" s="22">
        <f t="shared" si="28"/>
        <v>3005543.6979989288</v>
      </c>
      <c r="H51" s="22">
        <f t="shared" si="28"/>
        <v>3248378.2727374956</v>
      </c>
      <c r="I51" s="22">
        <f t="shared" si="28"/>
        <v>3563732.6563612162</v>
      </c>
      <c r="J51" s="22">
        <f t="shared" si="28"/>
        <v>3823785.1326603424</v>
      </c>
      <c r="K51" s="22">
        <f t="shared" si="28"/>
        <v>4090636.3573433077</v>
      </c>
      <c r="L51" s="22">
        <f>SUMIF($C$5:$C$36,$C51,O$5:O$36)</f>
        <v>4262963.1573768128</v>
      </c>
      <c r="M51" s="22">
        <f>SUMIF($C$5:$C$36,$C51,Q$5:Q$36)</f>
        <v>3939454.914118744</v>
      </c>
      <c r="N51" s="22">
        <f>SUMIF($C$5:$C$36,$C51,S$5:S$36)</f>
        <v>4331526.5051585697</v>
      </c>
      <c r="O51" s="22">
        <f>SUMIF($C$5:$C$36,$C51,U$5:U$36)</f>
        <v>4651165.3804360554</v>
      </c>
      <c r="P51" s="22">
        <f>SUMIF($C$5:$C$36,$C51,W$5:W$36)</f>
        <v>4989209.8078639787</v>
      </c>
      <c r="Q51" s="22">
        <f>SUMIF($C$5:$C$36,$C51,Y$5:Y$36)</f>
        <v>5345838.8581678299</v>
      </c>
      <c r="R51" s="22">
        <f>SUMIF($C$5:$C$36,$C51,AA$5:AA$36)</f>
        <v>5724565.876542924</v>
      </c>
      <c r="S51" s="22">
        <f>SUMIF($C$5:$C$36,$C51,AC$5:AC$36)</f>
        <v>6125352.1516785165</v>
      </c>
      <c r="T51" s="22">
        <f>SUMIF($C$5:$C$36,$C51,AE$5:AE$36)</f>
        <v>6554522.8335194057</v>
      </c>
      <c r="U51" s="22">
        <f>SUMIF($C$5:$C$36,$C51,AG$5:AG$36)</f>
        <v>7014111.2332369238</v>
      </c>
      <c r="V51" s="22">
        <f>SUMIF($C$5:$C$36,$C51,AI$5:AI$36)</f>
        <v>7506297.6522225942</v>
      </c>
      <c r="W51" s="22">
        <f>SUMIF($C$5:$C$36,$C51,AK$5:AK$36)</f>
        <v>8033420.0536418781</v>
      </c>
      <c r="Y51" s="28" t="s">
        <v>53</v>
      </c>
      <c r="Z51" s="297">
        <f t="shared" si="29"/>
        <v>33011488.608970266</v>
      </c>
      <c r="AA51" s="297">
        <f t="shared" si="29"/>
        <v>35494995.455148026</v>
      </c>
      <c r="AB51" s="297">
        <f t="shared" si="29"/>
        <v>37852034.54288239</v>
      </c>
      <c r="AC51" s="297">
        <f t="shared" si="29"/>
        <v>40537236.98989664</v>
      </c>
      <c r="AD51" s="297">
        <f t="shared" si="29"/>
        <v>43812465.59897393</v>
      </c>
      <c r="AE51" s="297">
        <f t="shared" si="29"/>
        <v>48065804.318776533</v>
      </c>
      <c r="AF51" s="297">
        <f t="shared" si="29"/>
        <v>51573259.182455875</v>
      </c>
      <c r="AG51" s="297">
        <f t="shared" si="29"/>
        <v>55172412.088873327</v>
      </c>
      <c r="AH51" s="297">
        <f t="shared" si="29"/>
        <v>57496667.875711411</v>
      </c>
      <c r="AI51" s="297">
        <f t="shared" si="29"/>
        <v>53133354.065345332</v>
      </c>
      <c r="AJ51" s="297">
        <f t="shared" si="30"/>
        <v>58421415.261583813</v>
      </c>
      <c r="AK51" s="297">
        <f t="shared" si="30"/>
        <v>62732541.014616229</v>
      </c>
      <c r="AL51" s="297">
        <f t="shared" si="30"/>
        <v>67291911.446289957</v>
      </c>
      <c r="AM51" s="297">
        <f t="shared" si="30"/>
        <v>72101941.771010965</v>
      </c>
      <c r="AN51" s="297">
        <f t="shared" si="30"/>
        <v>77210018.192781091</v>
      </c>
      <c r="AO51" s="297">
        <f t="shared" si="30"/>
        <v>82615618.59322992</v>
      </c>
      <c r="AP51" s="297">
        <f t="shared" si="30"/>
        <v>88404053.361449301</v>
      </c>
      <c r="AQ51" s="297">
        <f t="shared" si="30"/>
        <v>94602746.759106576</v>
      </c>
      <c r="AR51" s="297">
        <f t="shared" si="30"/>
        <v>101241105.57681882</v>
      </c>
      <c r="AS51" s="297">
        <f t="shared" si="30"/>
        <v>108350663.06661466</v>
      </c>
    </row>
    <row r="52" spans="3:45" ht="13.5" thickBot="1" x14ac:dyDescent="0.25">
      <c r="C52" s="23" t="s">
        <v>135</v>
      </c>
      <c r="D52" s="23">
        <f t="shared" ref="D52:W52" si="31">SUM(D47:D51)</f>
        <v>8627510.2396030687</v>
      </c>
      <c r="E52" s="23">
        <f t="shared" si="31"/>
        <v>9118567.4978322703</v>
      </c>
      <c r="F52" s="23">
        <f t="shared" si="31"/>
        <v>9712382.3232713137</v>
      </c>
      <c r="G52" s="23">
        <f t="shared" si="31"/>
        <v>10300128.720270095</v>
      </c>
      <c r="H52" s="23">
        <f t="shared" si="31"/>
        <v>11181958.515970752</v>
      </c>
      <c r="I52" s="23">
        <f t="shared" si="31"/>
        <v>12214306.831012947</v>
      </c>
      <c r="J52" s="23">
        <f t="shared" si="31"/>
        <v>13123274.631991053</v>
      </c>
      <c r="K52" s="23">
        <f t="shared" si="31"/>
        <v>14036732.060255591</v>
      </c>
      <c r="L52" s="23">
        <f t="shared" si="31"/>
        <v>14569267.866078505</v>
      </c>
      <c r="M52" s="23">
        <f t="shared" si="31"/>
        <v>13408879.999999998</v>
      </c>
      <c r="N52" s="23">
        <f t="shared" si="31"/>
        <v>14682723.599999998</v>
      </c>
      <c r="O52" s="23">
        <f t="shared" si="31"/>
        <v>15700577.496979017</v>
      </c>
      <c r="P52" s="23">
        <f t="shared" si="31"/>
        <v>16770754.837613536</v>
      </c>
      <c r="Q52" s="23">
        <f t="shared" si="31"/>
        <v>17892968.606230553</v>
      </c>
      <c r="R52" s="23">
        <f t="shared" si="31"/>
        <v>19078024.213217735</v>
      </c>
      <c r="S52" s="23">
        <f t="shared" si="31"/>
        <v>20324727.867962297</v>
      </c>
      <c r="T52" s="23">
        <f t="shared" si="31"/>
        <v>21652900.651028667</v>
      </c>
      <c r="U52" s="23">
        <f t="shared" si="31"/>
        <v>23067866.376816746</v>
      </c>
      <c r="V52" s="23">
        <f t="shared" si="31"/>
        <v>24575296.758376464</v>
      </c>
      <c r="W52" s="23">
        <f t="shared" si="31"/>
        <v>26181234.141759858</v>
      </c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98">
        <f>W52*$Z$44*10</f>
        <v>353119102.47690254</v>
      </c>
    </row>
    <row r="53" spans="3:45" ht="13.5" thickTop="1" x14ac:dyDescent="0.2">
      <c r="C53" s="13"/>
      <c r="D53" s="13"/>
      <c r="E53" s="13"/>
      <c r="F53" s="13"/>
      <c r="G53" s="13"/>
      <c r="H53" s="13"/>
      <c r="I53" s="13"/>
      <c r="J53" s="13"/>
      <c r="K53" s="13"/>
      <c r="L53" s="27" t="b">
        <f>L52=N40</f>
        <v>1</v>
      </c>
      <c r="M53" s="27" t="b">
        <f>M52=P40</f>
        <v>1</v>
      </c>
      <c r="N53" s="27" t="b">
        <f>N52=R40</f>
        <v>1</v>
      </c>
      <c r="O53" s="27" t="b">
        <f>O52=T40</f>
        <v>1</v>
      </c>
      <c r="P53" s="27" t="b">
        <f>P52=V40</f>
        <v>1</v>
      </c>
      <c r="Q53" s="27" t="b">
        <f>Q52=X40</f>
        <v>1</v>
      </c>
      <c r="R53" s="27" t="b">
        <f>R52=Z40</f>
        <v>1</v>
      </c>
      <c r="S53" s="27" t="b">
        <f>S52=AB40</f>
        <v>1</v>
      </c>
      <c r="T53" s="27" t="b">
        <f>T52=AD40</f>
        <v>1</v>
      </c>
      <c r="U53" s="27" t="b">
        <f>U52=AF40</f>
        <v>1</v>
      </c>
      <c r="V53" s="27" t="b">
        <f>V52=AH40</f>
        <v>1</v>
      </c>
      <c r="W53" s="27" t="b">
        <f>W52=AJ40</f>
        <v>1</v>
      </c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99">
        <f>SUM($AS$47:$AS$51)</f>
        <v>353119102.4769026</v>
      </c>
    </row>
    <row r="54" spans="3:45" x14ac:dyDescent="0.25">
      <c r="AK54" s="141" t="b">
        <f>AK53=AK52</f>
        <v>1</v>
      </c>
    </row>
    <row r="56" spans="3:45" ht="23.25" x14ac:dyDescent="0.35">
      <c r="C56" s="15" t="s">
        <v>134</v>
      </c>
    </row>
    <row r="57" spans="3:45" ht="12.75" x14ac:dyDescent="0.2">
      <c r="C57" s="23" t="s">
        <v>133</v>
      </c>
      <c r="D57" s="23" t="str">
        <f t="shared" ref="D57:W57" si="32">D46</f>
        <v>2011-12</v>
      </c>
      <c r="E57" s="23" t="str">
        <f t="shared" si="32"/>
        <v>2012-13</v>
      </c>
      <c r="F57" s="23" t="str">
        <f t="shared" si="32"/>
        <v>2013-14</v>
      </c>
      <c r="G57" s="23" t="str">
        <f t="shared" si="32"/>
        <v>2014-15</v>
      </c>
      <c r="H57" s="23" t="str">
        <f t="shared" si="32"/>
        <v>2015-16</v>
      </c>
      <c r="I57" s="23" t="str">
        <f t="shared" si="32"/>
        <v>2016-17</v>
      </c>
      <c r="J57" s="23" t="str">
        <f t="shared" si="32"/>
        <v>2017-18</v>
      </c>
      <c r="K57" s="23" t="str">
        <f t="shared" si="32"/>
        <v>2018-19</v>
      </c>
      <c r="L57" s="23" t="str">
        <f t="shared" si="32"/>
        <v>2019-20</v>
      </c>
      <c r="M57" s="23" t="str">
        <f t="shared" si="32"/>
        <v>2020-21</v>
      </c>
      <c r="N57" s="23" t="str">
        <f t="shared" si="32"/>
        <v>2021-22</v>
      </c>
      <c r="O57" s="23" t="str">
        <f t="shared" si="32"/>
        <v>2022-23</v>
      </c>
      <c r="P57" s="23" t="str">
        <f t="shared" si="32"/>
        <v>2023-24</v>
      </c>
      <c r="Q57" s="23" t="str">
        <f t="shared" si="32"/>
        <v>2024-25</v>
      </c>
      <c r="R57" s="23" t="str">
        <f t="shared" si="32"/>
        <v>2025-26</v>
      </c>
      <c r="S57" s="23" t="str">
        <f t="shared" si="32"/>
        <v>2026-27</v>
      </c>
      <c r="T57" s="23" t="str">
        <f t="shared" si="32"/>
        <v>2027-28</v>
      </c>
      <c r="U57" s="23" t="str">
        <f t="shared" si="32"/>
        <v>2028-29</v>
      </c>
      <c r="V57" s="23" t="str">
        <f t="shared" si="32"/>
        <v>2029-30</v>
      </c>
      <c r="W57" s="23" t="str">
        <f t="shared" si="32"/>
        <v>2030-31</v>
      </c>
    </row>
    <row r="58" spans="3:45" x14ac:dyDescent="0.25">
      <c r="C58" s="23" t="str">
        <f>C47</f>
        <v>ER</v>
      </c>
      <c r="D58" s="25"/>
      <c r="E58" s="25">
        <f t="shared" ref="E58:W58" si="33">E47/D47-1</f>
        <v>4.8821303430630847E-2</v>
      </c>
      <c r="F58" s="25">
        <f t="shared" si="33"/>
        <v>4.4954223155427409E-2</v>
      </c>
      <c r="G58" s="25">
        <f t="shared" si="33"/>
        <v>4.0633110285649421E-2</v>
      </c>
      <c r="H58" s="25">
        <f t="shared" si="33"/>
        <v>4.7364005936534559E-2</v>
      </c>
      <c r="I58" s="25">
        <f t="shared" si="33"/>
        <v>9.7401137812226812E-2</v>
      </c>
      <c r="J58" s="25">
        <f t="shared" si="33"/>
        <v>6.90404978747301E-2</v>
      </c>
      <c r="K58" s="25">
        <f t="shared" si="33"/>
        <v>6.5872129469896734E-2</v>
      </c>
      <c r="L58" s="25">
        <f t="shared" si="33"/>
        <v>2.5037504874595884E-2</v>
      </c>
      <c r="M58" s="25">
        <f t="shared" si="33"/>
        <v>-9.1154503004630461E-2</v>
      </c>
      <c r="N58" s="25">
        <f t="shared" si="33"/>
        <v>8.1225950757508381E-2</v>
      </c>
      <c r="O58" s="25">
        <f t="shared" si="33"/>
        <v>5.5791623200269758E-2</v>
      </c>
      <c r="P58" s="25">
        <f t="shared" si="33"/>
        <v>5.4563814047021042E-2</v>
      </c>
      <c r="Q58" s="25">
        <f t="shared" si="33"/>
        <v>5.3251650683675766E-2</v>
      </c>
      <c r="R58" s="25">
        <f t="shared" si="33"/>
        <v>5.2494010801585E-2</v>
      </c>
      <c r="S58" s="25">
        <f t="shared" si="33"/>
        <v>5.1540633536869995E-2</v>
      </c>
      <c r="T58" s="25">
        <f t="shared" si="33"/>
        <v>5.1458011856891916E-2</v>
      </c>
      <c r="U58" s="25">
        <f t="shared" si="33"/>
        <v>5.1374900994472616E-2</v>
      </c>
      <c r="V58" s="25">
        <f t="shared" si="33"/>
        <v>5.1291296614128568E-2</v>
      </c>
      <c r="W58" s="25">
        <f t="shared" si="33"/>
        <v>5.1207194707558745E-2</v>
      </c>
    </row>
    <row r="59" spans="3:45" x14ac:dyDescent="0.25">
      <c r="C59" s="23" t="str">
        <f>C48</f>
        <v>NER</v>
      </c>
      <c r="D59" s="25"/>
      <c r="E59" s="25">
        <f t="shared" ref="E59:W59" si="34">E48/D48-1</f>
        <v>3.3979776701759556E-2</v>
      </c>
      <c r="F59" s="25">
        <f t="shared" si="34"/>
        <v>5.9367351166119464E-2</v>
      </c>
      <c r="G59" s="25">
        <f t="shared" si="34"/>
        <v>8.1734256550681561E-2</v>
      </c>
      <c r="H59" s="25">
        <f t="shared" si="34"/>
        <v>0.10644245389592921</v>
      </c>
      <c r="I59" s="25">
        <f t="shared" si="34"/>
        <v>6.5262124325000448E-2</v>
      </c>
      <c r="J59" s="25">
        <f t="shared" si="34"/>
        <v>8.5758909374092251E-2</v>
      </c>
      <c r="K59" s="25">
        <f t="shared" si="34"/>
        <v>7.0510893192631929E-2</v>
      </c>
      <c r="L59" s="25">
        <f t="shared" si="34"/>
        <v>3.8187356500255731E-2</v>
      </c>
      <c r="M59" s="25">
        <f t="shared" si="34"/>
        <v>-7.9294362927935347E-2</v>
      </c>
      <c r="N59" s="25">
        <f t="shared" si="34"/>
        <v>9.5576063655050891E-2</v>
      </c>
      <c r="O59" s="25">
        <f t="shared" si="34"/>
        <v>7.0040619848109387E-2</v>
      </c>
      <c r="P59" s="25">
        <f t="shared" si="34"/>
        <v>6.9034246169457303E-2</v>
      </c>
      <c r="Q59" s="25">
        <f t="shared" si="34"/>
        <v>6.7943805381277089E-2</v>
      </c>
      <c r="R59" s="25">
        <f t="shared" si="34"/>
        <v>6.7417356898719083E-2</v>
      </c>
      <c r="S59" s="25">
        <f t="shared" si="34"/>
        <v>6.6694392341782205E-2</v>
      </c>
      <c r="T59" s="25">
        <f t="shared" si="34"/>
        <v>6.685706645310141E-2</v>
      </c>
      <c r="U59" s="25">
        <f t="shared" si="34"/>
        <v>6.7021963548421715E-2</v>
      </c>
      <c r="V59" s="25">
        <f t="shared" si="34"/>
        <v>6.7189259234040177E-2</v>
      </c>
      <c r="W59" s="25">
        <f t="shared" si="34"/>
        <v>6.7359126507091416E-2</v>
      </c>
    </row>
    <row r="60" spans="3:45" x14ac:dyDescent="0.25">
      <c r="C60" s="23" t="str">
        <f>C49</f>
        <v>NR</v>
      </c>
      <c r="D60" s="25"/>
      <c r="E60" s="25">
        <f t="shared" ref="E60:W60" si="35">E49/D49-1</f>
        <v>5.5649552940635783E-2</v>
      </c>
      <c r="F60" s="25">
        <f t="shared" si="35"/>
        <v>6.7931889686712044E-2</v>
      </c>
      <c r="G60" s="25">
        <f t="shared" si="35"/>
        <v>5.6783102722700152E-2</v>
      </c>
      <c r="H60" s="25">
        <f t="shared" si="35"/>
        <v>9.2445608949581759E-2</v>
      </c>
      <c r="I60" s="25">
        <f t="shared" si="35"/>
        <v>8.7015781987475949E-2</v>
      </c>
      <c r="J60" s="25">
        <f t="shared" si="35"/>
        <v>6.2085642100663918E-2</v>
      </c>
      <c r="K60" s="25">
        <f t="shared" si="35"/>
        <v>6.811745436470007E-2</v>
      </c>
      <c r="L60" s="25">
        <f t="shared" si="35"/>
        <v>3.5696106491847512E-2</v>
      </c>
      <c r="M60" s="25">
        <f t="shared" si="35"/>
        <v>-8.1685544080905559E-2</v>
      </c>
      <c r="N60" s="25">
        <f t="shared" si="35"/>
        <v>9.2513013831749813E-2</v>
      </c>
      <c r="O60" s="25">
        <f t="shared" si="35"/>
        <v>6.6834837656587709E-2</v>
      </c>
      <c r="P60" s="25">
        <f t="shared" si="35"/>
        <v>6.5615875970062909E-2</v>
      </c>
      <c r="Q60" s="25">
        <f t="shared" si="35"/>
        <v>6.4311671675422843E-2</v>
      </c>
      <c r="R60" s="25">
        <f t="shared" si="35"/>
        <v>6.3567815526802907E-2</v>
      </c>
      <c r="S60" s="25">
        <f t="shared" si="35"/>
        <v>6.262616797389664E-2</v>
      </c>
      <c r="T60" s="25">
        <f t="shared" si="35"/>
        <v>6.2564471361896246E-2</v>
      </c>
      <c r="U60" s="25">
        <f t="shared" si="35"/>
        <v>6.250231038462073E-2</v>
      </c>
      <c r="V60" s="25">
        <f t="shared" si="35"/>
        <v>6.2439676845871928E-2</v>
      </c>
      <c r="W60" s="25">
        <f t="shared" si="35"/>
        <v>6.2376562813765801E-2</v>
      </c>
    </row>
    <row r="61" spans="3:45" x14ac:dyDescent="0.25">
      <c r="C61" s="23" t="str">
        <f>C50</f>
        <v>SR</v>
      </c>
      <c r="D61" s="25"/>
      <c r="E61" s="25">
        <f t="shared" ref="E61:W61" si="36">E50/D50-1</f>
        <v>4.5892642369719239E-2</v>
      </c>
      <c r="F61" s="25">
        <f t="shared" si="36"/>
        <v>7.1115713137568148E-2</v>
      </c>
      <c r="G61" s="25">
        <f t="shared" si="36"/>
        <v>6.0552889797311771E-2</v>
      </c>
      <c r="H61" s="25">
        <f t="shared" si="36"/>
        <v>9.9225299295444103E-2</v>
      </c>
      <c r="I61" s="25">
        <f t="shared" si="36"/>
        <v>9.2973084055060218E-2</v>
      </c>
      <c r="J61" s="25">
        <f t="shared" si="36"/>
        <v>8.8716389988987787E-2</v>
      </c>
      <c r="K61" s="25">
        <f t="shared" si="36"/>
        <v>7.2277443121872453E-2</v>
      </c>
      <c r="L61" s="25">
        <f t="shared" si="36"/>
        <v>4.1187773921033344E-2</v>
      </c>
      <c r="M61" s="25">
        <f t="shared" si="36"/>
        <v>-7.6834622872846148E-2</v>
      </c>
      <c r="N61" s="25">
        <f t="shared" si="36"/>
        <v>9.826206688697825E-2</v>
      </c>
      <c r="O61" s="25">
        <f t="shared" si="36"/>
        <v>7.2426999905613298E-2</v>
      </c>
      <c r="P61" s="25">
        <f t="shared" si="36"/>
        <v>7.1179683714636566E-2</v>
      </c>
      <c r="Q61" s="25">
        <f t="shared" si="36"/>
        <v>6.9846512163610486E-2</v>
      </c>
      <c r="R61" s="25">
        <f t="shared" si="36"/>
        <v>6.907642946744863E-2</v>
      </c>
      <c r="S61" s="25">
        <f t="shared" si="36"/>
        <v>6.810735429610193E-2</v>
      </c>
      <c r="T61" s="25">
        <f t="shared" si="36"/>
        <v>6.8022582050326408E-2</v>
      </c>
      <c r="U61" s="25">
        <f t="shared" si="36"/>
        <v>6.7937141443813243E-2</v>
      </c>
      <c r="V61" s="25">
        <f t="shared" si="36"/>
        <v>6.7851028379801503E-2</v>
      </c>
      <c r="W61" s="25">
        <f t="shared" si="36"/>
        <v>6.7764239148172756E-2</v>
      </c>
    </row>
    <row r="62" spans="3:45" x14ac:dyDescent="0.25">
      <c r="C62" s="23" t="str">
        <f>C51</f>
        <v>WR</v>
      </c>
      <c r="D62" s="25"/>
      <c r="E62" s="25">
        <f t="shared" ref="E62:W62" si="37">E51/D51-1</f>
        <v>7.5231592116173696E-2</v>
      </c>
      <c r="F62" s="25">
        <f t="shared" si="37"/>
        <v>6.6404828554288642E-2</v>
      </c>
      <c r="G62" s="25">
        <f t="shared" si="37"/>
        <v>7.0939448287044904E-2</v>
      </c>
      <c r="H62" s="25">
        <f t="shared" si="37"/>
        <v>8.0795556191794571E-2</v>
      </c>
      <c r="I62" s="25">
        <f t="shared" si="37"/>
        <v>9.7080560558596263E-2</v>
      </c>
      <c r="J62" s="25">
        <f t="shared" si="37"/>
        <v>7.2971937396857145E-2</v>
      </c>
      <c r="K62" s="25">
        <f t="shared" si="37"/>
        <v>6.9787191336587284E-2</v>
      </c>
      <c r="L62" s="25">
        <f t="shared" si="37"/>
        <v>4.212713743771257E-2</v>
      </c>
      <c r="M62" s="25">
        <f t="shared" si="37"/>
        <v>-7.5888116156541563E-2</v>
      </c>
      <c r="N62" s="25">
        <f t="shared" si="37"/>
        <v>9.95243249604576E-2</v>
      </c>
      <c r="O62" s="25">
        <f t="shared" si="37"/>
        <v>7.3793586371182718E-2</v>
      </c>
      <c r="P62" s="25">
        <f t="shared" si="37"/>
        <v>7.2679511429505572E-2</v>
      </c>
      <c r="Q62" s="25">
        <f t="shared" si="37"/>
        <v>7.1480066791685726E-2</v>
      </c>
      <c r="R62" s="25">
        <f t="shared" si="37"/>
        <v>7.084519912089049E-2</v>
      </c>
      <c r="S62" s="25">
        <f t="shared" si="37"/>
        <v>7.0011645211012663E-2</v>
      </c>
      <c r="T62" s="25">
        <f t="shared" si="37"/>
        <v>7.0064654441668983E-2</v>
      </c>
      <c r="U62" s="25">
        <f t="shared" si="37"/>
        <v>7.011775096231454E-2</v>
      </c>
      <c r="V62" s="25">
        <f t="shared" si="37"/>
        <v>7.0170888744023108E-2</v>
      </c>
      <c r="W62" s="25">
        <f t="shared" si="37"/>
        <v>7.0224020661264985E-2</v>
      </c>
    </row>
    <row r="65" spans="3:23" ht="23.25" x14ac:dyDescent="0.35">
      <c r="C65" s="15" t="s">
        <v>132</v>
      </c>
    </row>
    <row r="66" spans="3:23" ht="12.75" x14ac:dyDescent="0.2">
      <c r="C66" s="24"/>
      <c r="D66" s="24" t="str">
        <f t="shared" ref="D66:K75" si="38">D4</f>
        <v>2011-12</v>
      </c>
      <c r="E66" s="24" t="str">
        <f t="shared" si="38"/>
        <v>2012-13</v>
      </c>
      <c r="F66" s="24" t="str">
        <f t="shared" si="38"/>
        <v>2013-14</v>
      </c>
      <c r="G66" s="24" t="str">
        <f t="shared" si="38"/>
        <v>2014-15</v>
      </c>
      <c r="H66" s="24" t="str">
        <f t="shared" si="38"/>
        <v>2015-16</v>
      </c>
      <c r="I66" s="24" t="str">
        <f t="shared" si="38"/>
        <v>2016-17</v>
      </c>
      <c r="J66" s="24" t="str">
        <f t="shared" si="38"/>
        <v>2017-18</v>
      </c>
      <c r="K66" s="24" t="str">
        <f t="shared" si="38"/>
        <v>2018-19</v>
      </c>
      <c r="L66" s="24" t="str">
        <f>N4</f>
        <v>2019-20</v>
      </c>
      <c r="M66" s="24" t="str">
        <f t="shared" ref="M66:W66" si="39">M46</f>
        <v>2020-21</v>
      </c>
      <c r="N66" s="24" t="str">
        <f t="shared" si="39"/>
        <v>2021-22</v>
      </c>
      <c r="O66" s="24" t="str">
        <f t="shared" si="39"/>
        <v>2022-23</v>
      </c>
      <c r="P66" s="24" t="str">
        <f t="shared" si="39"/>
        <v>2023-24</v>
      </c>
      <c r="Q66" s="24" t="str">
        <f t="shared" si="39"/>
        <v>2024-25</v>
      </c>
      <c r="R66" s="24" t="str">
        <f t="shared" si="39"/>
        <v>2025-26</v>
      </c>
      <c r="S66" s="24" t="str">
        <f t="shared" si="39"/>
        <v>2026-27</v>
      </c>
      <c r="T66" s="24" t="str">
        <f t="shared" si="39"/>
        <v>2027-28</v>
      </c>
      <c r="U66" s="24" t="str">
        <f t="shared" si="39"/>
        <v>2028-29</v>
      </c>
      <c r="V66" s="24" t="str">
        <f t="shared" si="39"/>
        <v>2029-30</v>
      </c>
      <c r="W66" s="24" t="str">
        <f t="shared" si="39"/>
        <v>2030-31</v>
      </c>
    </row>
    <row r="67" spans="3:23" x14ac:dyDescent="0.25">
      <c r="C67" s="23" t="str">
        <f t="shared" ref="C67:C98" si="40">A5</f>
        <v>BR</v>
      </c>
      <c r="D67" s="22">
        <f t="shared" si="38"/>
        <v>247143.96140589949</v>
      </c>
      <c r="E67" s="22">
        <f t="shared" si="38"/>
        <v>256850.961244604</v>
      </c>
      <c r="F67" s="22">
        <f t="shared" si="38"/>
        <v>269649.84200906171</v>
      </c>
      <c r="G67" s="22">
        <f t="shared" si="38"/>
        <v>279482.44215894234</v>
      </c>
      <c r="H67" s="22">
        <f t="shared" si="38"/>
        <v>296488.18110842572</v>
      </c>
      <c r="I67" s="22">
        <f t="shared" si="38"/>
        <v>322950.70521495386</v>
      </c>
      <c r="J67" s="22">
        <f t="shared" si="38"/>
        <v>343789.03249613533</v>
      </c>
      <c r="K67" s="22">
        <f t="shared" si="38"/>
        <v>375651.26886572823</v>
      </c>
      <c r="L67" s="22">
        <f t="shared" ref="L67:L98" si="41">O5</f>
        <v>385928.32171969459</v>
      </c>
      <c r="M67" s="22">
        <f t="shared" ref="M67:M98" si="42">Q5</f>
        <v>351522.67536714603</v>
      </c>
      <c r="N67" s="22">
        <f t="shared" ref="N67:N98" si="43">S5</f>
        <v>380891.19435266958</v>
      </c>
      <c r="O67" s="22">
        <f t="shared" ref="O67:O98" si="44">U5</f>
        <v>402981.08200387569</v>
      </c>
      <c r="P67" s="22">
        <f t="shared" ref="P67:P98" si="45">W5</f>
        <v>425831.04625381692</v>
      </c>
      <c r="Q67" s="22">
        <f t="shared" ref="Q67:Q98" si="46">Y5</f>
        <v>449390.04740648606</v>
      </c>
      <c r="R67" s="22">
        <f t="shared" ref="R67:R98" si="47">AA5</f>
        <v>473883.0172940364</v>
      </c>
      <c r="S67" s="22">
        <f t="shared" ref="S67:S98" si="48">AC5</f>
        <v>499228.36173973791</v>
      </c>
      <c r="T67" s="22">
        <f t="shared" ref="T67:T98" si="49">AE5</f>
        <v>525856.34458273381</v>
      </c>
      <c r="U67" s="22">
        <f t="shared" ref="U67:U98" si="50">AG5</f>
        <v>553827.4150073576</v>
      </c>
      <c r="V67" s="21">
        <f t="shared" ref="V67:V98" si="51">AI5</f>
        <v>583204.6077270807</v>
      </c>
      <c r="W67" s="21">
        <f t="shared" ref="W67:W98" si="52">AK5</f>
        <v>614053.63879098278</v>
      </c>
    </row>
    <row r="68" spans="3:23" x14ac:dyDescent="0.25">
      <c r="C68" s="23" t="str">
        <f t="shared" si="40"/>
        <v>JH</v>
      </c>
      <c r="D68" s="22">
        <f t="shared" si="38"/>
        <v>150917.59</v>
      </c>
      <c r="E68" s="22">
        <f t="shared" si="38"/>
        <v>163250.26999999999</v>
      </c>
      <c r="F68" s="22">
        <f t="shared" si="38"/>
        <v>165816.26</v>
      </c>
      <c r="G68" s="22">
        <f t="shared" si="38"/>
        <v>186534.39</v>
      </c>
      <c r="H68" s="22">
        <f t="shared" si="38"/>
        <v>174881.15</v>
      </c>
      <c r="I68" s="22">
        <f t="shared" si="38"/>
        <v>193173.92</v>
      </c>
      <c r="J68" s="22">
        <f t="shared" si="38"/>
        <v>210587.3</v>
      </c>
      <c r="K68" s="22">
        <f t="shared" si="38"/>
        <v>224986.32</v>
      </c>
      <c r="L68" s="22">
        <f t="shared" si="41"/>
        <v>230502.29031472618</v>
      </c>
      <c r="M68" s="22">
        <f t="shared" si="42"/>
        <v>209372.32757258951</v>
      </c>
      <c r="N68" s="22">
        <f t="shared" si="43"/>
        <v>226237.30084478113</v>
      </c>
      <c r="O68" s="22">
        <f t="shared" si="44"/>
        <v>238696.07562090509</v>
      </c>
      <c r="P68" s="22">
        <f t="shared" si="45"/>
        <v>251533.18142576815</v>
      </c>
      <c r="Q68" s="22">
        <f t="shared" si="46"/>
        <v>264715.12379272003</v>
      </c>
      <c r="R68" s="22">
        <f t="shared" si="47"/>
        <v>278370.87298711605</v>
      </c>
      <c r="S68" s="22">
        <f t="shared" si="48"/>
        <v>292448.39254592161</v>
      </c>
      <c r="T68" s="22">
        <f t="shared" si="49"/>
        <v>307195.21640133311</v>
      </c>
      <c r="U68" s="22">
        <f t="shared" si="50"/>
        <v>322640.6786342822</v>
      </c>
      <c r="V68" s="21">
        <f t="shared" si="51"/>
        <v>338815.25900153536</v>
      </c>
      <c r="W68" s="21">
        <f t="shared" si="52"/>
        <v>355750.62021075137</v>
      </c>
    </row>
    <row r="69" spans="3:23" x14ac:dyDescent="0.25">
      <c r="C69" s="23" t="str">
        <f t="shared" si="40"/>
        <v>OD</v>
      </c>
      <c r="D69" s="22">
        <f t="shared" si="38"/>
        <v>230987.07519572522</v>
      </c>
      <c r="E69" s="22">
        <f t="shared" si="38"/>
        <v>243363.48209918867</v>
      </c>
      <c r="F69" s="22">
        <f t="shared" si="38"/>
        <v>265891.53245219297</v>
      </c>
      <c r="G69" s="22">
        <f t="shared" si="38"/>
        <v>270665.34158057498</v>
      </c>
      <c r="H69" s="22">
        <f t="shared" si="38"/>
        <v>292228.92966172448</v>
      </c>
      <c r="I69" s="22">
        <f t="shared" si="38"/>
        <v>337348.06305594079</v>
      </c>
      <c r="J69" s="22">
        <f t="shared" si="38"/>
        <v>361568.3012761657</v>
      </c>
      <c r="K69" s="22">
        <f t="shared" si="38"/>
        <v>376877.42232047097</v>
      </c>
      <c r="L69" s="22">
        <f t="shared" si="41"/>
        <v>391127.82178416947</v>
      </c>
      <c r="M69" s="22">
        <f t="shared" si="42"/>
        <v>359883.72019436641</v>
      </c>
      <c r="N69" s="22">
        <f t="shared" si="43"/>
        <v>393918.68967646902</v>
      </c>
      <c r="O69" s="22">
        <f t="shared" si="44"/>
        <v>421004.86119012703</v>
      </c>
      <c r="P69" s="22">
        <f t="shared" si="45"/>
        <v>449403.62502037734</v>
      </c>
      <c r="Q69" s="22">
        <f t="shared" si="46"/>
        <v>479092.63809981366</v>
      </c>
      <c r="R69" s="22">
        <f t="shared" si="47"/>
        <v>510345.14814866381</v>
      </c>
      <c r="S69" s="22">
        <f t="shared" si="48"/>
        <v>543111.36799104116</v>
      </c>
      <c r="T69" s="22">
        <f t="shared" si="49"/>
        <v>577901.15041344566</v>
      </c>
      <c r="U69" s="22">
        <f t="shared" si="50"/>
        <v>614833.73504238878</v>
      </c>
      <c r="V69" s="21">
        <f t="shared" si="51"/>
        <v>654034.9898054892</v>
      </c>
      <c r="W69" s="21">
        <f t="shared" si="52"/>
        <v>695637.75285466237</v>
      </c>
    </row>
    <row r="70" spans="3:23" x14ac:dyDescent="0.25">
      <c r="C70" s="23" t="str">
        <f t="shared" si="40"/>
        <v>WB</v>
      </c>
      <c r="D70" s="22">
        <f t="shared" si="38"/>
        <v>520485.04111790925</v>
      </c>
      <c r="E70" s="22">
        <f t="shared" si="38"/>
        <v>542190.6863712027</v>
      </c>
      <c r="F70" s="22">
        <f t="shared" si="38"/>
        <v>558497.06714107445</v>
      </c>
      <c r="G70" s="22">
        <f t="shared" si="38"/>
        <v>574364.34289691295</v>
      </c>
      <c r="H70" s="22">
        <f t="shared" si="38"/>
        <v>609544.6708633207</v>
      </c>
      <c r="I70" s="22">
        <f t="shared" si="38"/>
        <v>653415.9272824931</v>
      </c>
      <c r="J70" s="22">
        <f t="shared" si="38"/>
        <v>694980.32204065565</v>
      </c>
      <c r="K70" s="22">
        <f t="shared" si="38"/>
        <v>739525.00188235613</v>
      </c>
      <c r="L70" s="22">
        <f t="shared" si="41"/>
        <v>752471.97694704542</v>
      </c>
      <c r="M70" s="22">
        <f t="shared" si="42"/>
        <v>678816.99026515661</v>
      </c>
      <c r="N70" s="22">
        <f t="shared" si="43"/>
        <v>728477.21117382823</v>
      </c>
      <c r="O70" s="22">
        <f t="shared" si="44"/>
        <v>763335.35065281019</v>
      </c>
      <c r="P70" s="22">
        <f t="shared" si="45"/>
        <v>798883.98896202247</v>
      </c>
      <c r="Q70" s="22">
        <f t="shared" si="46"/>
        <v>834998.17157352623</v>
      </c>
      <c r="R70" s="22">
        <f t="shared" si="47"/>
        <v>872065.08417038445</v>
      </c>
      <c r="S70" s="22">
        <f t="shared" si="48"/>
        <v>909897.94159074128</v>
      </c>
      <c r="T70" s="22">
        <f t="shared" si="49"/>
        <v>949240.43455941987</v>
      </c>
      <c r="U70" s="22">
        <f t="shared" si="50"/>
        <v>990146.00647427433</v>
      </c>
      <c r="V70" s="21">
        <f t="shared" si="51"/>
        <v>1032669.6555697892</v>
      </c>
      <c r="W70" s="21">
        <f t="shared" si="52"/>
        <v>1076867.9642771832</v>
      </c>
    </row>
    <row r="71" spans="3:23" x14ac:dyDescent="0.25">
      <c r="C71" s="23" t="str">
        <f t="shared" si="40"/>
        <v>NE</v>
      </c>
      <c r="D71" s="22">
        <f t="shared" si="38"/>
        <v>11062.69</v>
      </c>
      <c r="E71" s="22">
        <f t="shared" si="38"/>
        <v>11299.17</v>
      </c>
      <c r="F71" s="22">
        <f t="shared" si="38"/>
        <v>12338.34</v>
      </c>
      <c r="G71" s="22">
        <f t="shared" si="38"/>
        <v>14382.65</v>
      </c>
      <c r="H71" s="22">
        <f t="shared" si="38"/>
        <v>14240.46</v>
      </c>
      <c r="I71" s="22">
        <f t="shared" si="38"/>
        <v>14746.34</v>
      </c>
      <c r="J71" s="22">
        <f t="shared" si="38"/>
        <v>15943.54</v>
      </c>
      <c r="K71" s="22">
        <f t="shared" si="38"/>
        <v>16675.95</v>
      </c>
      <c r="L71" s="22">
        <f t="shared" si="41"/>
        <v>17111.866086630773</v>
      </c>
      <c r="M71" s="22">
        <f t="shared" si="42"/>
        <v>15567.865284936115</v>
      </c>
      <c r="N71" s="22">
        <f t="shared" si="43"/>
        <v>16848.515829561413</v>
      </c>
      <c r="O71" s="22">
        <f t="shared" si="44"/>
        <v>17804.524280407837</v>
      </c>
      <c r="P71" s="22">
        <f t="shared" si="45"/>
        <v>18791.785003775978</v>
      </c>
      <c r="Q71" s="22">
        <f t="shared" si="46"/>
        <v>19807.933133259958</v>
      </c>
      <c r="R71" s="22">
        <f t="shared" si="47"/>
        <v>20862.764427556198</v>
      </c>
      <c r="S71" s="22">
        <f t="shared" si="48"/>
        <v>21952.54910206308</v>
      </c>
      <c r="T71" s="22">
        <f t="shared" si="49"/>
        <v>23096.055958060089</v>
      </c>
      <c r="U71" s="22">
        <f t="shared" si="50"/>
        <v>24295.741197880536</v>
      </c>
      <c r="V71" s="21">
        <f t="shared" si="51"/>
        <v>25554.162209745002</v>
      </c>
      <c r="W71" s="21">
        <f t="shared" si="52"/>
        <v>26873.981125722275</v>
      </c>
    </row>
    <row r="72" spans="3:23" x14ac:dyDescent="0.25">
      <c r="C72" s="23" t="str">
        <f t="shared" si="40"/>
        <v>AS</v>
      </c>
      <c r="D72" s="22">
        <f t="shared" si="38"/>
        <v>143174.91</v>
      </c>
      <c r="E72" s="22">
        <f t="shared" si="38"/>
        <v>147342.38</v>
      </c>
      <c r="F72" s="22">
        <f t="shared" si="38"/>
        <v>154525.4</v>
      </c>
      <c r="G72" s="22">
        <f t="shared" si="38"/>
        <v>165212.30269399821</v>
      </c>
      <c r="H72" s="22">
        <f t="shared" si="38"/>
        <v>191108.99494103919</v>
      </c>
      <c r="I72" s="22">
        <f t="shared" si="38"/>
        <v>202080.83917880512</v>
      </c>
      <c r="J72" s="22">
        <f t="shared" si="38"/>
        <v>219919.3725019354</v>
      </c>
      <c r="K72" s="22">
        <f t="shared" si="38"/>
        <v>234047.90140936073</v>
      </c>
      <c r="L72" s="22">
        <f t="shared" si="41"/>
        <v>242963.62185177501</v>
      </c>
      <c r="M72" s="22">
        <f t="shared" si="42"/>
        <v>223615.88840461988</v>
      </c>
      <c r="N72" s="22">
        <f t="shared" si="43"/>
        <v>244830.18253624745</v>
      </c>
      <c r="O72" s="22">
        <f t="shared" si="44"/>
        <v>261735.95921923022</v>
      </c>
      <c r="P72" s="22">
        <f t="shared" si="45"/>
        <v>279467.15071298467</v>
      </c>
      <c r="Q72" s="22">
        <f t="shared" si="46"/>
        <v>298010.52760338812</v>
      </c>
      <c r="R72" s="22">
        <f t="shared" si="47"/>
        <v>317536.76233767607</v>
      </c>
      <c r="S72" s="22">
        <f t="shared" si="48"/>
        <v>338015.66548672895</v>
      </c>
      <c r="T72" s="22">
        <f t="shared" si="49"/>
        <v>359765.41152584756</v>
      </c>
      <c r="U72" s="22">
        <f t="shared" si="50"/>
        <v>382861.28254445782</v>
      </c>
      <c r="V72" s="21">
        <f t="shared" si="51"/>
        <v>407382.77045072214</v>
      </c>
      <c r="W72" s="21">
        <f t="shared" si="52"/>
        <v>433413.79566560994</v>
      </c>
    </row>
    <row r="73" spans="3:23" x14ac:dyDescent="0.25">
      <c r="C73" s="23" t="str">
        <f t="shared" si="40"/>
        <v>NE</v>
      </c>
      <c r="D73" s="22">
        <f t="shared" si="38"/>
        <v>12914.595800000001</v>
      </c>
      <c r="E73" s="22">
        <f t="shared" si="38"/>
        <v>12992.812599999999</v>
      </c>
      <c r="F73" s="22">
        <f t="shared" si="38"/>
        <v>14115.0887</v>
      </c>
      <c r="G73" s="22">
        <f t="shared" si="38"/>
        <v>15244.9</v>
      </c>
      <c r="H73" s="22">
        <f t="shared" si="38"/>
        <v>16423.68</v>
      </c>
      <c r="I73" s="22">
        <f t="shared" si="38"/>
        <v>17081.919999999998</v>
      </c>
      <c r="J73" s="22">
        <f t="shared" si="38"/>
        <v>18750.740000000002</v>
      </c>
      <c r="K73" s="22">
        <f t="shared" si="38"/>
        <v>19300.419999999998</v>
      </c>
      <c r="L73" s="22">
        <f t="shared" si="41"/>
        <v>19780.56560393747</v>
      </c>
      <c r="M73" s="22">
        <f t="shared" si="42"/>
        <v>17973.61996444103</v>
      </c>
      <c r="N73" s="22">
        <f t="shared" si="43"/>
        <v>19428.232734263969</v>
      </c>
      <c r="O73" s="22">
        <f t="shared" si="44"/>
        <v>20505.349617252046</v>
      </c>
      <c r="P73" s="22">
        <f t="shared" si="45"/>
        <v>21615.734450222331</v>
      </c>
      <c r="Q73" s="22">
        <f t="shared" si="46"/>
        <v>22756.542566794764</v>
      </c>
      <c r="R73" s="22">
        <f t="shared" si="47"/>
        <v>23938.896655844819</v>
      </c>
      <c r="S73" s="22">
        <f t="shared" si="48"/>
        <v>25158.363633821911</v>
      </c>
      <c r="T73" s="22">
        <f t="shared" si="49"/>
        <v>26436.284261402514</v>
      </c>
      <c r="U73" s="22">
        <f t="shared" si="50"/>
        <v>27775.245090767698</v>
      </c>
      <c r="V73" s="21">
        <f t="shared" si="51"/>
        <v>29177.934934759789</v>
      </c>
      <c r="W73" s="21">
        <f t="shared" si="52"/>
        <v>30647.14825481136</v>
      </c>
    </row>
    <row r="74" spans="3:23" x14ac:dyDescent="0.25">
      <c r="C74" s="23" t="str">
        <f t="shared" si="40"/>
        <v>NE</v>
      </c>
      <c r="D74" s="22">
        <f t="shared" si="38"/>
        <v>19917.743723559008</v>
      </c>
      <c r="E74" s="22">
        <f t="shared" si="38"/>
        <v>20353.565370676293</v>
      </c>
      <c r="F74" s="22">
        <f t="shared" si="38"/>
        <v>20725.706245119665</v>
      </c>
      <c r="G74" s="22">
        <f t="shared" si="38"/>
        <v>20140.332491840192</v>
      </c>
      <c r="H74" s="22">
        <f t="shared" si="38"/>
        <v>20638.41797278111</v>
      </c>
      <c r="I74" s="22">
        <f t="shared" si="38"/>
        <v>21730.228469751557</v>
      </c>
      <c r="J74" s="22">
        <f t="shared" si="38"/>
        <v>22564.330810172283</v>
      </c>
      <c r="K74" s="22">
        <f t="shared" si="38"/>
        <v>24681.955000669383</v>
      </c>
      <c r="L74" s="22">
        <f t="shared" si="41"/>
        <v>24628.080797079459</v>
      </c>
      <c r="M74" s="22">
        <f t="shared" si="42"/>
        <v>21787.454168808697</v>
      </c>
      <c r="N74" s="22">
        <f t="shared" si="43"/>
        <v>22928.904051379835</v>
      </c>
      <c r="O74" s="22">
        <f t="shared" si="44"/>
        <v>23561.137069131248</v>
      </c>
      <c r="P74" s="22">
        <f t="shared" si="45"/>
        <v>24181.215729512296</v>
      </c>
      <c r="Q74" s="22">
        <f t="shared" si="46"/>
        <v>24785.260208656793</v>
      </c>
      <c r="R74" s="22">
        <f t="shared" si="47"/>
        <v>25384.604456730522</v>
      </c>
      <c r="S74" s="22">
        <f t="shared" si="48"/>
        <v>25973.335688248939</v>
      </c>
      <c r="T74" s="22">
        <f t="shared" si="49"/>
        <v>26572.035214947271</v>
      </c>
      <c r="U74" s="22">
        <f t="shared" si="50"/>
        <v>27180.746109442531</v>
      </c>
      <c r="V74" s="21">
        <f t="shared" si="51"/>
        <v>27799.506945860194</v>
      </c>
      <c r="W74" s="21">
        <f t="shared" si="52"/>
        <v>28428.351644889754</v>
      </c>
    </row>
    <row r="75" spans="3:23" x14ac:dyDescent="0.25">
      <c r="C75" s="23" t="str">
        <f t="shared" si="40"/>
        <v>NE</v>
      </c>
      <c r="D75" s="22">
        <f t="shared" si="38"/>
        <v>7258.69</v>
      </c>
      <c r="E75" s="22">
        <f t="shared" si="38"/>
        <v>7777.97</v>
      </c>
      <c r="F75" s="22">
        <f t="shared" si="38"/>
        <v>9038.4162392972703</v>
      </c>
      <c r="G75" s="22">
        <f t="shared" si="38"/>
        <v>11261.04</v>
      </c>
      <c r="H75" s="22">
        <f t="shared" si="38"/>
        <v>12323.593449647824</v>
      </c>
      <c r="I75" s="22">
        <f t="shared" si="38"/>
        <v>13595.212815357316</v>
      </c>
      <c r="J75" s="22">
        <f t="shared" si="38"/>
        <v>14761.01302705809</v>
      </c>
      <c r="K75" s="22">
        <f t="shared" si="38"/>
        <v>16478.197523617015</v>
      </c>
      <c r="L75" s="22">
        <f t="shared" si="41"/>
        <v>17927.493787836211</v>
      </c>
      <c r="M75" s="22">
        <f t="shared" si="42"/>
        <v>17292.363662314405</v>
      </c>
      <c r="N75" s="22">
        <f t="shared" si="43"/>
        <v>19842.209622041915</v>
      </c>
      <c r="O75" s="22">
        <f t="shared" si="44"/>
        <v>22231.145701430836</v>
      </c>
      <c r="P75" s="22">
        <f t="shared" si="45"/>
        <v>24877.262770062825</v>
      </c>
      <c r="Q75" s="22">
        <f t="shared" si="46"/>
        <v>27802.049188769211</v>
      </c>
      <c r="R75" s="22">
        <f t="shared" si="47"/>
        <v>31046.495749725404</v>
      </c>
      <c r="S75" s="22">
        <f t="shared" si="48"/>
        <v>34636.083555892059</v>
      </c>
      <c r="T75" s="22">
        <f t="shared" si="49"/>
        <v>38635.339440086078</v>
      </c>
      <c r="U75" s="22">
        <f t="shared" si="50"/>
        <v>43090.36268758669</v>
      </c>
      <c r="V75" s="21">
        <f t="shared" si="51"/>
        <v>48052.36105991681</v>
      </c>
      <c r="W75" s="21">
        <f t="shared" si="52"/>
        <v>53578.207504649639</v>
      </c>
    </row>
    <row r="76" spans="3:23" x14ac:dyDescent="0.25">
      <c r="C76" s="23" t="str">
        <f t="shared" si="40"/>
        <v>NE</v>
      </c>
      <c r="D76" s="22">
        <f t="shared" ref="D76:K85" si="53">D14</f>
        <v>12176.741868684891</v>
      </c>
      <c r="E76" s="22">
        <f t="shared" si="53"/>
        <v>12867.896286694788</v>
      </c>
      <c r="F76" s="22">
        <f t="shared" si="53"/>
        <v>13792.585259965263</v>
      </c>
      <c r="G76" s="22">
        <f t="shared" si="53"/>
        <v>14398.769135854593</v>
      </c>
      <c r="H76" s="22">
        <f t="shared" si="53"/>
        <v>14660.488641402178</v>
      </c>
      <c r="I76" s="22">
        <f t="shared" si="53"/>
        <v>15649.923793493632</v>
      </c>
      <c r="J76" s="22">
        <f t="shared" si="53"/>
        <v>16484.893513537583</v>
      </c>
      <c r="K76" s="22">
        <f t="shared" si="53"/>
        <v>17647.357698211807</v>
      </c>
      <c r="L76" s="22">
        <f t="shared" si="41"/>
        <v>18007.204564021689</v>
      </c>
      <c r="M76" s="22">
        <f t="shared" si="42"/>
        <v>16290.627423240654</v>
      </c>
      <c r="N76" s="22">
        <f t="shared" si="43"/>
        <v>17531.949771037402</v>
      </c>
      <c r="O76" s="22">
        <f t="shared" si="44"/>
        <v>18422.932578348951</v>
      </c>
      <c r="P76" s="22">
        <f t="shared" si="45"/>
        <v>19335.537288954896</v>
      </c>
      <c r="Q76" s="22">
        <f t="shared" si="46"/>
        <v>20266.893804740823</v>
      </c>
      <c r="R76" s="22">
        <f t="shared" si="47"/>
        <v>21226.564314147352</v>
      </c>
      <c r="S76" s="22">
        <f t="shared" si="48"/>
        <v>22210.208213036709</v>
      </c>
      <c r="T76" s="22">
        <f t="shared" si="49"/>
        <v>23236.211286269128</v>
      </c>
      <c r="U76" s="22">
        <f t="shared" si="50"/>
        <v>24306.222412117331</v>
      </c>
      <c r="V76" s="21">
        <f t="shared" si="51"/>
        <v>25421.945485050011</v>
      </c>
      <c r="W76" s="21">
        <f t="shared" si="52"/>
        <v>26585.140797075332</v>
      </c>
    </row>
    <row r="77" spans="3:23" x14ac:dyDescent="0.25">
      <c r="C77" s="23" t="str">
        <f t="shared" si="40"/>
        <v>NE</v>
      </c>
      <c r="D77" s="22">
        <f t="shared" si="53"/>
        <v>11165.096836957988</v>
      </c>
      <c r="E77" s="22">
        <f t="shared" si="53"/>
        <v>11421.205359422387</v>
      </c>
      <c r="F77" s="22">
        <f t="shared" si="53"/>
        <v>12114.047955056152</v>
      </c>
      <c r="G77" s="22">
        <f t="shared" si="53"/>
        <v>13070.970912659413</v>
      </c>
      <c r="H77" s="22">
        <f t="shared" si="53"/>
        <v>14369.5010715504</v>
      </c>
      <c r="I77" s="22">
        <f t="shared" si="53"/>
        <v>15397.267406814493</v>
      </c>
      <c r="J77" s="22">
        <f t="shared" si="53"/>
        <v>17673.356037319481</v>
      </c>
      <c r="K77" s="22">
        <f t="shared" si="53"/>
        <v>18722.273809554066</v>
      </c>
      <c r="L77" s="22">
        <f t="shared" si="41"/>
        <v>19506.297621027767</v>
      </c>
      <c r="M77" s="22">
        <f t="shared" si="42"/>
        <v>18018.390855933398</v>
      </c>
      <c r="N77" s="22">
        <f t="shared" si="43"/>
        <v>19799.6746584137</v>
      </c>
      <c r="O77" s="22">
        <f t="shared" si="44"/>
        <v>21243.99758291453</v>
      </c>
      <c r="P77" s="22">
        <f t="shared" si="45"/>
        <v>22765.823755751917</v>
      </c>
      <c r="Q77" s="22">
        <f t="shared" si="46"/>
        <v>24364.862276276443</v>
      </c>
      <c r="R77" s="22">
        <f t="shared" si="47"/>
        <v>26055.902416699249</v>
      </c>
      <c r="S77" s="22">
        <f t="shared" si="48"/>
        <v>27837.401112771076</v>
      </c>
      <c r="T77" s="22">
        <f t="shared" si="49"/>
        <v>29736.579965670298</v>
      </c>
      <c r="U77" s="22">
        <f t="shared" si="50"/>
        <v>31760.900943122149</v>
      </c>
      <c r="V77" s="21">
        <f t="shared" si="51"/>
        <v>33918.276251526178</v>
      </c>
      <c r="W77" s="21">
        <f t="shared" si="52"/>
        <v>36217.093878680025</v>
      </c>
    </row>
    <row r="78" spans="3:23" x14ac:dyDescent="0.25">
      <c r="C78" s="23" t="str">
        <f t="shared" si="40"/>
        <v>NE</v>
      </c>
      <c r="D78" s="22">
        <f t="shared" si="53"/>
        <v>19208.41</v>
      </c>
      <c r="E78" s="22">
        <f t="shared" si="53"/>
        <v>20872.97</v>
      </c>
      <c r="F78" s="22">
        <f t="shared" si="53"/>
        <v>22819.11</v>
      </c>
      <c r="G78" s="22">
        <f t="shared" si="53"/>
        <v>26965.21</v>
      </c>
      <c r="H78" s="22">
        <f t="shared" si="53"/>
        <v>26786.9</v>
      </c>
      <c r="I78" s="22">
        <f t="shared" si="53"/>
        <v>30537.59</v>
      </c>
      <c r="J78" s="22">
        <f t="shared" si="53"/>
        <v>33092.78</v>
      </c>
      <c r="K78" s="22">
        <f t="shared" si="53"/>
        <v>36962.78</v>
      </c>
      <c r="L78" s="22">
        <f t="shared" si="41"/>
        <v>39275.386604456042</v>
      </c>
      <c r="M78" s="22">
        <f t="shared" si="42"/>
        <v>36999.956483052927</v>
      </c>
      <c r="N78" s="22">
        <f t="shared" si="43"/>
        <v>41465.112825827848</v>
      </c>
      <c r="O78" s="22">
        <f t="shared" si="44"/>
        <v>45373.327310555433</v>
      </c>
      <c r="P78" s="22">
        <f t="shared" si="45"/>
        <v>49589.227343585546</v>
      </c>
      <c r="Q78" s="22">
        <f t="shared" si="46"/>
        <v>54126.197817415712</v>
      </c>
      <c r="R78" s="22">
        <f t="shared" si="47"/>
        <v>59032.240419960261</v>
      </c>
      <c r="S78" s="22">
        <f t="shared" si="48"/>
        <v>64320.797685790836</v>
      </c>
      <c r="T78" s="22">
        <f t="shared" si="49"/>
        <v>70073.424216954634</v>
      </c>
      <c r="U78" s="22">
        <f t="shared" si="50"/>
        <v>76329.905136933259</v>
      </c>
      <c r="V78" s="21">
        <f t="shared" si="51"/>
        <v>83133.347759408978</v>
      </c>
      <c r="W78" s="21">
        <f t="shared" si="52"/>
        <v>90530.450817102639</v>
      </c>
    </row>
    <row r="79" spans="3:23" x14ac:dyDescent="0.25">
      <c r="C79" s="23" t="str">
        <f t="shared" si="40"/>
        <v>HR</v>
      </c>
      <c r="D79" s="22">
        <f t="shared" si="53"/>
        <v>297538.5206823987</v>
      </c>
      <c r="E79" s="22">
        <f t="shared" si="53"/>
        <v>320911.91045360459</v>
      </c>
      <c r="F79" s="22">
        <f t="shared" si="53"/>
        <v>347506.60695386736</v>
      </c>
      <c r="G79" s="22">
        <f t="shared" si="53"/>
        <v>370534.50666470983</v>
      </c>
      <c r="H79" s="22">
        <f t="shared" si="53"/>
        <v>413404.79240006447</v>
      </c>
      <c r="I79" s="22">
        <f t="shared" si="53"/>
        <v>456659.35118979216</v>
      </c>
      <c r="J79" s="22">
        <f t="shared" si="53"/>
        <v>494068.03228738933</v>
      </c>
      <c r="K79" s="22">
        <f t="shared" si="53"/>
        <v>531085.18859244278</v>
      </c>
      <c r="L79" s="22">
        <f t="shared" si="41"/>
        <v>558284.31685374549</v>
      </c>
      <c r="M79" s="22">
        <f t="shared" si="42"/>
        <v>520321.25810140895</v>
      </c>
      <c r="N79" s="22">
        <f t="shared" si="43"/>
        <v>576884.14752849226</v>
      </c>
      <c r="O79" s="22">
        <f t="shared" si="44"/>
        <v>624513.42494342627</v>
      </c>
      <c r="P79" s="22">
        <f t="shared" si="45"/>
        <v>675248.90607309132</v>
      </c>
      <c r="Q79" s="22">
        <f t="shared" si="46"/>
        <v>729154.34033691825</v>
      </c>
      <c r="R79" s="22">
        <f t="shared" si="47"/>
        <v>786749.7400033864</v>
      </c>
      <c r="S79" s="22">
        <f t="shared" si="48"/>
        <v>848074.80435356731</v>
      </c>
      <c r="T79" s="22">
        <f t="shared" si="49"/>
        <v>914053.20653388696</v>
      </c>
      <c r="U79" s="22">
        <f t="shared" si="50"/>
        <v>985027.27469661564</v>
      </c>
      <c r="V79" s="21">
        <f t="shared" si="51"/>
        <v>1061363.6269517383</v>
      </c>
      <c r="W79" s="21">
        <f t="shared" si="52"/>
        <v>1143454.822882782</v>
      </c>
    </row>
    <row r="80" spans="3:23" x14ac:dyDescent="0.25">
      <c r="C80" s="23" t="str">
        <f t="shared" si="40"/>
        <v>HP</v>
      </c>
      <c r="D80" s="22">
        <f t="shared" si="53"/>
        <v>72719.82952589175</v>
      </c>
      <c r="E80" s="22">
        <f t="shared" si="53"/>
        <v>77384.279265232253</v>
      </c>
      <c r="F80" s="22">
        <f t="shared" si="53"/>
        <v>82846.692345261647</v>
      </c>
      <c r="G80" s="22">
        <f t="shared" si="53"/>
        <v>89060.191889822469</v>
      </c>
      <c r="H80" s="22">
        <f t="shared" si="53"/>
        <v>96274.06146062279</v>
      </c>
      <c r="I80" s="22">
        <f t="shared" si="53"/>
        <v>103054.9985894275</v>
      </c>
      <c r="J80" s="22">
        <f t="shared" si="53"/>
        <v>110033.93347066169</v>
      </c>
      <c r="K80" s="22">
        <f t="shared" si="53"/>
        <v>117850.57720405556</v>
      </c>
      <c r="L80" s="22">
        <f t="shared" si="41"/>
        <v>122188.74936501578</v>
      </c>
      <c r="M80" s="22">
        <f t="shared" si="42"/>
        <v>112319.62085927695</v>
      </c>
      <c r="N80" s="22">
        <f t="shared" si="43"/>
        <v>122823.34798855201</v>
      </c>
      <c r="O80" s="22">
        <f t="shared" si="44"/>
        <v>131142.1720993405</v>
      </c>
      <c r="P80" s="22">
        <f t="shared" si="45"/>
        <v>139853.31032394615</v>
      </c>
      <c r="Q80" s="22">
        <f t="shared" si="46"/>
        <v>148948.65776347512</v>
      </c>
      <c r="R80" s="22">
        <f t="shared" si="47"/>
        <v>158511.9483402099</v>
      </c>
      <c r="S80" s="22">
        <f t="shared" si="48"/>
        <v>168526.35368055658</v>
      </c>
      <c r="T80" s="22">
        <f t="shared" si="49"/>
        <v>179148.5953417893</v>
      </c>
      <c r="U80" s="22">
        <f t="shared" si="50"/>
        <v>190413.81491867208</v>
      </c>
      <c r="V80" s="21">
        <f t="shared" si="51"/>
        <v>202359.06580257035</v>
      </c>
      <c r="W80" s="21">
        <f t="shared" si="52"/>
        <v>215023.40931865448</v>
      </c>
    </row>
    <row r="81" spans="3:23" x14ac:dyDescent="0.25">
      <c r="C81" s="23" t="str">
        <f t="shared" si="40"/>
        <v>JK</v>
      </c>
      <c r="D81" s="22">
        <f t="shared" si="53"/>
        <v>78255.548082352238</v>
      </c>
      <c r="E81" s="22">
        <f t="shared" si="53"/>
        <v>80766.572709343411</v>
      </c>
      <c r="F81" s="22">
        <f t="shared" si="53"/>
        <v>85115.496401314027</v>
      </c>
      <c r="G81" s="22">
        <f t="shared" si="53"/>
        <v>82372.11287209377</v>
      </c>
      <c r="H81" s="22">
        <f t="shared" si="53"/>
        <v>97001.340278893564</v>
      </c>
      <c r="I81" s="22">
        <f t="shared" si="53"/>
        <v>100198.67697778014</v>
      </c>
      <c r="J81" s="22">
        <f t="shared" si="53"/>
        <v>106292.9532180297</v>
      </c>
      <c r="K81" s="22">
        <f t="shared" si="53"/>
        <v>112755.34475363271</v>
      </c>
      <c r="L81" s="22">
        <f t="shared" si="41"/>
        <v>114958.95451800244</v>
      </c>
      <c r="M81" s="22">
        <f t="shared" si="42"/>
        <v>103913.83599167214</v>
      </c>
      <c r="N81" s="22">
        <f t="shared" si="43"/>
        <v>111739.01595141564</v>
      </c>
      <c r="O81" s="22">
        <f t="shared" si="44"/>
        <v>117320.10582083103</v>
      </c>
      <c r="P81" s="22">
        <f t="shared" si="45"/>
        <v>123029.42282319158</v>
      </c>
      <c r="Q81" s="22">
        <f t="shared" si="46"/>
        <v>128848.38888691767</v>
      </c>
      <c r="R81" s="22">
        <f t="shared" si="47"/>
        <v>134837.46071998985</v>
      </c>
      <c r="S81" s="22">
        <f t="shared" si="48"/>
        <v>140968.65235191194</v>
      </c>
      <c r="T81" s="22">
        <f t="shared" si="49"/>
        <v>147358.19512276549</v>
      </c>
      <c r="U81" s="22">
        <f t="shared" si="50"/>
        <v>154015.88046648752</v>
      </c>
      <c r="V81" s="21">
        <f t="shared" si="51"/>
        <v>160951.81451542777</v>
      </c>
      <c r="W81" s="21">
        <f t="shared" si="52"/>
        <v>168176.4254624123</v>
      </c>
    </row>
    <row r="82" spans="3:23" x14ac:dyDescent="0.25">
      <c r="C82" s="23" t="str">
        <f t="shared" si="40"/>
        <v>PB</v>
      </c>
      <c r="D82" s="22">
        <f t="shared" si="53"/>
        <v>266628.27237507072</v>
      </c>
      <c r="E82" s="22">
        <f t="shared" si="53"/>
        <v>280822.8467469879</v>
      </c>
      <c r="F82" s="22">
        <f t="shared" si="53"/>
        <v>299449.73</v>
      </c>
      <c r="G82" s="22">
        <f t="shared" si="53"/>
        <v>312125.33285999997</v>
      </c>
      <c r="H82" s="22">
        <f t="shared" si="53"/>
        <v>330051.92661692796</v>
      </c>
      <c r="I82" s="22">
        <f t="shared" si="53"/>
        <v>352720.56240206928</v>
      </c>
      <c r="J82" s="22">
        <f t="shared" si="53"/>
        <v>375238.25248725206</v>
      </c>
      <c r="K82" s="22">
        <f t="shared" si="53"/>
        <v>397669.47200512222</v>
      </c>
      <c r="L82" s="22">
        <f t="shared" si="41"/>
        <v>407445.87819537794</v>
      </c>
      <c r="M82" s="22">
        <f t="shared" si="42"/>
        <v>370119.96136555256</v>
      </c>
      <c r="N82" s="22">
        <f t="shared" si="43"/>
        <v>399959.46715716628</v>
      </c>
      <c r="O82" s="22">
        <f t="shared" si="44"/>
        <v>422012.76976885332</v>
      </c>
      <c r="P82" s="22">
        <f t="shared" si="45"/>
        <v>444737.89980681759</v>
      </c>
      <c r="Q82" s="22">
        <f t="shared" si="46"/>
        <v>468075.76371798012</v>
      </c>
      <c r="R82" s="22">
        <f t="shared" si="47"/>
        <v>492254.54539455014</v>
      </c>
      <c r="S82" s="22">
        <f t="shared" si="48"/>
        <v>517182.38609995903</v>
      </c>
      <c r="T82" s="22">
        <f t="shared" si="49"/>
        <v>543297.21508700738</v>
      </c>
      <c r="U82" s="22">
        <f t="shared" si="50"/>
        <v>570651.14895722514</v>
      </c>
      <c r="V82" s="21">
        <f t="shared" si="51"/>
        <v>599298.34446086443</v>
      </c>
      <c r="W82" s="21">
        <f t="shared" si="52"/>
        <v>629295.06510176684</v>
      </c>
    </row>
    <row r="83" spans="3:23" x14ac:dyDescent="0.25">
      <c r="C83" s="23" t="str">
        <f t="shared" si="40"/>
        <v>RJ</v>
      </c>
      <c r="D83" s="22">
        <f t="shared" si="53"/>
        <v>434836.63657800003</v>
      </c>
      <c r="E83" s="22">
        <f t="shared" si="53"/>
        <v>454564.34080674977</v>
      </c>
      <c r="F83" s="22">
        <f t="shared" si="53"/>
        <v>486230.17928507214</v>
      </c>
      <c r="G83" s="22">
        <f t="shared" si="53"/>
        <v>521508.9311101457</v>
      </c>
      <c r="H83" s="22">
        <f t="shared" si="53"/>
        <v>563339.5310360461</v>
      </c>
      <c r="I83" s="22">
        <f t="shared" si="53"/>
        <v>597266.69164805266</v>
      </c>
      <c r="J83" s="22">
        <f t="shared" si="53"/>
        <v>633277.73476471368</v>
      </c>
      <c r="K83" s="22">
        <f t="shared" si="53"/>
        <v>677427.99507979711</v>
      </c>
      <c r="L83" s="22">
        <f t="shared" si="41"/>
        <v>698415.40530194552</v>
      </c>
      <c r="M83" s="22">
        <f t="shared" si="42"/>
        <v>638394.8630078698</v>
      </c>
      <c r="N83" s="22">
        <f t="shared" si="43"/>
        <v>694170.01582970447</v>
      </c>
      <c r="O83" s="22">
        <f t="shared" si="44"/>
        <v>737018.61354181357</v>
      </c>
      <c r="P83" s="22">
        <f t="shared" si="45"/>
        <v>781555.81466336153</v>
      </c>
      <c r="Q83" s="22">
        <f t="shared" si="46"/>
        <v>827703.90904647566</v>
      </c>
      <c r="R83" s="22">
        <f t="shared" si="47"/>
        <v>875894.05928378564</v>
      </c>
      <c r="S83" s="22">
        <f t="shared" si="48"/>
        <v>925994.83712757332</v>
      </c>
      <c r="T83" s="22">
        <f t="shared" si="49"/>
        <v>978825.58514474274</v>
      </c>
      <c r="U83" s="22">
        <f t="shared" si="50"/>
        <v>1034526.2713704433</v>
      </c>
      <c r="V83" s="21">
        <f t="shared" si="51"/>
        <v>1093243.4899068139</v>
      </c>
      <c r="W83" s="21">
        <f t="shared" si="52"/>
        <v>1155130.7417382307</v>
      </c>
    </row>
    <row r="84" spans="3:23" x14ac:dyDescent="0.25">
      <c r="C84" s="23" t="str">
        <f t="shared" si="40"/>
        <v>UP</v>
      </c>
      <c r="D84" s="22">
        <f t="shared" si="53"/>
        <v>724050.44064953714</v>
      </c>
      <c r="E84" s="22">
        <f t="shared" si="53"/>
        <v>758204.96458004904</v>
      </c>
      <c r="F84" s="22">
        <f t="shared" si="53"/>
        <v>802069.69150895788</v>
      </c>
      <c r="G84" s="22">
        <f t="shared" si="53"/>
        <v>834432.37781853531</v>
      </c>
      <c r="H84" s="22">
        <f t="shared" si="53"/>
        <v>908241.30785274785</v>
      </c>
      <c r="I84" s="22">
        <f t="shared" si="53"/>
        <v>1011500.5175891918</v>
      </c>
      <c r="J84" s="22">
        <f t="shared" si="53"/>
        <v>1057747.1218275481</v>
      </c>
      <c r="K84" s="22">
        <f t="shared" si="53"/>
        <v>1123981.957352187</v>
      </c>
      <c r="L84" s="22">
        <f t="shared" si="41"/>
        <v>1158214.7251841824</v>
      </c>
      <c r="M84" s="22">
        <f t="shared" si="42"/>
        <v>1058141.451602</v>
      </c>
      <c r="N84" s="22">
        <f t="shared" si="43"/>
        <v>1150003.7775984271</v>
      </c>
      <c r="O84" s="22">
        <f t="shared" si="44"/>
        <v>1220368.3748519565</v>
      </c>
      <c r="P84" s="22">
        <f t="shared" si="45"/>
        <v>1293455.7004264302</v>
      </c>
      <c r="Q84" s="22">
        <f t="shared" si="46"/>
        <v>1369133.0024495947</v>
      </c>
      <c r="R84" s="22">
        <f t="shared" si="47"/>
        <v>1448109.1103477492</v>
      </c>
      <c r="S84" s="22">
        <f t="shared" si="48"/>
        <v>1530161.7533186458</v>
      </c>
      <c r="T84" s="22">
        <f t="shared" si="49"/>
        <v>1616639.4114018301</v>
      </c>
      <c r="U84" s="22">
        <f t="shared" si="50"/>
        <v>1707766.32459432</v>
      </c>
      <c r="V84" s="21">
        <f t="shared" si="51"/>
        <v>1803777.2023692948</v>
      </c>
      <c r="W84" s="21">
        <f t="shared" si="52"/>
        <v>1904917.6595580161</v>
      </c>
    </row>
    <row r="85" spans="3:23" x14ac:dyDescent="0.25">
      <c r="C85" s="23" t="str">
        <f t="shared" si="40"/>
        <v>UK</v>
      </c>
      <c r="D85" s="22">
        <f t="shared" si="53"/>
        <v>115327.599868864</v>
      </c>
      <c r="E85" s="22">
        <f t="shared" si="53"/>
        <v>123710.06469206272</v>
      </c>
      <c r="F85" s="22">
        <f t="shared" si="53"/>
        <v>134182.35866665997</v>
      </c>
      <c r="G85" s="22">
        <f t="shared" si="53"/>
        <v>141277.64901368652</v>
      </c>
      <c r="H85" s="22">
        <f t="shared" si="53"/>
        <v>152698.72988129756</v>
      </c>
      <c r="I85" s="22">
        <f t="shared" si="53"/>
        <v>167703.25262564752</v>
      </c>
      <c r="J85" s="22">
        <f t="shared" si="53"/>
        <v>180843.66094581186</v>
      </c>
      <c r="K85" s="22">
        <f t="shared" si="53"/>
        <v>193272.7779088839</v>
      </c>
      <c r="L85" s="22">
        <f t="shared" si="41"/>
        <v>201349.2381733139</v>
      </c>
      <c r="M85" s="22">
        <f t="shared" si="42"/>
        <v>185974.84097023003</v>
      </c>
      <c r="N85" s="22">
        <f t="shared" si="43"/>
        <v>204342.77874763656</v>
      </c>
      <c r="O85" s="22">
        <f t="shared" si="44"/>
        <v>219230.27675800724</v>
      </c>
      <c r="P85" s="22">
        <f t="shared" si="45"/>
        <v>234914.97709174876</v>
      </c>
      <c r="Q85" s="22">
        <f t="shared" si="46"/>
        <v>251393.67446706753</v>
      </c>
      <c r="R85" s="22">
        <f t="shared" si="47"/>
        <v>268818.74680265714</v>
      </c>
      <c r="S85" s="22">
        <f t="shared" si="48"/>
        <v>287174.03374466539</v>
      </c>
      <c r="T85" s="22">
        <f t="shared" si="49"/>
        <v>306740.09495666745</v>
      </c>
      <c r="U85" s="22">
        <f t="shared" si="50"/>
        <v>327593.58647038526</v>
      </c>
      <c r="V85" s="21">
        <f t="shared" si="51"/>
        <v>349815.78170871886</v>
      </c>
      <c r="W85" s="21">
        <f t="shared" si="52"/>
        <v>373492.83292811929</v>
      </c>
    </row>
    <row r="86" spans="3:23" x14ac:dyDescent="0.25">
      <c r="C86" s="23" t="str">
        <f t="shared" si="40"/>
        <v>DL</v>
      </c>
      <c r="D86" s="22">
        <f t="shared" ref="D86:K95" si="54">D24</f>
        <v>343797.50130944105</v>
      </c>
      <c r="E86" s="22">
        <f t="shared" si="54"/>
        <v>366628.3662848582</v>
      </c>
      <c r="F86" s="22">
        <f t="shared" si="54"/>
        <v>392908.38262600877</v>
      </c>
      <c r="G86" s="22">
        <f t="shared" si="54"/>
        <v>428355.14952157275</v>
      </c>
      <c r="H86" s="22">
        <f t="shared" si="54"/>
        <v>475622.50154364825</v>
      </c>
      <c r="I86" s="22">
        <f t="shared" si="54"/>
        <v>511765.23879417172</v>
      </c>
      <c r="J86" s="22">
        <f t="shared" si="54"/>
        <v>548304.19016332412</v>
      </c>
      <c r="K86" s="22">
        <f t="shared" si="54"/>
        <v>590569.1382541093</v>
      </c>
      <c r="L86" s="22">
        <f t="shared" si="41"/>
        <v>617423.26838560344</v>
      </c>
      <c r="M86" s="22">
        <f t="shared" si="42"/>
        <v>572295.24839949445</v>
      </c>
      <c r="N86" s="22">
        <f t="shared" si="43"/>
        <v>631041.87793918885</v>
      </c>
      <c r="O86" s="22">
        <f t="shared" si="44"/>
        <v>679410.66687878931</v>
      </c>
      <c r="P86" s="22">
        <f t="shared" si="45"/>
        <v>730592.95101249579</v>
      </c>
      <c r="Q86" s="22">
        <f t="shared" si="46"/>
        <v>784606.78546993854</v>
      </c>
      <c r="R86" s="22">
        <f t="shared" si="47"/>
        <v>841957.57471451047</v>
      </c>
      <c r="S86" s="22">
        <f t="shared" si="48"/>
        <v>902627.92887944554</v>
      </c>
      <c r="T86" s="22">
        <f t="shared" si="49"/>
        <v>967535.90128318674</v>
      </c>
      <c r="U86" s="22">
        <f t="shared" si="50"/>
        <v>1036966.8531885642</v>
      </c>
      <c r="V86" s="21">
        <f t="shared" si="51"/>
        <v>1111224.5422701281</v>
      </c>
      <c r="W86" s="21">
        <f t="shared" si="52"/>
        <v>1190632.2474415584</v>
      </c>
    </row>
    <row r="87" spans="3:23" x14ac:dyDescent="0.25">
      <c r="C87" s="23" t="str">
        <f t="shared" si="40"/>
        <v>AP</v>
      </c>
      <c r="D87" s="22">
        <f t="shared" si="54"/>
        <v>379402.03</v>
      </c>
      <c r="E87" s="22">
        <f t="shared" si="54"/>
        <v>380629.01073573204</v>
      </c>
      <c r="F87" s="22">
        <f t="shared" si="54"/>
        <v>407114.75244340533</v>
      </c>
      <c r="G87" s="22">
        <f t="shared" si="54"/>
        <v>444564.28</v>
      </c>
      <c r="H87" s="22">
        <f t="shared" si="54"/>
        <v>498606.26</v>
      </c>
      <c r="I87" s="22">
        <f t="shared" si="54"/>
        <v>540211.77</v>
      </c>
      <c r="J87" s="22">
        <f t="shared" si="54"/>
        <v>594840.79</v>
      </c>
      <c r="K87" s="22">
        <f t="shared" si="54"/>
        <v>621301.39670000004</v>
      </c>
      <c r="L87" s="22">
        <f t="shared" si="41"/>
        <v>645131.27355541033</v>
      </c>
      <c r="M87" s="22">
        <f t="shared" si="42"/>
        <v>593907.43775891315</v>
      </c>
      <c r="N87" s="22">
        <f t="shared" si="43"/>
        <v>650414.66755528911</v>
      </c>
      <c r="O87" s="22">
        <f t="shared" si="44"/>
        <v>695501.43009245477</v>
      </c>
      <c r="P87" s="22">
        <f t="shared" si="45"/>
        <v>742804.73760307441</v>
      </c>
      <c r="Q87" s="22">
        <f t="shared" si="46"/>
        <v>792291.08298810129</v>
      </c>
      <c r="R87" s="22">
        <f t="shared" si="47"/>
        <v>844415.96927816165</v>
      </c>
      <c r="S87" s="22">
        <f t="shared" si="48"/>
        <v>899101.0767804099</v>
      </c>
      <c r="T87" s="22">
        <f t="shared" si="49"/>
        <v>957194.8658959436</v>
      </c>
      <c r="U87" s="22">
        <f t="shared" si="50"/>
        <v>1018900.245895113</v>
      </c>
      <c r="V87" s="21">
        <f t="shared" si="51"/>
        <v>1084431.5352981356</v>
      </c>
      <c r="W87" s="21">
        <f t="shared" si="52"/>
        <v>1154015.0583998128</v>
      </c>
    </row>
    <row r="88" spans="3:23" x14ac:dyDescent="0.25">
      <c r="C88" s="23" t="str">
        <f t="shared" si="40"/>
        <v>KA</v>
      </c>
      <c r="D88" s="22">
        <f t="shared" si="54"/>
        <v>606009.81048327952</v>
      </c>
      <c r="E88" s="22">
        <f t="shared" si="54"/>
        <v>643033.01752930437</v>
      </c>
      <c r="F88" s="22">
        <f t="shared" si="54"/>
        <v>704466.0370333764</v>
      </c>
      <c r="G88" s="22">
        <f t="shared" si="54"/>
        <v>748429.10797017126</v>
      </c>
      <c r="H88" s="22">
        <f t="shared" si="54"/>
        <v>831329.91306923481</v>
      </c>
      <c r="I88" s="22">
        <f t="shared" si="54"/>
        <v>941775.42491932167</v>
      </c>
      <c r="J88" s="22">
        <f t="shared" si="54"/>
        <v>1022864.3615379316</v>
      </c>
      <c r="K88" s="22">
        <f t="shared" si="54"/>
        <v>1091077.3703399138</v>
      </c>
      <c r="L88" s="22">
        <f t="shared" si="41"/>
        <v>1148373.6040526824</v>
      </c>
      <c r="M88" s="22">
        <f t="shared" si="42"/>
        <v>1071607.5331482925</v>
      </c>
      <c r="N88" s="22">
        <f t="shared" si="43"/>
        <v>1189567.8220581152</v>
      </c>
      <c r="O88" s="22">
        <f t="shared" si="44"/>
        <v>1289373.6673988178</v>
      </c>
      <c r="P88" s="22">
        <f t="shared" si="45"/>
        <v>1395845.4068674941</v>
      </c>
      <c r="Q88" s="22">
        <f t="shared" si="46"/>
        <v>1509139.243489278</v>
      </c>
      <c r="R88" s="22">
        <f t="shared" si="47"/>
        <v>1630357.591801448</v>
      </c>
      <c r="S88" s="22">
        <f t="shared" si="48"/>
        <v>1759611.6863742347</v>
      </c>
      <c r="T88" s="22">
        <f t="shared" si="49"/>
        <v>1898849.6028333243</v>
      </c>
      <c r="U88" s="22">
        <f t="shared" si="50"/>
        <v>2048819.7988154073</v>
      </c>
      <c r="V88" s="21">
        <f t="shared" si="51"/>
        <v>2210324.926158403</v>
      </c>
      <c r="W88" s="21">
        <f t="shared" si="52"/>
        <v>2384225.5981372613</v>
      </c>
    </row>
    <row r="89" spans="3:23" x14ac:dyDescent="0.25">
      <c r="C89" s="23" t="str">
        <f t="shared" si="40"/>
        <v>KL</v>
      </c>
      <c r="D89" s="22">
        <f t="shared" si="54"/>
        <v>364047.88938524103</v>
      </c>
      <c r="E89" s="22">
        <f t="shared" si="54"/>
        <v>387693.45827097044</v>
      </c>
      <c r="F89" s="22">
        <f t="shared" si="54"/>
        <v>402781.33080111461</v>
      </c>
      <c r="G89" s="22">
        <f t="shared" si="54"/>
        <v>419955.55337255372</v>
      </c>
      <c r="H89" s="22">
        <f t="shared" si="54"/>
        <v>451210.01522775996</v>
      </c>
      <c r="I89" s="22">
        <f t="shared" si="54"/>
        <v>485301.53547936882</v>
      </c>
      <c r="J89" s="22">
        <f t="shared" si="54"/>
        <v>520578.51067444764</v>
      </c>
      <c r="K89" s="22">
        <f t="shared" si="54"/>
        <v>559411.95613457682</v>
      </c>
      <c r="L89" s="22">
        <f t="shared" si="41"/>
        <v>575612.80274028017</v>
      </c>
      <c r="M89" s="22">
        <f t="shared" si="42"/>
        <v>525114.54637871275</v>
      </c>
      <c r="N89" s="22">
        <f t="shared" si="43"/>
        <v>569873.61093460442</v>
      </c>
      <c r="O89" s="22">
        <f t="shared" si="44"/>
        <v>603864.0601732051</v>
      </c>
      <c r="P89" s="22">
        <f t="shared" si="45"/>
        <v>639099.90896622057</v>
      </c>
      <c r="Q89" s="22">
        <f t="shared" si="46"/>
        <v>675510.01792135299</v>
      </c>
      <c r="R89" s="22">
        <f t="shared" si="47"/>
        <v>713438.26554319938</v>
      </c>
      <c r="S89" s="22">
        <f t="shared" si="48"/>
        <v>752768.45980674599</v>
      </c>
      <c r="T89" s="22">
        <f t="shared" si="49"/>
        <v>794156.67827832804</v>
      </c>
      <c r="U89" s="22">
        <f t="shared" si="50"/>
        <v>837703.70098239928</v>
      </c>
      <c r="V89" s="21">
        <f t="shared" si="51"/>
        <v>883514.82420011715</v>
      </c>
      <c r="W89" s="21">
        <f t="shared" si="52"/>
        <v>931700.03868436185</v>
      </c>
    </row>
    <row r="90" spans="3:23" x14ac:dyDescent="0.25">
      <c r="C90" s="23" t="str">
        <f t="shared" si="40"/>
        <v>TN</v>
      </c>
      <c r="D90" s="22">
        <f t="shared" si="54"/>
        <v>751485.76042199996</v>
      </c>
      <c r="E90" s="22">
        <f t="shared" si="54"/>
        <v>791824.31484439899</v>
      </c>
      <c r="F90" s="22">
        <f t="shared" si="54"/>
        <v>851975.58231833298</v>
      </c>
      <c r="G90" s="22">
        <f t="shared" si="54"/>
        <v>893915.06730709295</v>
      </c>
      <c r="H90" s="22">
        <f t="shared" si="54"/>
        <v>967562.46051612543</v>
      </c>
      <c r="I90" s="22">
        <f t="shared" si="54"/>
        <v>1036762.117219297</v>
      </c>
      <c r="J90" s="22">
        <f t="shared" si="54"/>
        <v>1125793.4362506205</v>
      </c>
      <c r="K90" s="22">
        <f t="shared" si="54"/>
        <v>1215307.4700775943</v>
      </c>
      <c r="L90" s="22">
        <f t="shared" si="41"/>
        <v>1259665.3413135475</v>
      </c>
      <c r="M90" s="22">
        <f t="shared" si="42"/>
        <v>1157574.8871454841</v>
      </c>
      <c r="N90" s="22">
        <f t="shared" si="43"/>
        <v>1265446.8416866825</v>
      </c>
      <c r="O90" s="22">
        <f t="shared" si="44"/>
        <v>1350749.6213800122</v>
      </c>
      <c r="P90" s="22">
        <f t="shared" si="45"/>
        <v>1440040.6098277331</v>
      </c>
      <c r="Q90" s="22">
        <f t="shared" si="46"/>
        <v>1533232.7600198726</v>
      </c>
      <c r="R90" s="22">
        <f t="shared" si="47"/>
        <v>1631184.204621051</v>
      </c>
      <c r="S90" s="22">
        <f t="shared" si="48"/>
        <v>1733717.506756587</v>
      </c>
      <c r="T90" s="22">
        <f t="shared" si="49"/>
        <v>1842440.3014471366</v>
      </c>
      <c r="U90" s="22">
        <f t="shared" si="50"/>
        <v>1957708.2849556678</v>
      </c>
      <c r="V90" s="21">
        <f t="shared" si="51"/>
        <v>2079896.3726576553</v>
      </c>
      <c r="W90" s="21">
        <f t="shared" si="52"/>
        <v>2209399.6576737976</v>
      </c>
    </row>
    <row r="91" spans="3:23" x14ac:dyDescent="0.25">
      <c r="C91" s="23" t="str">
        <f t="shared" si="40"/>
        <v>TS</v>
      </c>
      <c r="D91" s="22">
        <f t="shared" si="54"/>
        <v>359434.11</v>
      </c>
      <c r="E91" s="22">
        <f t="shared" si="54"/>
        <v>370113.12</v>
      </c>
      <c r="F91" s="22">
        <f t="shared" si="54"/>
        <v>389956.78</v>
      </c>
      <c r="G91" s="22">
        <f t="shared" si="54"/>
        <v>416332.07</v>
      </c>
      <c r="H91" s="22">
        <f t="shared" si="54"/>
        <v>464542.43563999457</v>
      </c>
      <c r="I91" s="22">
        <f t="shared" si="54"/>
        <v>507946.1</v>
      </c>
      <c r="J91" s="22">
        <f t="shared" si="54"/>
        <v>559491.54</v>
      </c>
      <c r="K91" s="22">
        <f t="shared" si="54"/>
        <v>612828.21</v>
      </c>
      <c r="L91" s="22">
        <f t="shared" si="41"/>
        <v>640010.22338018671</v>
      </c>
      <c r="M91" s="22">
        <f t="shared" si="42"/>
        <v>592597.72150574101</v>
      </c>
      <c r="N91" s="22">
        <f t="shared" si="43"/>
        <v>652730.54578963376</v>
      </c>
      <c r="O91" s="22">
        <f t="shared" si="44"/>
        <v>702011.19000846369</v>
      </c>
      <c r="P91" s="22">
        <f t="shared" si="45"/>
        <v>754089.80554711609</v>
      </c>
      <c r="Q91" s="22">
        <f t="shared" si="46"/>
        <v>808975.87403390335</v>
      </c>
      <c r="R91" s="22">
        <f t="shared" si="47"/>
        <v>867180.7664455733</v>
      </c>
      <c r="S91" s="22">
        <f t="shared" si="48"/>
        <v>928675.76866368344</v>
      </c>
      <c r="T91" s="22">
        <f t="shared" si="49"/>
        <v>994393.67635648116</v>
      </c>
      <c r="U91" s="22">
        <f t="shared" si="50"/>
        <v>1064613.7169879107</v>
      </c>
      <c r="V91" s="21">
        <f t="shared" si="51"/>
        <v>1139632.7626531201</v>
      </c>
      <c r="W91" s="21">
        <f t="shared" si="52"/>
        <v>1219766.3849690866</v>
      </c>
    </row>
    <row r="92" spans="3:23" x14ac:dyDescent="0.25">
      <c r="C92" s="23" t="str">
        <f t="shared" si="40"/>
        <v>CG</v>
      </c>
      <c r="D92" s="22">
        <f t="shared" si="54"/>
        <v>158073.82</v>
      </c>
      <c r="E92" s="22">
        <f t="shared" si="54"/>
        <v>165977.40159320709</v>
      </c>
      <c r="F92" s="22">
        <f t="shared" si="54"/>
        <v>182579.44981637812</v>
      </c>
      <c r="G92" s="22">
        <f t="shared" si="54"/>
        <v>185813.43830553119</v>
      </c>
      <c r="H92" s="22">
        <f t="shared" si="54"/>
        <v>190810.23999999999</v>
      </c>
      <c r="I92" s="22">
        <f t="shared" si="54"/>
        <v>205975.17</v>
      </c>
      <c r="J92" s="22">
        <f t="shared" si="54"/>
        <v>215926.92</v>
      </c>
      <c r="K92" s="22">
        <f t="shared" si="54"/>
        <v>231181.82</v>
      </c>
      <c r="L92" s="22">
        <f t="shared" si="41"/>
        <v>236202.16807598935</v>
      </c>
      <c r="M92" s="22">
        <f t="shared" si="42"/>
        <v>213963.1505684318</v>
      </c>
      <c r="N92" s="22">
        <f t="shared" si="43"/>
        <v>230565.8497757428</v>
      </c>
      <c r="O92" s="22">
        <f t="shared" si="44"/>
        <v>242597.94561902611</v>
      </c>
      <c r="P92" s="22">
        <f t="shared" si="45"/>
        <v>254945.99401376554</v>
      </c>
      <c r="Q92" s="22">
        <f t="shared" si="46"/>
        <v>267573.27303237183</v>
      </c>
      <c r="R92" s="22">
        <f t="shared" si="47"/>
        <v>280607.21707710612</v>
      </c>
      <c r="S92" s="22">
        <f t="shared" si="48"/>
        <v>293991.89139320998</v>
      </c>
      <c r="T92" s="22">
        <f t="shared" si="49"/>
        <v>307972.28179015347</v>
      </c>
      <c r="U92" s="22">
        <f t="shared" si="50"/>
        <v>322572.52447023429</v>
      </c>
      <c r="V92" s="21">
        <f t="shared" si="51"/>
        <v>337817.60617279442</v>
      </c>
      <c r="W92" s="21">
        <f t="shared" si="52"/>
        <v>353733.38768215833</v>
      </c>
    </row>
    <row r="93" spans="3:23" x14ac:dyDescent="0.25">
      <c r="C93" s="23" t="str">
        <f t="shared" si="40"/>
        <v>GA</v>
      </c>
      <c r="D93" s="22">
        <f t="shared" si="54"/>
        <v>42366.656485520936</v>
      </c>
      <c r="E93" s="22">
        <f t="shared" si="54"/>
        <v>35850.220477843337</v>
      </c>
      <c r="F93" s="22">
        <f t="shared" si="54"/>
        <v>31568.462293091685</v>
      </c>
      <c r="G93" s="22">
        <f t="shared" si="54"/>
        <v>40116.49145780097</v>
      </c>
      <c r="H93" s="22">
        <f t="shared" si="54"/>
        <v>46090.863297901938</v>
      </c>
      <c r="I93" s="22">
        <f t="shared" si="54"/>
        <v>51249.239713089271</v>
      </c>
      <c r="J93" s="22">
        <f t="shared" si="54"/>
        <v>52652.686723906852</v>
      </c>
      <c r="K93" s="22">
        <f t="shared" si="54"/>
        <v>57787.085263520938</v>
      </c>
      <c r="L93" s="22">
        <f t="shared" si="41"/>
        <v>58456.694982610214</v>
      </c>
      <c r="M93" s="22">
        <f t="shared" si="42"/>
        <v>52427.920118436436</v>
      </c>
      <c r="N93" s="22">
        <f t="shared" si="43"/>
        <v>55936.062775647799</v>
      </c>
      <c r="O93" s="22">
        <f t="shared" si="44"/>
        <v>58271.647567209664</v>
      </c>
      <c r="P93" s="22">
        <f t="shared" si="45"/>
        <v>60630.568133506647</v>
      </c>
      <c r="Q93" s="22">
        <f t="shared" si="46"/>
        <v>63002.740882931896</v>
      </c>
      <c r="R93" s="22">
        <f t="shared" si="47"/>
        <v>65416.727709967694</v>
      </c>
      <c r="S93" s="22">
        <f t="shared" si="48"/>
        <v>67857.616104620378</v>
      </c>
      <c r="T93" s="22">
        <f t="shared" si="49"/>
        <v>70379.818710603708</v>
      </c>
      <c r="U93" s="22">
        <f t="shared" si="50"/>
        <v>72985.595017147061</v>
      </c>
      <c r="V93" s="21">
        <f t="shared" si="51"/>
        <v>75677.247365398507</v>
      </c>
      <c r="W93" s="21">
        <f t="shared" si="52"/>
        <v>78457.120901706454</v>
      </c>
    </row>
    <row r="94" spans="3:23" x14ac:dyDescent="0.25">
      <c r="C94" s="23" t="str">
        <f t="shared" si="40"/>
        <v>GJ</v>
      </c>
      <c r="D94" s="22">
        <f t="shared" si="54"/>
        <v>615606.06993131572</v>
      </c>
      <c r="E94" s="22">
        <f t="shared" si="54"/>
        <v>682650.21222667443</v>
      </c>
      <c r="F94" s="22">
        <f t="shared" si="54"/>
        <v>734283.8663430278</v>
      </c>
      <c r="G94" s="22">
        <f t="shared" si="54"/>
        <v>811427.64400889666</v>
      </c>
      <c r="H94" s="22">
        <f t="shared" si="54"/>
        <v>894465.33796298329</v>
      </c>
      <c r="I94" s="22">
        <f t="shared" si="54"/>
        <v>981341.96458772232</v>
      </c>
      <c r="J94" s="22">
        <f t="shared" si="54"/>
        <v>1086569.7285845655</v>
      </c>
      <c r="K94" s="22">
        <f t="shared" si="54"/>
        <v>1186379.0722571122</v>
      </c>
      <c r="L94" s="22">
        <f t="shared" si="41"/>
        <v>1260874.3220332388</v>
      </c>
      <c r="M94" s="22">
        <f t="shared" si="42"/>
        <v>1188078.1992738601</v>
      </c>
      <c r="N94" s="22">
        <f t="shared" si="43"/>
        <v>1331739.0878623549</v>
      </c>
      <c r="O94" s="22">
        <f t="shared" si="44"/>
        <v>1457569.9478803154</v>
      </c>
      <c r="P94" s="22">
        <f t="shared" si="45"/>
        <v>1593340.5203858067</v>
      </c>
      <c r="Q94" s="22">
        <f t="shared" si="46"/>
        <v>1739487.2974751531</v>
      </c>
      <c r="R94" s="22">
        <f t="shared" si="47"/>
        <v>1897559.8788068218</v>
      </c>
      <c r="S94" s="22">
        <f t="shared" si="48"/>
        <v>2067998.0591599119</v>
      </c>
      <c r="T94" s="22">
        <f t="shared" si="49"/>
        <v>2253432.3634666102</v>
      </c>
      <c r="U94" s="22">
        <f t="shared" si="50"/>
        <v>2455152.0385651831</v>
      </c>
      <c r="V94" s="21">
        <f t="shared" si="51"/>
        <v>2674554.3065371914</v>
      </c>
      <c r="W94" s="21">
        <f t="shared" si="52"/>
        <v>2913153.1425384674</v>
      </c>
    </row>
    <row r="95" spans="3:23" x14ac:dyDescent="0.25">
      <c r="C95" s="23" t="str">
        <f t="shared" si="40"/>
        <v>MP</v>
      </c>
      <c r="D95" s="22">
        <f t="shared" si="54"/>
        <v>315561.59000000003</v>
      </c>
      <c r="E95" s="22">
        <f t="shared" si="54"/>
        <v>351682.62</v>
      </c>
      <c r="F95" s="22">
        <f t="shared" si="54"/>
        <v>365133.94</v>
      </c>
      <c r="G95" s="22">
        <f t="shared" si="54"/>
        <v>383944.48</v>
      </c>
      <c r="H95" s="22">
        <f t="shared" si="54"/>
        <v>418735.74</v>
      </c>
      <c r="I95" s="22">
        <f t="shared" si="54"/>
        <v>470669.16</v>
      </c>
      <c r="J95" s="22">
        <f t="shared" si="54"/>
        <v>493516.45</v>
      </c>
      <c r="K95" s="22">
        <f t="shared" si="54"/>
        <v>522009.32</v>
      </c>
      <c r="L95" s="22">
        <f t="shared" si="41"/>
        <v>542814.4137465721</v>
      </c>
      <c r="M95" s="22">
        <f t="shared" si="42"/>
        <v>500436.97343451681</v>
      </c>
      <c r="N95" s="22">
        <f t="shared" si="43"/>
        <v>548843.21546379558</v>
      </c>
      <c r="O95" s="22">
        <f t="shared" si="44"/>
        <v>587737.43009926553</v>
      </c>
      <c r="P95" s="22">
        <f t="shared" si="45"/>
        <v>628618.75789472391</v>
      </c>
      <c r="Q95" s="22">
        <f t="shared" si="46"/>
        <v>671467.17691410275</v>
      </c>
      <c r="R95" s="22">
        <f t="shared" si="47"/>
        <v>716677.5604817986</v>
      </c>
      <c r="S95" s="22">
        <f t="shared" si="48"/>
        <v>764193.31699185818</v>
      </c>
      <c r="T95" s="22">
        <f t="shared" si="49"/>
        <v>814746.35638268257</v>
      </c>
      <c r="U95" s="22">
        <f t="shared" si="50"/>
        <v>868522.51697975118</v>
      </c>
      <c r="V95" s="21">
        <f t="shared" si="51"/>
        <v>925718.41360280057</v>
      </c>
      <c r="W95" s="21">
        <f t="shared" si="52"/>
        <v>986542.02161973366</v>
      </c>
    </row>
    <row r="96" spans="3:23" x14ac:dyDescent="0.25">
      <c r="C96" s="23" t="str">
        <f t="shared" si="40"/>
        <v>MH</v>
      </c>
      <c r="D96" s="22">
        <f t="shared" ref="D96:K98" si="55">D34</f>
        <v>1280369.4378754208</v>
      </c>
      <c r="E96" s="22">
        <f t="shared" si="55"/>
        <v>1357941.8497816669</v>
      </c>
      <c r="F96" s="22">
        <f t="shared" si="55"/>
        <v>1451614.6378863584</v>
      </c>
      <c r="G96" s="22">
        <f t="shared" si="55"/>
        <v>1543164.8717553043</v>
      </c>
      <c r="H96" s="22">
        <f t="shared" si="55"/>
        <v>1654283.6129409028</v>
      </c>
      <c r="I96" s="22">
        <f t="shared" si="55"/>
        <v>1807101.9620009989</v>
      </c>
      <c r="J96" s="22">
        <f t="shared" si="55"/>
        <v>1923796.5517622726</v>
      </c>
      <c r="K96" s="22">
        <f t="shared" si="55"/>
        <v>2039073.9555987983</v>
      </c>
      <c r="L96" s="22">
        <f t="shared" si="41"/>
        <v>2108868.2927538827</v>
      </c>
      <c r="M96" s="22">
        <f t="shared" si="42"/>
        <v>1933707.7600345286</v>
      </c>
      <c r="N96" s="22">
        <f t="shared" si="43"/>
        <v>2109274.5691154636</v>
      </c>
      <c r="O96" s="22">
        <f t="shared" si="44"/>
        <v>2246526.4253920494</v>
      </c>
      <c r="P96" s="22">
        <f t="shared" si="45"/>
        <v>2389785.2883768687</v>
      </c>
      <c r="Q96" s="22">
        <f t="shared" si="46"/>
        <v>2538865.5371632506</v>
      </c>
      <c r="R96" s="22">
        <f t="shared" si="47"/>
        <v>2695144.6837612833</v>
      </c>
      <c r="S96" s="22">
        <f t="shared" si="48"/>
        <v>2858280.7104029353</v>
      </c>
      <c r="T96" s="22">
        <f t="shared" si="49"/>
        <v>3030870.8810448712</v>
      </c>
      <c r="U96" s="22">
        <f t="shared" si="50"/>
        <v>3213434.528676264</v>
      </c>
      <c r="V96" s="21">
        <f t="shared" si="51"/>
        <v>3406517.6335351844</v>
      </c>
      <c r="W96" s="21">
        <f t="shared" si="52"/>
        <v>3610694.0719002266</v>
      </c>
    </row>
    <row r="97" spans="3:23" x14ac:dyDescent="0.25">
      <c r="C97" s="23" t="str">
        <f t="shared" si="40"/>
        <v>UT</v>
      </c>
      <c r="D97" s="22">
        <f t="shared" si="55"/>
        <v>18768.16</v>
      </c>
      <c r="E97" s="22">
        <f t="shared" si="55"/>
        <v>20285.127501795287</v>
      </c>
      <c r="F97" s="22">
        <f t="shared" si="55"/>
        <v>22104.700547318258</v>
      </c>
      <c r="G97" s="22">
        <f t="shared" si="55"/>
        <v>22870.12</v>
      </c>
      <c r="H97" s="22">
        <f t="shared" si="55"/>
        <v>24932.240000000002</v>
      </c>
      <c r="I97" s="22">
        <f t="shared" si="55"/>
        <v>26917.200000000001</v>
      </c>
      <c r="J97" s="22">
        <f t="shared" si="55"/>
        <v>29045.55</v>
      </c>
      <c r="K97" s="22">
        <f t="shared" si="55"/>
        <v>31191.98</v>
      </c>
      <c r="L97" s="22">
        <f t="shared" si="41"/>
        <v>32456.796107688606</v>
      </c>
      <c r="M97" s="22">
        <f t="shared" si="42"/>
        <v>29942.85824031572</v>
      </c>
      <c r="N97" s="22">
        <f t="shared" si="43"/>
        <v>32861.074097014978</v>
      </c>
      <c r="O97" s="22">
        <f t="shared" si="44"/>
        <v>35213.272993139472</v>
      </c>
      <c r="P97" s="22">
        <f t="shared" si="45"/>
        <v>37687.729091400834</v>
      </c>
      <c r="Q97" s="22">
        <f t="shared" si="46"/>
        <v>40283.482727688301</v>
      </c>
      <c r="R97" s="22">
        <f t="shared" si="47"/>
        <v>43024.478862229145</v>
      </c>
      <c r="S97" s="22">
        <f t="shared" si="48"/>
        <v>45907.605039377202</v>
      </c>
      <c r="T97" s="22">
        <f t="shared" si="49"/>
        <v>48977.139590271639</v>
      </c>
      <c r="U97" s="22">
        <f t="shared" si="50"/>
        <v>52244.630514707831</v>
      </c>
      <c r="V97" s="21">
        <f t="shared" si="51"/>
        <v>55722.304805314663</v>
      </c>
      <c r="W97" s="21">
        <f t="shared" si="52"/>
        <v>59423.10584100127</v>
      </c>
    </row>
    <row r="98" spans="3:23" x14ac:dyDescent="0.25">
      <c r="C98" s="23" t="str">
        <f t="shared" si="40"/>
        <v>UT</v>
      </c>
      <c r="D98" s="22">
        <f t="shared" si="55"/>
        <v>16818.009999999998</v>
      </c>
      <c r="E98" s="22">
        <f t="shared" si="55"/>
        <v>17310.43</v>
      </c>
      <c r="F98" s="22">
        <f t="shared" si="55"/>
        <v>19170.25</v>
      </c>
      <c r="G98" s="22">
        <f t="shared" si="55"/>
        <v>18206.652471395879</v>
      </c>
      <c r="H98" s="22">
        <f t="shared" si="55"/>
        <v>19060.238535707518</v>
      </c>
      <c r="I98" s="22">
        <f t="shared" si="55"/>
        <v>20477.960059405941</v>
      </c>
      <c r="J98" s="22">
        <f t="shared" si="55"/>
        <v>22277.245589597434</v>
      </c>
      <c r="K98" s="22">
        <f t="shared" si="55"/>
        <v>23013.124223876075</v>
      </c>
      <c r="L98" s="22">
        <f t="shared" si="41"/>
        <v>23290.46967683054</v>
      </c>
      <c r="M98" s="22">
        <f t="shared" si="42"/>
        <v>20898.052448654671</v>
      </c>
      <c r="N98" s="22">
        <f t="shared" si="43"/>
        <v>22306.646068549595</v>
      </c>
      <c r="O98" s="22">
        <f t="shared" si="44"/>
        <v>23248.710885049743</v>
      </c>
      <c r="P98" s="22">
        <f t="shared" si="45"/>
        <v>24200.949967906232</v>
      </c>
      <c r="Q98" s="22">
        <f t="shared" si="46"/>
        <v>25159.349972331413</v>
      </c>
      <c r="R98" s="22">
        <f t="shared" si="47"/>
        <v>26135.329843717296</v>
      </c>
      <c r="S98" s="22">
        <f t="shared" si="48"/>
        <v>27122.952586603264</v>
      </c>
      <c r="T98" s="22">
        <f t="shared" si="49"/>
        <v>28143.992534212433</v>
      </c>
      <c r="U98" s="22">
        <f t="shared" si="50"/>
        <v>29199.399013636241</v>
      </c>
      <c r="V98" s="21">
        <f t="shared" si="51"/>
        <v>30290.14020391021</v>
      </c>
      <c r="W98" s="21">
        <f t="shared" si="52"/>
        <v>31417.203158583885</v>
      </c>
    </row>
    <row r="99" spans="3:23" x14ac:dyDescent="0.25">
      <c r="C99" s="20" t="s">
        <v>50</v>
      </c>
      <c r="D99" s="19">
        <f t="shared" ref="D99:M100" si="56">SUMIF($C$67:$C$98,$C99,D$67:D$98)</f>
        <v>93703.968229201899</v>
      </c>
      <c r="E99" s="19">
        <f t="shared" si="56"/>
        <v>97585.58961679347</v>
      </c>
      <c r="F99" s="19">
        <f t="shared" si="56"/>
        <v>104943.29439943835</v>
      </c>
      <c r="G99" s="19">
        <f t="shared" si="56"/>
        <v>115463.8725403542</v>
      </c>
      <c r="H99" s="19">
        <f t="shared" si="56"/>
        <v>119443.04113538153</v>
      </c>
      <c r="I99" s="19">
        <f t="shared" si="56"/>
        <v>128738.48248541699</v>
      </c>
      <c r="J99" s="19">
        <f t="shared" si="56"/>
        <v>139270.6533880874</v>
      </c>
      <c r="K99" s="19">
        <f t="shared" si="56"/>
        <v>150468.93403205229</v>
      </c>
      <c r="L99" s="19">
        <f t="shared" si="56"/>
        <v>156236.8950649894</v>
      </c>
      <c r="M99" s="19">
        <f t="shared" si="56"/>
        <v>143930.27784272723</v>
      </c>
      <c r="N99" s="19">
        <f t="shared" ref="N99:W100" si="57">SUMIF($C$67:$C$98,$C99,N$67:N$98)</f>
        <v>157844.59949252609</v>
      </c>
      <c r="O99" s="19">
        <f t="shared" si="57"/>
        <v>169142.41414004087</v>
      </c>
      <c r="P99" s="19">
        <f t="shared" si="57"/>
        <v>181156.5863418658</v>
      </c>
      <c r="Q99" s="19">
        <f t="shared" si="57"/>
        <v>193909.73899591371</v>
      </c>
      <c r="R99" s="19">
        <f t="shared" si="57"/>
        <v>207547.46844066383</v>
      </c>
      <c r="S99" s="19">
        <f t="shared" si="57"/>
        <v>222088.73899162459</v>
      </c>
      <c r="T99" s="19">
        <f t="shared" si="57"/>
        <v>237785.93034339003</v>
      </c>
      <c r="U99" s="19">
        <f t="shared" si="57"/>
        <v>254739.12357785017</v>
      </c>
      <c r="V99" s="19">
        <f t="shared" si="57"/>
        <v>273057.53464626695</v>
      </c>
      <c r="W99" s="19">
        <f t="shared" si="57"/>
        <v>292860.37402293104</v>
      </c>
    </row>
    <row r="100" spans="3:23" x14ac:dyDescent="0.25">
      <c r="C100" s="20" t="s">
        <v>40</v>
      </c>
      <c r="D100" s="19">
        <f t="shared" si="56"/>
        <v>35586.17</v>
      </c>
      <c r="E100" s="19">
        <f t="shared" si="56"/>
        <v>37595.557501795287</v>
      </c>
      <c r="F100" s="19">
        <f t="shared" si="56"/>
        <v>41274.950547318258</v>
      </c>
      <c r="G100" s="19">
        <f t="shared" si="56"/>
        <v>41076.772471395874</v>
      </c>
      <c r="H100" s="19">
        <f t="shared" si="56"/>
        <v>43992.478535707516</v>
      </c>
      <c r="I100" s="19">
        <f t="shared" si="56"/>
        <v>47395.160059405942</v>
      </c>
      <c r="J100" s="19">
        <f t="shared" si="56"/>
        <v>51322.79558959743</v>
      </c>
      <c r="K100" s="19">
        <f t="shared" si="56"/>
        <v>54205.104223876071</v>
      </c>
      <c r="L100" s="19">
        <f t="shared" si="56"/>
        <v>55747.265784519142</v>
      </c>
      <c r="M100" s="19">
        <f t="shared" si="56"/>
        <v>50840.910688970391</v>
      </c>
      <c r="N100" s="19">
        <f t="shared" si="57"/>
        <v>55167.720165564577</v>
      </c>
      <c r="O100" s="19">
        <f t="shared" si="57"/>
        <v>58461.983878189218</v>
      </c>
      <c r="P100" s="19">
        <f t="shared" si="57"/>
        <v>61888.679059307062</v>
      </c>
      <c r="Q100" s="19">
        <f t="shared" si="57"/>
        <v>65442.832700019717</v>
      </c>
      <c r="R100" s="19">
        <f t="shared" si="57"/>
        <v>69159.808705946445</v>
      </c>
      <c r="S100" s="19">
        <f t="shared" si="57"/>
        <v>73030.557625980466</v>
      </c>
      <c r="T100" s="19">
        <f t="shared" si="57"/>
        <v>77121.13212448408</v>
      </c>
      <c r="U100" s="19">
        <f t="shared" si="57"/>
        <v>81444.029528344079</v>
      </c>
      <c r="V100" s="19">
        <f t="shared" si="57"/>
        <v>86012.445009224874</v>
      </c>
      <c r="W100" s="19">
        <f t="shared" si="57"/>
        <v>90840.308999585162</v>
      </c>
    </row>
    <row r="102" spans="3:23" ht="23.25" x14ac:dyDescent="0.35">
      <c r="C102" s="15" t="s">
        <v>131</v>
      </c>
    </row>
    <row r="103" spans="3:23" ht="12.75" x14ac:dyDescent="0.2">
      <c r="C103" s="18"/>
      <c r="D103" s="17" t="str">
        <f t="shared" ref="D103:W103" si="58">D66</f>
        <v>2011-12</v>
      </c>
      <c r="E103" s="17" t="str">
        <f t="shared" si="58"/>
        <v>2012-13</v>
      </c>
      <c r="F103" s="17" t="str">
        <f t="shared" si="58"/>
        <v>2013-14</v>
      </c>
      <c r="G103" s="17" t="str">
        <f t="shared" si="58"/>
        <v>2014-15</v>
      </c>
      <c r="H103" s="17" t="str">
        <f t="shared" si="58"/>
        <v>2015-16</v>
      </c>
      <c r="I103" s="17" t="str">
        <f t="shared" si="58"/>
        <v>2016-17</v>
      </c>
      <c r="J103" s="17" t="str">
        <f t="shared" si="58"/>
        <v>2017-18</v>
      </c>
      <c r="K103" s="17" t="str">
        <f t="shared" si="58"/>
        <v>2018-19</v>
      </c>
      <c r="L103" s="17" t="str">
        <f t="shared" si="58"/>
        <v>2019-20</v>
      </c>
      <c r="M103" s="17" t="str">
        <f t="shared" si="58"/>
        <v>2020-21</v>
      </c>
      <c r="N103" s="17" t="str">
        <f t="shared" si="58"/>
        <v>2021-22</v>
      </c>
      <c r="O103" s="17" t="str">
        <f t="shared" si="58"/>
        <v>2022-23</v>
      </c>
      <c r="P103" s="17" t="str">
        <f t="shared" si="58"/>
        <v>2023-24</v>
      </c>
      <c r="Q103" s="17" t="str">
        <f t="shared" si="58"/>
        <v>2024-25</v>
      </c>
      <c r="R103" s="17" t="str">
        <f t="shared" si="58"/>
        <v>2025-26</v>
      </c>
      <c r="S103" s="17" t="str">
        <f t="shared" si="58"/>
        <v>2026-27</v>
      </c>
      <c r="T103" s="17" t="str">
        <f t="shared" si="58"/>
        <v>2027-28</v>
      </c>
      <c r="U103" s="17" t="str">
        <f t="shared" si="58"/>
        <v>2028-29</v>
      </c>
      <c r="V103" s="17" t="str">
        <f t="shared" si="58"/>
        <v>2029-30</v>
      </c>
      <c r="W103" s="17" t="str">
        <f t="shared" si="58"/>
        <v>2030-31</v>
      </c>
    </row>
    <row r="104" spans="3:23" x14ac:dyDescent="0.25">
      <c r="C104" s="14" t="s">
        <v>13</v>
      </c>
      <c r="D104" s="16">
        <f t="shared" ref="D104:M113" si="59">SUMIF($C$67:$C$98,$C104,D$67:D$98)</f>
        <v>247143.96140589949</v>
      </c>
      <c r="E104" s="16">
        <f t="shared" si="59"/>
        <v>256850.961244604</v>
      </c>
      <c r="F104" s="16">
        <f t="shared" si="59"/>
        <v>269649.84200906171</v>
      </c>
      <c r="G104" s="16">
        <f t="shared" si="59"/>
        <v>279482.44215894234</v>
      </c>
      <c r="H104" s="16">
        <f t="shared" si="59"/>
        <v>296488.18110842572</v>
      </c>
      <c r="I104" s="16">
        <f t="shared" si="59"/>
        <v>322950.70521495386</v>
      </c>
      <c r="J104" s="16">
        <f t="shared" si="59"/>
        <v>343789.03249613533</v>
      </c>
      <c r="K104" s="16">
        <f t="shared" si="59"/>
        <v>375651.26886572823</v>
      </c>
      <c r="L104" s="16">
        <f t="shared" si="59"/>
        <v>385928.32171969459</v>
      </c>
      <c r="M104" s="16">
        <f t="shared" si="59"/>
        <v>351522.67536714603</v>
      </c>
      <c r="N104" s="16">
        <f t="shared" ref="N104:W113" si="60">SUMIF($C$67:$C$98,$C104,N$67:N$98)</f>
        <v>380891.19435266958</v>
      </c>
      <c r="O104" s="16">
        <f t="shared" si="60"/>
        <v>402981.08200387569</v>
      </c>
      <c r="P104" s="16">
        <f t="shared" si="60"/>
        <v>425831.04625381692</v>
      </c>
      <c r="Q104" s="16">
        <f t="shared" si="60"/>
        <v>449390.04740648606</v>
      </c>
      <c r="R104" s="16">
        <f t="shared" si="60"/>
        <v>473883.0172940364</v>
      </c>
      <c r="S104" s="16">
        <f t="shared" si="60"/>
        <v>499228.36173973791</v>
      </c>
      <c r="T104" s="16">
        <f t="shared" si="60"/>
        <v>525856.34458273381</v>
      </c>
      <c r="U104" s="16">
        <f t="shared" si="60"/>
        <v>553827.4150073576</v>
      </c>
      <c r="V104" s="16">
        <f t="shared" si="60"/>
        <v>583204.6077270807</v>
      </c>
      <c r="W104" s="16">
        <f t="shared" si="60"/>
        <v>614053.63879098278</v>
      </c>
    </row>
    <row r="105" spans="3:23" x14ac:dyDescent="0.25">
      <c r="C105" s="14" t="s">
        <v>46</v>
      </c>
      <c r="D105" s="16">
        <f t="shared" si="59"/>
        <v>150917.59</v>
      </c>
      <c r="E105" s="16">
        <f t="shared" si="59"/>
        <v>163250.26999999999</v>
      </c>
      <c r="F105" s="16">
        <f t="shared" si="59"/>
        <v>165816.26</v>
      </c>
      <c r="G105" s="16">
        <f t="shared" si="59"/>
        <v>186534.39</v>
      </c>
      <c r="H105" s="16">
        <f t="shared" si="59"/>
        <v>174881.15</v>
      </c>
      <c r="I105" s="16">
        <f t="shared" si="59"/>
        <v>193173.92</v>
      </c>
      <c r="J105" s="16">
        <f t="shared" si="59"/>
        <v>210587.3</v>
      </c>
      <c r="K105" s="16">
        <f t="shared" si="59"/>
        <v>224986.32</v>
      </c>
      <c r="L105" s="16">
        <f t="shared" si="59"/>
        <v>230502.29031472618</v>
      </c>
      <c r="M105" s="16">
        <f t="shared" si="59"/>
        <v>209372.32757258951</v>
      </c>
      <c r="N105" s="16">
        <f t="shared" si="60"/>
        <v>226237.30084478113</v>
      </c>
      <c r="O105" s="16">
        <f t="shared" si="60"/>
        <v>238696.07562090509</v>
      </c>
      <c r="P105" s="16">
        <f t="shared" si="60"/>
        <v>251533.18142576815</v>
      </c>
      <c r="Q105" s="16">
        <f t="shared" si="60"/>
        <v>264715.12379272003</v>
      </c>
      <c r="R105" s="16">
        <f t="shared" si="60"/>
        <v>278370.87298711605</v>
      </c>
      <c r="S105" s="16">
        <f t="shared" si="60"/>
        <v>292448.39254592161</v>
      </c>
      <c r="T105" s="16">
        <f t="shared" si="60"/>
        <v>307195.21640133311</v>
      </c>
      <c r="U105" s="16">
        <f t="shared" si="60"/>
        <v>322640.6786342822</v>
      </c>
      <c r="V105" s="16">
        <f t="shared" si="60"/>
        <v>338815.25900153536</v>
      </c>
      <c r="W105" s="16">
        <f t="shared" si="60"/>
        <v>355750.62021075137</v>
      </c>
    </row>
    <row r="106" spans="3:23" x14ac:dyDescent="0.25">
      <c r="C106" s="14" t="s">
        <v>47</v>
      </c>
      <c r="D106" s="16">
        <f t="shared" si="59"/>
        <v>230987.07519572522</v>
      </c>
      <c r="E106" s="16">
        <f t="shared" si="59"/>
        <v>243363.48209918867</v>
      </c>
      <c r="F106" s="16">
        <f t="shared" si="59"/>
        <v>265891.53245219297</v>
      </c>
      <c r="G106" s="16">
        <f t="shared" si="59"/>
        <v>270665.34158057498</v>
      </c>
      <c r="H106" s="16">
        <f t="shared" si="59"/>
        <v>292228.92966172448</v>
      </c>
      <c r="I106" s="16">
        <f t="shared" si="59"/>
        <v>337348.06305594079</v>
      </c>
      <c r="J106" s="16">
        <f t="shared" si="59"/>
        <v>361568.3012761657</v>
      </c>
      <c r="K106" s="16">
        <f t="shared" si="59"/>
        <v>376877.42232047097</v>
      </c>
      <c r="L106" s="16">
        <f t="shared" si="59"/>
        <v>391127.82178416947</v>
      </c>
      <c r="M106" s="16">
        <f t="shared" si="59"/>
        <v>359883.72019436641</v>
      </c>
      <c r="N106" s="16">
        <f t="shared" si="60"/>
        <v>393918.68967646902</v>
      </c>
      <c r="O106" s="16">
        <f t="shared" si="60"/>
        <v>421004.86119012703</v>
      </c>
      <c r="P106" s="16">
        <f t="shared" si="60"/>
        <v>449403.62502037734</v>
      </c>
      <c r="Q106" s="16">
        <f t="shared" si="60"/>
        <v>479092.63809981366</v>
      </c>
      <c r="R106" s="16">
        <f t="shared" si="60"/>
        <v>510345.14814866381</v>
      </c>
      <c r="S106" s="16">
        <f t="shared" si="60"/>
        <v>543111.36799104116</v>
      </c>
      <c r="T106" s="16">
        <f t="shared" si="60"/>
        <v>577901.15041344566</v>
      </c>
      <c r="U106" s="16">
        <f t="shared" si="60"/>
        <v>614833.73504238878</v>
      </c>
      <c r="V106" s="16">
        <f t="shared" si="60"/>
        <v>654034.9898054892</v>
      </c>
      <c r="W106" s="16">
        <f t="shared" si="60"/>
        <v>695637.75285466237</v>
      </c>
    </row>
    <row r="107" spans="3:23" x14ac:dyDescent="0.25">
      <c r="C107" s="14" t="s">
        <v>48</v>
      </c>
      <c r="D107" s="16">
        <f t="shared" si="59"/>
        <v>520485.04111790925</v>
      </c>
      <c r="E107" s="16">
        <f t="shared" si="59"/>
        <v>542190.6863712027</v>
      </c>
      <c r="F107" s="16">
        <f t="shared" si="59"/>
        <v>558497.06714107445</v>
      </c>
      <c r="G107" s="16">
        <f t="shared" si="59"/>
        <v>574364.34289691295</v>
      </c>
      <c r="H107" s="16">
        <f t="shared" si="59"/>
        <v>609544.6708633207</v>
      </c>
      <c r="I107" s="16">
        <f t="shared" si="59"/>
        <v>653415.9272824931</v>
      </c>
      <c r="J107" s="16">
        <f t="shared" si="59"/>
        <v>694980.32204065565</v>
      </c>
      <c r="K107" s="16">
        <f t="shared" si="59"/>
        <v>739525.00188235613</v>
      </c>
      <c r="L107" s="16">
        <f t="shared" si="59"/>
        <v>752471.97694704542</v>
      </c>
      <c r="M107" s="16">
        <f t="shared" si="59"/>
        <v>678816.99026515661</v>
      </c>
      <c r="N107" s="16">
        <f t="shared" si="60"/>
        <v>728477.21117382823</v>
      </c>
      <c r="O107" s="16">
        <f t="shared" si="60"/>
        <v>763335.35065281019</v>
      </c>
      <c r="P107" s="16">
        <f t="shared" si="60"/>
        <v>798883.98896202247</v>
      </c>
      <c r="Q107" s="16">
        <f t="shared" si="60"/>
        <v>834998.17157352623</v>
      </c>
      <c r="R107" s="16">
        <f t="shared" si="60"/>
        <v>872065.08417038445</v>
      </c>
      <c r="S107" s="16">
        <f t="shared" si="60"/>
        <v>909897.94159074128</v>
      </c>
      <c r="T107" s="16">
        <f t="shared" si="60"/>
        <v>949240.43455941987</v>
      </c>
      <c r="U107" s="16">
        <f t="shared" si="60"/>
        <v>990146.00647427433</v>
      </c>
      <c r="V107" s="16">
        <f t="shared" si="60"/>
        <v>1032669.6555697892</v>
      </c>
      <c r="W107" s="16">
        <f t="shared" si="60"/>
        <v>1076867.9642771832</v>
      </c>
    </row>
    <row r="108" spans="3:23" x14ac:dyDescent="0.25">
      <c r="C108" s="14" t="s">
        <v>49</v>
      </c>
      <c r="D108" s="16">
        <f t="shared" si="59"/>
        <v>143174.91</v>
      </c>
      <c r="E108" s="16">
        <f t="shared" si="59"/>
        <v>147342.38</v>
      </c>
      <c r="F108" s="16">
        <f t="shared" si="59"/>
        <v>154525.4</v>
      </c>
      <c r="G108" s="16">
        <f t="shared" si="59"/>
        <v>165212.30269399821</v>
      </c>
      <c r="H108" s="16">
        <f t="shared" si="59"/>
        <v>191108.99494103919</v>
      </c>
      <c r="I108" s="16">
        <f t="shared" si="59"/>
        <v>202080.83917880512</v>
      </c>
      <c r="J108" s="16">
        <f t="shared" si="59"/>
        <v>219919.3725019354</v>
      </c>
      <c r="K108" s="16">
        <f t="shared" si="59"/>
        <v>234047.90140936073</v>
      </c>
      <c r="L108" s="16">
        <f t="shared" si="59"/>
        <v>242963.62185177501</v>
      </c>
      <c r="M108" s="16">
        <f t="shared" si="59"/>
        <v>223615.88840461988</v>
      </c>
      <c r="N108" s="16">
        <f t="shared" si="60"/>
        <v>244830.18253624745</v>
      </c>
      <c r="O108" s="16">
        <f t="shared" si="60"/>
        <v>261735.95921923022</v>
      </c>
      <c r="P108" s="16">
        <f t="shared" si="60"/>
        <v>279467.15071298467</v>
      </c>
      <c r="Q108" s="16">
        <f t="shared" si="60"/>
        <v>298010.52760338812</v>
      </c>
      <c r="R108" s="16">
        <f t="shared" si="60"/>
        <v>317536.76233767607</v>
      </c>
      <c r="S108" s="16">
        <f t="shared" si="60"/>
        <v>338015.66548672895</v>
      </c>
      <c r="T108" s="16">
        <f t="shared" si="60"/>
        <v>359765.41152584756</v>
      </c>
      <c r="U108" s="16">
        <f t="shared" si="60"/>
        <v>382861.28254445782</v>
      </c>
      <c r="V108" s="16">
        <f t="shared" si="60"/>
        <v>407382.77045072214</v>
      </c>
      <c r="W108" s="16">
        <f t="shared" si="60"/>
        <v>433413.79566560994</v>
      </c>
    </row>
    <row r="109" spans="3:23" x14ac:dyDescent="0.25">
      <c r="C109" s="14" t="s">
        <v>36</v>
      </c>
      <c r="D109" s="16">
        <f t="shared" si="59"/>
        <v>297538.5206823987</v>
      </c>
      <c r="E109" s="16">
        <f t="shared" si="59"/>
        <v>320911.91045360459</v>
      </c>
      <c r="F109" s="16">
        <f t="shared" si="59"/>
        <v>347506.60695386736</v>
      </c>
      <c r="G109" s="16">
        <f t="shared" si="59"/>
        <v>370534.50666470983</v>
      </c>
      <c r="H109" s="16">
        <f t="shared" si="59"/>
        <v>413404.79240006447</v>
      </c>
      <c r="I109" s="16">
        <f t="shared" si="59"/>
        <v>456659.35118979216</v>
      </c>
      <c r="J109" s="16">
        <f t="shared" si="59"/>
        <v>494068.03228738933</v>
      </c>
      <c r="K109" s="16">
        <f t="shared" si="59"/>
        <v>531085.18859244278</v>
      </c>
      <c r="L109" s="16">
        <f t="shared" si="59"/>
        <v>558284.31685374549</v>
      </c>
      <c r="M109" s="16">
        <f t="shared" si="59"/>
        <v>520321.25810140895</v>
      </c>
      <c r="N109" s="16">
        <f t="shared" si="60"/>
        <v>576884.14752849226</v>
      </c>
      <c r="O109" s="16">
        <f t="shared" si="60"/>
        <v>624513.42494342627</v>
      </c>
      <c r="P109" s="16">
        <f t="shared" si="60"/>
        <v>675248.90607309132</v>
      </c>
      <c r="Q109" s="16">
        <f t="shared" si="60"/>
        <v>729154.34033691825</v>
      </c>
      <c r="R109" s="16">
        <f t="shared" si="60"/>
        <v>786749.7400033864</v>
      </c>
      <c r="S109" s="16">
        <f t="shared" si="60"/>
        <v>848074.80435356731</v>
      </c>
      <c r="T109" s="16">
        <f t="shared" si="60"/>
        <v>914053.20653388696</v>
      </c>
      <c r="U109" s="16">
        <f t="shared" si="60"/>
        <v>985027.27469661564</v>
      </c>
      <c r="V109" s="16">
        <f t="shared" si="60"/>
        <v>1061363.6269517383</v>
      </c>
      <c r="W109" s="16">
        <f t="shared" si="60"/>
        <v>1143454.822882782</v>
      </c>
    </row>
    <row r="110" spans="3:23" x14ac:dyDescent="0.25">
      <c r="C110" s="14" t="s">
        <v>7</v>
      </c>
      <c r="D110" s="16">
        <f t="shared" si="59"/>
        <v>72719.82952589175</v>
      </c>
      <c r="E110" s="16">
        <f t="shared" si="59"/>
        <v>77384.279265232253</v>
      </c>
      <c r="F110" s="16">
        <f t="shared" si="59"/>
        <v>82846.692345261647</v>
      </c>
      <c r="G110" s="16">
        <f t="shared" si="59"/>
        <v>89060.191889822469</v>
      </c>
      <c r="H110" s="16">
        <f t="shared" si="59"/>
        <v>96274.06146062279</v>
      </c>
      <c r="I110" s="16">
        <f t="shared" si="59"/>
        <v>103054.9985894275</v>
      </c>
      <c r="J110" s="16">
        <f t="shared" si="59"/>
        <v>110033.93347066169</v>
      </c>
      <c r="K110" s="16">
        <f t="shared" si="59"/>
        <v>117850.57720405556</v>
      </c>
      <c r="L110" s="16">
        <f t="shared" si="59"/>
        <v>122188.74936501578</v>
      </c>
      <c r="M110" s="16">
        <f t="shared" si="59"/>
        <v>112319.62085927695</v>
      </c>
      <c r="N110" s="16">
        <f t="shared" si="60"/>
        <v>122823.34798855201</v>
      </c>
      <c r="O110" s="16">
        <f t="shared" si="60"/>
        <v>131142.1720993405</v>
      </c>
      <c r="P110" s="16">
        <f t="shared" si="60"/>
        <v>139853.31032394615</v>
      </c>
      <c r="Q110" s="16">
        <f t="shared" si="60"/>
        <v>148948.65776347512</v>
      </c>
      <c r="R110" s="16">
        <f t="shared" si="60"/>
        <v>158511.9483402099</v>
      </c>
      <c r="S110" s="16">
        <f t="shared" si="60"/>
        <v>168526.35368055658</v>
      </c>
      <c r="T110" s="16">
        <f t="shared" si="60"/>
        <v>179148.5953417893</v>
      </c>
      <c r="U110" s="16">
        <f t="shared" si="60"/>
        <v>190413.81491867208</v>
      </c>
      <c r="V110" s="16">
        <f t="shared" si="60"/>
        <v>202359.06580257035</v>
      </c>
      <c r="W110" s="16">
        <f t="shared" si="60"/>
        <v>215023.40931865448</v>
      </c>
    </row>
    <row r="111" spans="3:23" x14ac:dyDescent="0.25">
      <c r="C111" s="14" t="s">
        <v>37</v>
      </c>
      <c r="D111" s="16">
        <f t="shared" si="59"/>
        <v>78255.548082352238</v>
      </c>
      <c r="E111" s="16">
        <f t="shared" si="59"/>
        <v>80766.572709343411</v>
      </c>
      <c r="F111" s="16">
        <f t="shared" si="59"/>
        <v>85115.496401314027</v>
      </c>
      <c r="G111" s="16">
        <f t="shared" si="59"/>
        <v>82372.11287209377</v>
      </c>
      <c r="H111" s="16">
        <f t="shared" si="59"/>
        <v>97001.340278893564</v>
      </c>
      <c r="I111" s="16">
        <f t="shared" si="59"/>
        <v>100198.67697778014</v>
      </c>
      <c r="J111" s="16">
        <f t="shared" si="59"/>
        <v>106292.9532180297</v>
      </c>
      <c r="K111" s="16">
        <f t="shared" si="59"/>
        <v>112755.34475363271</v>
      </c>
      <c r="L111" s="16">
        <f t="shared" si="59"/>
        <v>114958.95451800244</v>
      </c>
      <c r="M111" s="16">
        <f t="shared" si="59"/>
        <v>103913.83599167214</v>
      </c>
      <c r="N111" s="16">
        <f t="shared" si="60"/>
        <v>111739.01595141564</v>
      </c>
      <c r="O111" s="16">
        <f t="shared" si="60"/>
        <v>117320.10582083103</v>
      </c>
      <c r="P111" s="16">
        <f t="shared" si="60"/>
        <v>123029.42282319158</v>
      </c>
      <c r="Q111" s="16">
        <f t="shared" si="60"/>
        <v>128848.38888691767</v>
      </c>
      <c r="R111" s="16">
        <f t="shared" si="60"/>
        <v>134837.46071998985</v>
      </c>
      <c r="S111" s="16">
        <f t="shared" si="60"/>
        <v>140968.65235191194</v>
      </c>
      <c r="T111" s="16">
        <f t="shared" si="60"/>
        <v>147358.19512276549</v>
      </c>
      <c r="U111" s="16">
        <f t="shared" si="60"/>
        <v>154015.88046648752</v>
      </c>
      <c r="V111" s="16">
        <f t="shared" si="60"/>
        <v>160951.81451542777</v>
      </c>
      <c r="W111" s="16">
        <f t="shared" si="60"/>
        <v>168176.4254624123</v>
      </c>
    </row>
    <row r="112" spans="3:23" x14ac:dyDescent="0.25">
      <c r="C112" s="14" t="s">
        <v>8</v>
      </c>
      <c r="D112" s="16">
        <f t="shared" si="59"/>
        <v>266628.27237507072</v>
      </c>
      <c r="E112" s="16">
        <f t="shared" si="59"/>
        <v>280822.8467469879</v>
      </c>
      <c r="F112" s="16">
        <f t="shared" si="59"/>
        <v>299449.73</v>
      </c>
      <c r="G112" s="16">
        <f t="shared" si="59"/>
        <v>312125.33285999997</v>
      </c>
      <c r="H112" s="16">
        <f t="shared" si="59"/>
        <v>330051.92661692796</v>
      </c>
      <c r="I112" s="16">
        <f t="shared" si="59"/>
        <v>352720.56240206928</v>
      </c>
      <c r="J112" s="16">
        <f t="shared" si="59"/>
        <v>375238.25248725206</v>
      </c>
      <c r="K112" s="16">
        <f t="shared" si="59"/>
        <v>397669.47200512222</v>
      </c>
      <c r="L112" s="16">
        <f t="shared" si="59"/>
        <v>407445.87819537794</v>
      </c>
      <c r="M112" s="16">
        <f t="shared" si="59"/>
        <v>370119.96136555256</v>
      </c>
      <c r="N112" s="16">
        <f t="shared" si="60"/>
        <v>399959.46715716628</v>
      </c>
      <c r="O112" s="16">
        <f t="shared" si="60"/>
        <v>422012.76976885332</v>
      </c>
      <c r="P112" s="16">
        <f t="shared" si="60"/>
        <v>444737.89980681759</v>
      </c>
      <c r="Q112" s="16">
        <f t="shared" si="60"/>
        <v>468075.76371798012</v>
      </c>
      <c r="R112" s="16">
        <f t="shared" si="60"/>
        <v>492254.54539455014</v>
      </c>
      <c r="S112" s="16">
        <f t="shared" si="60"/>
        <v>517182.38609995903</v>
      </c>
      <c r="T112" s="16">
        <f t="shared" si="60"/>
        <v>543297.21508700738</v>
      </c>
      <c r="U112" s="16">
        <f t="shared" si="60"/>
        <v>570651.14895722514</v>
      </c>
      <c r="V112" s="16">
        <f t="shared" si="60"/>
        <v>599298.34446086443</v>
      </c>
      <c r="W112" s="16">
        <f t="shared" si="60"/>
        <v>629295.06510176684</v>
      </c>
    </row>
    <row r="113" spans="3:23" x14ac:dyDescent="0.25">
      <c r="C113" s="14" t="s">
        <v>14</v>
      </c>
      <c r="D113" s="16">
        <f t="shared" si="59"/>
        <v>434836.63657800003</v>
      </c>
      <c r="E113" s="16">
        <f t="shared" si="59"/>
        <v>454564.34080674977</v>
      </c>
      <c r="F113" s="16">
        <f t="shared" si="59"/>
        <v>486230.17928507214</v>
      </c>
      <c r="G113" s="16">
        <f t="shared" si="59"/>
        <v>521508.9311101457</v>
      </c>
      <c r="H113" s="16">
        <f t="shared" si="59"/>
        <v>563339.5310360461</v>
      </c>
      <c r="I113" s="16">
        <f t="shared" si="59"/>
        <v>597266.69164805266</v>
      </c>
      <c r="J113" s="16">
        <f t="shared" si="59"/>
        <v>633277.73476471368</v>
      </c>
      <c r="K113" s="16">
        <f t="shared" si="59"/>
        <v>677427.99507979711</v>
      </c>
      <c r="L113" s="16">
        <f t="shared" si="59"/>
        <v>698415.40530194552</v>
      </c>
      <c r="M113" s="16">
        <f t="shared" si="59"/>
        <v>638394.8630078698</v>
      </c>
      <c r="N113" s="16">
        <f t="shared" si="60"/>
        <v>694170.01582970447</v>
      </c>
      <c r="O113" s="16">
        <f t="shared" si="60"/>
        <v>737018.61354181357</v>
      </c>
      <c r="P113" s="16">
        <f t="shared" si="60"/>
        <v>781555.81466336153</v>
      </c>
      <c r="Q113" s="16">
        <f t="shared" si="60"/>
        <v>827703.90904647566</v>
      </c>
      <c r="R113" s="16">
        <f t="shared" si="60"/>
        <v>875894.05928378564</v>
      </c>
      <c r="S113" s="16">
        <f t="shared" si="60"/>
        <v>925994.83712757332</v>
      </c>
      <c r="T113" s="16">
        <f t="shared" si="60"/>
        <v>978825.58514474274</v>
      </c>
      <c r="U113" s="16">
        <f t="shared" si="60"/>
        <v>1034526.2713704433</v>
      </c>
      <c r="V113" s="16">
        <f t="shared" si="60"/>
        <v>1093243.4899068139</v>
      </c>
      <c r="W113" s="16">
        <f t="shared" si="60"/>
        <v>1155130.7417382307</v>
      </c>
    </row>
    <row r="114" spans="3:23" x14ac:dyDescent="0.25">
      <c r="C114" s="14" t="s">
        <v>10</v>
      </c>
      <c r="D114" s="16">
        <f t="shared" ref="D114:M128" si="61">SUMIF($C$67:$C$98,$C114,D$67:D$98)</f>
        <v>724050.44064953714</v>
      </c>
      <c r="E114" s="16">
        <f t="shared" si="61"/>
        <v>758204.96458004904</v>
      </c>
      <c r="F114" s="16">
        <f t="shared" si="61"/>
        <v>802069.69150895788</v>
      </c>
      <c r="G114" s="16">
        <f t="shared" si="61"/>
        <v>834432.37781853531</v>
      </c>
      <c r="H114" s="16">
        <f t="shared" si="61"/>
        <v>908241.30785274785</v>
      </c>
      <c r="I114" s="16">
        <f t="shared" si="61"/>
        <v>1011500.5175891918</v>
      </c>
      <c r="J114" s="16">
        <f t="shared" si="61"/>
        <v>1057747.1218275481</v>
      </c>
      <c r="K114" s="16">
        <f t="shared" si="61"/>
        <v>1123981.957352187</v>
      </c>
      <c r="L114" s="16">
        <f t="shared" si="61"/>
        <v>1158214.7251841824</v>
      </c>
      <c r="M114" s="16">
        <f t="shared" si="61"/>
        <v>1058141.451602</v>
      </c>
      <c r="N114" s="16">
        <f t="shared" ref="N114:W128" si="62">SUMIF($C$67:$C$98,$C114,N$67:N$98)</f>
        <v>1150003.7775984271</v>
      </c>
      <c r="O114" s="16">
        <f t="shared" si="62"/>
        <v>1220368.3748519565</v>
      </c>
      <c r="P114" s="16">
        <f t="shared" si="62"/>
        <v>1293455.7004264302</v>
      </c>
      <c r="Q114" s="16">
        <f t="shared" si="62"/>
        <v>1369133.0024495947</v>
      </c>
      <c r="R114" s="16">
        <f t="shared" si="62"/>
        <v>1448109.1103477492</v>
      </c>
      <c r="S114" s="16">
        <f t="shared" si="62"/>
        <v>1530161.7533186458</v>
      </c>
      <c r="T114" s="16">
        <f t="shared" si="62"/>
        <v>1616639.4114018301</v>
      </c>
      <c r="U114" s="16">
        <f t="shared" si="62"/>
        <v>1707766.32459432</v>
      </c>
      <c r="V114" s="16">
        <f t="shared" si="62"/>
        <v>1803777.2023692948</v>
      </c>
      <c r="W114" s="16">
        <f t="shared" si="62"/>
        <v>1904917.6595580161</v>
      </c>
    </row>
    <row r="115" spans="3:23" x14ac:dyDescent="0.25">
      <c r="C115" s="14" t="s">
        <v>9</v>
      </c>
      <c r="D115" s="16">
        <f t="shared" si="61"/>
        <v>115327.599868864</v>
      </c>
      <c r="E115" s="16">
        <f t="shared" si="61"/>
        <v>123710.06469206272</v>
      </c>
      <c r="F115" s="16">
        <f t="shared" si="61"/>
        <v>134182.35866665997</v>
      </c>
      <c r="G115" s="16">
        <f t="shared" si="61"/>
        <v>141277.64901368652</v>
      </c>
      <c r="H115" s="16">
        <f t="shared" si="61"/>
        <v>152698.72988129756</v>
      </c>
      <c r="I115" s="16">
        <f t="shared" si="61"/>
        <v>167703.25262564752</v>
      </c>
      <c r="J115" s="16">
        <f t="shared" si="61"/>
        <v>180843.66094581186</v>
      </c>
      <c r="K115" s="16">
        <f t="shared" si="61"/>
        <v>193272.7779088839</v>
      </c>
      <c r="L115" s="16">
        <f t="shared" si="61"/>
        <v>201349.2381733139</v>
      </c>
      <c r="M115" s="16">
        <f t="shared" si="61"/>
        <v>185974.84097023003</v>
      </c>
      <c r="N115" s="16">
        <f t="shared" si="62"/>
        <v>204342.77874763656</v>
      </c>
      <c r="O115" s="16">
        <f t="shared" si="62"/>
        <v>219230.27675800724</v>
      </c>
      <c r="P115" s="16">
        <f t="shared" si="62"/>
        <v>234914.97709174876</v>
      </c>
      <c r="Q115" s="16">
        <f t="shared" si="62"/>
        <v>251393.67446706753</v>
      </c>
      <c r="R115" s="16">
        <f t="shared" si="62"/>
        <v>268818.74680265714</v>
      </c>
      <c r="S115" s="16">
        <f t="shared" si="62"/>
        <v>287174.03374466539</v>
      </c>
      <c r="T115" s="16">
        <f t="shared" si="62"/>
        <v>306740.09495666745</v>
      </c>
      <c r="U115" s="16">
        <f t="shared" si="62"/>
        <v>327593.58647038526</v>
      </c>
      <c r="V115" s="16">
        <f t="shared" si="62"/>
        <v>349815.78170871886</v>
      </c>
      <c r="W115" s="16">
        <f t="shared" si="62"/>
        <v>373492.83292811929</v>
      </c>
    </row>
    <row r="116" spans="3:23" x14ac:dyDescent="0.25">
      <c r="C116" s="14" t="s">
        <v>35</v>
      </c>
      <c r="D116" s="16">
        <f t="shared" si="61"/>
        <v>343797.50130944105</v>
      </c>
      <c r="E116" s="16">
        <f t="shared" si="61"/>
        <v>366628.3662848582</v>
      </c>
      <c r="F116" s="16">
        <f t="shared" si="61"/>
        <v>392908.38262600877</v>
      </c>
      <c r="G116" s="16">
        <f t="shared" si="61"/>
        <v>428355.14952157275</v>
      </c>
      <c r="H116" s="16">
        <f t="shared" si="61"/>
        <v>475622.50154364825</v>
      </c>
      <c r="I116" s="16">
        <f t="shared" si="61"/>
        <v>511765.23879417172</v>
      </c>
      <c r="J116" s="16">
        <f t="shared" si="61"/>
        <v>548304.19016332412</v>
      </c>
      <c r="K116" s="16">
        <f t="shared" si="61"/>
        <v>590569.1382541093</v>
      </c>
      <c r="L116" s="16">
        <f t="shared" si="61"/>
        <v>617423.26838560344</v>
      </c>
      <c r="M116" s="16">
        <f t="shared" si="61"/>
        <v>572295.24839949445</v>
      </c>
      <c r="N116" s="16">
        <f t="shared" si="62"/>
        <v>631041.87793918885</v>
      </c>
      <c r="O116" s="16">
        <f t="shared" si="62"/>
        <v>679410.66687878931</v>
      </c>
      <c r="P116" s="16">
        <f t="shared" si="62"/>
        <v>730592.95101249579</v>
      </c>
      <c r="Q116" s="16">
        <f t="shared" si="62"/>
        <v>784606.78546993854</v>
      </c>
      <c r="R116" s="16">
        <f t="shared" si="62"/>
        <v>841957.57471451047</v>
      </c>
      <c r="S116" s="16">
        <f t="shared" si="62"/>
        <v>902627.92887944554</v>
      </c>
      <c r="T116" s="16">
        <f t="shared" si="62"/>
        <v>967535.90128318674</v>
      </c>
      <c r="U116" s="16">
        <f t="shared" si="62"/>
        <v>1036966.8531885642</v>
      </c>
      <c r="V116" s="16">
        <f t="shared" si="62"/>
        <v>1111224.5422701281</v>
      </c>
      <c r="W116" s="16">
        <f t="shared" si="62"/>
        <v>1190632.2474415584</v>
      </c>
    </row>
    <row r="117" spans="3:23" x14ac:dyDescent="0.25">
      <c r="C117" s="14" t="s">
        <v>41</v>
      </c>
      <c r="D117" s="16">
        <f t="shared" si="61"/>
        <v>379402.03</v>
      </c>
      <c r="E117" s="16">
        <f t="shared" si="61"/>
        <v>380629.01073573204</v>
      </c>
      <c r="F117" s="16">
        <f t="shared" si="61"/>
        <v>407114.75244340533</v>
      </c>
      <c r="G117" s="16">
        <f t="shared" si="61"/>
        <v>444564.28</v>
      </c>
      <c r="H117" s="16">
        <f t="shared" si="61"/>
        <v>498606.26</v>
      </c>
      <c r="I117" s="16">
        <f t="shared" si="61"/>
        <v>540211.77</v>
      </c>
      <c r="J117" s="16">
        <f t="shared" si="61"/>
        <v>594840.79</v>
      </c>
      <c r="K117" s="16">
        <f t="shared" si="61"/>
        <v>621301.39670000004</v>
      </c>
      <c r="L117" s="16">
        <f t="shared" si="61"/>
        <v>645131.27355541033</v>
      </c>
      <c r="M117" s="16">
        <f t="shared" si="61"/>
        <v>593907.43775891315</v>
      </c>
      <c r="N117" s="16">
        <f t="shared" si="62"/>
        <v>650414.66755528911</v>
      </c>
      <c r="O117" s="16">
        <f t="shared" si="62"/>
        <v>695501.43009245477</v>
      </c>
      <c r="P117" s="16">
        <f t="shared" si="62"/>
        <v>742804.73760307441</v>
      </c>
      <c r="Q117" s="16">
        <f t="shared" si="62"/>
        <v>792291.08298810129</v>
      </c>
      <c r="R117" s="16">
        <f t="shared" si="62"/>
        <v>844415.96927816165</v>
      </c>
      <c r="S117" s="16">
        <f t="shared" si="62"/>
        <v>899101.0767804099</v>
      </c>
      <c r="T117" s="16">
        <f t="shared" si="62"/>
        <v>957194.8658959436</v>
      </c>
      <c r="U117" s="16">
        <f t="shared" si="62"/>
        <v>1018900.245895113</v>
      </c>
      <c r="V117" s="16">
        <f t="shared" si="62"/>
        <v>1084431.5352981356</v>
      </c>
      <c r="W117" s="16">
        <f t="shared" si="62"/>
        <v>1154015.0583998128</v>
      </c>
    </row>
    <row r="118" spans="3:23" x14ac:dyDescent="0.25">
      <c r="C118" s="14" t="s">
        <v>42</v>
      </c>
      <c r="D118" s="16">
        <f t="shared" si="61"/>
        <v>606009.81048327952</v>
      </c>
      <c r="E118" s="16">
        <f t="shared" si="61"/>
        <v>643033.01752930437</v>
      </c>
      <c r="F118" s="16">
        <f t="shared" si="61"/>
        <v>704466.0370333764</v>
      </c>
      <c r="G118" s="16">
        <f t="shared" si="61"/>
        <v>748429.10797017126</v>
      </c>
      <c r="H118" s="16">
        <f t="shared" si="61"/>
        <v>831329.91306923481</v>
      </c>
      <c r="I118" s="16">
        <f t="shared" si="61"/>
        <v>941775.42491932167</v>
      </c>
      <c r="J118" s="16">
        <f t="shared" si="61"/>
        <v>1022864.3615379316</v>
      </c>
      <c r="K118" s="16">
        <f t="shared" si="61"/>
        <v>1091077.3703399138</v>
      </c>
      <c r="L118" s="16">
        <f t="shared" si="61"/>
        <v>1148373.6040526824</v>
      </c>
      <c r="M118" s="16">
        <f t="shared" si="61"/>
        <v>1071607.5331482925</v>
      </c>
      <c r="N118" s="16">
        <f t="shared" si="62"/>
        <v>1189567.8220581152</v>
      </c>
      <c r="O118" s="16">
        <f t="shared" si="62"/>
        <v>1289373.6673988178</v>
      </c>
      <c r="P118" s="16">
        <f t="shared" si="62"/>
        <v>1395845.4068674941</v>
      </c>
      <c r="Q118" s="16">
        <f t="shared" si="62"/>
        <v>1509139.243489278</v>
      </c>
      <c r="R118" s="16">
        <f t="shared" si="62"/>
        <v>1630357.591801448</v>
      </c>
      <c r="S118" s="16">
        <f t="shared" si="62"/>
        <v>1759611.6863742347</v>
      </c>
      <c r="T118" s="16">
        <f t="shared" si="62"/>
        <v>1898849.6028333243</v>
      </c>
      <c r="U118" s="16">
        <f t="shared" si="62"/>
        <v>2048819.7988154073</v>
      </c>
      <c r="V118" s="16">
        <f t="shared" si="62"/>
        <v>2210324.926158403</v>
      </c>
      <c r="W118" s="16">
        <f t="shared" si="62"/>
        <v>2384225.5981372613</v>
      </c>
    </row>
    <row r="119" spans="3:23" x14ac:dyDescent="0.25">
      <c r="C119" s="14" t="s">
        <v>43</v>
      </c>
      <c r="D119" s="16">
        <f t="shared" si="61"/>
        <v>364047.88938524103</v>
      </c>
      <c r="E119" s="16">
        <f t="shared" si="61"/>
        <v>387693.45827097044</v>
      </c>
      <c r="F119" s="16">
        <f t="shared" si="61"/>
        <v>402781.33080111461</v>
      </c>
      <c r="G119" s="16">
        <f t="shared" si="61"/>
        <v>419955.55337255372</v>
      </c>
      <c r="H119" s="16">
        <f t="shared" si="61"/>
        <v>451210.01522775996</v>
      </c>
      <c r="I119" s="16">
        <f t="shared" si="61"/>
        <v>485301.53547936882</v>
      </c>
      <c r="J119" s="16">
        <f t="shared" si="61"/>
        <v>520578.51067444764</v>
      </c>
      <c r="K119" s="16">
        <f t="shared" si="61"/>
        <v>559411.95613457682</v>
      </c>
      <c r="L119" s="16">
        <f t="shared" si="61"/>
        <v>575612.80274028017</v>
      </c>
      <c r="M119" s="16">
        <f t="shared" si="61"/>
        <v>525114.54637871275</v>
      </c>
      <c r="N119" s="16">
        <f t="shared" si="62"/>
        <v>569873.61093460442</v>
      </c>
      <c r="O119" s="16">
        <f t="shared" si="62"/>
        <v>603864.0601732051</v>
      </c>
      <c r="P119" s="16">
        <f t="shared" si="62"/>
        <v>639099.90896622057</v>
      </c>
      <c r="Q119" s="16">
        <f t="shared" si="62"/>
        <v>675510.01792135299</v>
      </c>
      <c r="R119" s="16">
        <f t="shared" si="62"/>
        <v>713438.26554319938</v>
      </c>
      <c r="S119" s="16">
        <f t="shared" si="62"/>
        <v>752768.45980674599</v>
      </c>
      <c r="T119" s="16">
        <f t="shared" si="62"/>
        <v>794156.67827832804</v>
      </c>
      <c r="U119" s="16">
        <f t="shared" si="62"/>
        <v>837703.70098239928</v>
      </c>
      <c r="V119" s="16">
        <f t="shared" si="62"/>
        <v>883514.82420011715</v>
      </c>
      <c r="W119" s="16">
        <f t="shared" si="62"/>
        <v>931700.03868436185</v>
      </c>
    </row>
    <row r="120" spans="3:23" x14ac:dyDescent="0.25">
      <c r="C120" s="14" t="s">
        <v>44</v>
      </c>
      <c r="D120" s="16">
        <f t="shared" si="61"/>
        <v>751485.76042199996</v>
      </c>
      <c r="E120" s="16">
        <f t="shared" si="61"/>
        <v>791824.31484439899</v>
      </c>
      <c r="F120" s="16">
        <f t="shared" si="61"/>
        <v>851975.58231833298</v>
      </c>
      <c r="G120" s="16">
        <f t="shared" si="61"/>
        <v>893915.06730709295</v>
      </c>
      <c r="H120" s="16">
        <f t="shared" si="61"/>
        <v>967562.46051612543</v>
      </c>
      <c r="I120" s="16">
        <f t="shared" si="61"/>
        <v>1036762.117219297</v>
      </c>
      <c r="J120" s="16">
        <f t="shared" si="61"/>
        <v>1125793.4362506205</v>
      </c>
      <c r="K120" s="16">
        <f t="shared" si="61"/>
        <v>1215307.4700775943</v>
      </c>
      <c r="L120" s="16">
        <f t="shared" si="61"/>
        <v>1259665.3413135475</v>
      </c>
      <c r="M120" s="16">
        <f t="shared" si="61"/>
        <v>1157574.8871454841</v>
      </c>
      <c r="N120" s="16">
        <f t="shared" si="62"/>
        <v>1265446.8416866825</v>
      </c>
      <c r="O120" s="16">
        <f t="shared" si="62"/>
        <v>1350749.6213800122</v>
      </c>
      <c r="P120" s="16">
        <f t="shared" si="62"/>
        <v>1440040.6098277331</v>
      </c>
      <c r="Q120" s="16">
        <f t="shared" si="62"/>
        <v>1533232.7600198726</v>
      </c>
      <c r="R120" s="16">
        <f t="shared" si="62"/>
        <v>1631184.204621051</v>
      </c>
      <c r="S120" s="16">
        <f t="shared" si="62"/>
        <v>1733717.506756587</v>
      </c>
      <c r="T120" s="16">
        <f t="shared" si="62"/>
        <v>1842440.3014471366</v>
      </c>
      <c r="U120" s="16">
        <f t="shared" si="62"/>
        <v>1957708.2849556678</v>
      </c>
      <c r="V120" s="16">
        <f t="shared" si="62"/>
        <v>2079896.3726576553</v>
      </c>
      <c r="W120" s="16">
        <f t="shared" si="62"/>
        <v>2209399.6576737976</v>
      </c>
    </row>
    <row r="121" spans="3:23" x14ac:dyDescent="0.25">
      <c r="C121" s="14" t="s">
        <v>45</v>
      </c>
      <c r="D121" s="16">
        <f t="shared" si="61"/>
        <v>359434.11</v>
      </c>
      <c r="E121" s="16">
        <f t="shared" si="61"/>
        <v>370113.12</v>
      </c>
      <c r="F121" s="16">
        <f t="shared" si="61"/>
        <v>389956.78</v>
      </c>
      <c r="G121" s="16">
        <f t="shared" si="61"/>
        <v>416332.07</v>
      </c>
      <c r="H121" s="16">
        <f t="shared" si="61"/>
        <v>464542.43563999457</v>
      </c>
      <c r="I121" s="16">
        <f t="shared" si="61"/>
        <v>507946.1</v>
      </c>
      <c r="J121" s="16">
        <f t="shared" si="61"/>
        <v>559491.54</v>
      </c>
      <c r="K121" s="16">
        <f t="shared" si="61"/>
        <v>612828.21</v>
      </c>
      <c r="L121" s="16">
        <f t="shared" si="61"/>
        <v>640010.22338018671</v>
      </c>
      <c r="M121" s="16">
        <f t="shared" si="61"/>
        <v>592597.72150574101</v>
      </c>
      <c r="N121" s="16">
        <f t="shared" si="62"/>
        <v>652730.54578963376</v>
      </c>
      <c r="O121" s="16">
        <f t="shared" si="62"/>
        <v>702011.19000846369</v>
      </c>
      <c r="P121" s="16">
        <f t="shared" si="62"/>
        <v>754089.80554711609</v>
      </c>
      <c r="Q121" s="16">
        <f t="shared" si="62"/>
        <v>808975.87403390335</v>
      </c>
      <c r="R121" s="16">
        <f t="shared" si="62"/>
        <v>867180.7664455733</v>
      </c>
      <c r="S121" s="16">
        <f t="shared" si="62"/>
        <v>928675.76866368344</v>
      </c>
      <c r="T121" s="16">
        <f t="shared" si="62"/>
        <v>994393.67635648116</v>
      </c>
      <c r="U121" s="16">
        <f t="shared" si="62"/>
        <v>1064613.7169879107</v>
      </c>
      <c r="V121" s="16">
        <f t="shared" si="62"/>
        <v>1139632.7626531201</v>
      </c>
      <c r="W121" s="16">
        <f t="shared" si="62"/>
        <v>1219766.3849690866</v>
      </c>
    </row>
    <row r="122" spans="3:23" x14ac:dyDescent="0.25">
      <c r="C122" s="14" t="s">
        <v>38</v>
      </c>
      <c r="D122" s="16">
        <f t="shared" si="61"/>
        <v>158073.82</v>
      </c>
      <c r="E122" s="16">
        <f t="shared" si="61"/>
        <v>165977.40159320709</v>
      </c>
      <c r="F122" s="16">
        <f t="shared" si="61"/>
        <v>182579.44981637812</v>
      </c>
      <c r="G122" s="16">
        <f t="shared" si="61"/>
        <v>185813.43830553119</v>
      </c>
      <c r="H122" s="16">
        <f t="shared" si="61"/>
        <v>190810.23999999999</v>
      </c>
      <c r="I122" s="16">
        <f t="shared" si="61"/>
        <v>205975.17</v>
      </c>
      <c r="J122" s="16">
        <f t="shared" si="61"/>
        <v>215926.92</v>
      </c>
      <c r="K122" s="16">
        <f t="shared" si="61"/>
        <v>231181.82</v>
      </c>
      <c r="L122" s="16">
        <f t="shared" si="61"/>
        <v>236202.16807598935</v>
      </c>
      <c r="M122" s="16">
        <f t="shared" si="61"/>
        <v>213963.1505684318</v>
      </c>
      <c r="N122" s="16">
        <f t="shared" si="62"/>
        <v>230565.8497757428</v>
      </c>
      <c r="O122" s="16">
        <f t="shared" si="62"/>
        <v>242597.94561902611</v>
      </c>
      <c r="P122" s="16">
        <f t="shared" si="62"/>
        <v>254945.99401376554</v>
      </c>
      <c r="Q122" s="16">
        <f t="shared" si="62"/>
        <v>267573.27303237183</v>
      </c>
      <c r="R122" s="16">
        <f t="shared" si="62"/>
        <v>280607.21707710612</v>
      </c>
      <c r="S122" s="16">
        <f t="shared" si="62"/>
        <v>293991.89139320998</v>
      </c>
      <c r="T122" s="16">
        <f t="shared" si="62"/>
        <v>307972.28179015347</v>
      </c>
      <c r="U122" s="16">
        <f t="shared" si="62"/>
        <v>322572.52447023429</v>
      </c>
      <c r="V122" s="16">
        <f t="shared" si="62"/>
        <v>337817.60617279442</v>
      </c>
      <c r="W122" s="16">
        <f t="shared" si="62"/>
        <v>353733.38768215833</v>
      </c>
    </row>
    <row r="123" spans="3:23" x14ac:dyDescent="0.25">
      <c r="C123" s="14" t="s">
        <v>39</v>
      </c>
      <c r="D123" s="16">
        <f t="shared" si="61"/>
        <v>42366.656485520936</v>
      </c>
      <c r="E123" s="16">
        <f t="shared" si="61"/>
        <v>35850.220477843337</v>
      </c>
      <c r="F123" s="16">
        <f t="shared" si="61"/>
        <v>31568.462293091685</v>
      </c>
      <c r="G123" s="16">
        <f t="shared" si="61"/>
        <v>40116.49145780097</v>
      </c>
      <c r="H123" s="16">
        <f t="shared" si="61"/>
        <v>46090.863297901938</v>
      </c>
      <c r="I123" s="16">
        <f t="shared" si="61"/>
        <v>51249.239713089271</v>
      </c>
      <c r="J123" s="16">
        <f t="shared" si="61"/>
        <v>52652.686723906852</v>
      </c>
      <c r="K123" s="16">
        <f t="shared" si="61"/>
        <v>57787.085263520938</v>
      </c>
      <c r="L123" s="16">
        <f t="shared" si="61"/>
        <v>58456.694982610214</v>
      </c>
      <c r="M123" s="16">
        <f t="shared" si="61"/>
        <v>52427.920118436436</v>
      </c>
      <c r="N123" s="16">
        <f t="shared" si="62"/>
        <v>55936.062775647799</v>
      </c>
      <c r="O123" s="16">
        <f t="shared" si="62"/>
        <v>58271.647567209664</v>
      </c>
      <c r="P123" s="16">
        <f t="shared" si="62"/>
        <v>60630.568133506647</v>
      </c>
      <c r="Q123" s="16">
        <f t="shared" si="62"/>
        <v>63002.740882931896</v>
      </c>
      <c r="R123" s="16">
        <f t="shared" si="62"/>
        <v>65416.727709967694</v>
      </c>
      <c r="S123" s="16">
        <f t="shared" si="62"/>
        <v>67857.616104620378</v>
      </c>
      <c r="T123" s="16">
        <f t="shared" si="62"/>
        <v>70379.818710603708</v>
      </c>
      <c r="U123" s="16">
        <f t="shared" si="62"/>
        <v>72985.595017147061</v>
      </c>
      <c r="V123" s="16">
        <f t="shared" si="62"/>
        <v>75677.247365398507</v>
      </c>
      <c r="W123" s="16">
        <f t="shared" si="62"/>
        <v>78457.120901706454</v>
      </c>
    </row>
    <row r="124" spans="3:23" x14ac:dyDescent="0.25">
      <c r="C124" s="14" t="s">
        <v>15</v>
      </c>
      <c r="D124" s="16">
        <f t="shared" si="61"/>
        <v>615606.06993131572</v>
      </c>
      <c r="E124" s="16">
        <f t="shared" si="61"/>
        <v>682650.21222667443</v>
      </c>
      <c r="F124" s="16">
        <f t="shared" si="61"/>
        <v>734283.8663430278</v>
      </c>
      <c r="G124" s="16">
        <f t="shared" si="61"/>
        <v>811427.64400889666</v>
      </c>
      <c r="H124" s="16">
        <f t="shared" si="61"/>
        <v>894465.33796298329</v>
      </c>
      <c r="I124" s="16">
        <f t="shared" si="61"/>
        <v>981341.96458772232</v>
      </c>
      <c r="J124" s="16">
        <f t="shared" si="61"/>
        <v>1086569.7285845655</v>
      </c>
      <c r="K124" s="16">
        <f t="shared" si="61"/>
        <v>1186379.0722571122</v>
      </c>
      <c r="L124" s="16">
        <f t="shared" si="61"/>
        <v>1260874.3220332388</v>
      </c>
      <c r="M124" s="16">
        <f t="shared" si="61"/>
        <v>1188078.1992738601</v>
      </c>
      <c r="N124" s="16">
        <f t="shared" si="62"/>
        <v>1331739.0878623549</v>
      </c>
      <c r="O124" s="16">
        <f t="shared" si="62"/>
        <v>1457569.9478803154</v>
      </c>
      <c r="P124" s="16">
        <f t="shared" si="62"/>
        <v>1593340.5203858067</v>
      </c>
      <c r="Q124" s="16">
        <f t="shared" si="62"/>
        <v>1739487.2974751531</v>
      </c>
      <c r="R124" s="16">
        <f t="shared" si="62"/>
        <v>1897559.8788068218</v>
      </c>
      <c r="S124" s="16">
        <f t="shared" si="62"/>
        <v>2067998.0591599119</v>
      </c>
      <c r="T124" s="16">
        <f t="shared" si="62"/>
        <v>2253432.3634666102</v>
      </c>
      <c r="U124" s="16">
        <f t="shared" si="62"/>
        <v>2455152.0385651831</v>
      </c>
      <c r="V124" s="16">
        <f t="shared" si="62"/>
        <v>2674554.3065371914</v>
      </c>
      <c r="W124" s="16">
        <f t="shared" si="62"/>
        <v>2913153.1425384674</v>
      </c>
    </row>
    <row r="125" spans="3:23" x14ac:dyDescent="0.25">
      <c r="C125" s="14" t="s">
        <v>12</v>
      </c>
      <c r="D125" s="16">
        <f t="shared" si="61"/>
        <v>315561.59000000003</v>
      </c>
      <c r="E125" s="16">
        <f t="shared" si="61"/>
        <v>351682.62</v>
      </c>
      <c r="F125" s="16">
        <f t="shared" si="61"/>
        <v>365133.94</v>
      </c>
      <c r="G125" s="16">
        <f t="shared" si="61"/>
        <v>383944.48</v>
      </c>
      <c r="H125" s="16">
        <f t="shared" si="61"/>
        <v>418735.74</v>
      </c>
      <c r="I125" s="16">
        <f t="shared" si="61"/>
        <v>470669.16</v>
      </c>
      <c r="J125" s="16">
        <f t="shared" si="61"/>
        <v>493516.45</v>
      </c>
      <c r="K125" s="16">
        <f t="shared" si="61"/>
        <v>522009.32</v>
      </c>
      <c r="L125" s="16">
        <f t="shared" si="61"/>
        <v>542814.4137465721</v>
      </c>
      <c r="M125" s="16">
        <f t="shared" si="61"/>
        <v>500436.97343451681</v>
      </c>
      <c r="N125" s="16">
        <f t="shared" si="62"/>
        <v>548843.21546379558</v>
      </c>
      <c r="O125" s="16">
        <f t="shared" si="62"/>
        <v>587737.43009926553</v>
      </c>
      <c r="P125" s="16">
        <f t="shared" si="62"/>
        <v>628618.75789472391</v>
      </c>
      <c r="Q125" s="16">
        <f t="shared" si="62"/>
        <v>671467.17691410275</v>
      </c>
      <c r="R125" s="16">
        <f t="shared" si="62"/>
        <v>716677.5604817986</v>
      </c>
      <c r="S125" s="16">
        <f t="shared" si="62"/>
        <v>764193.31699185818</v>
      </c>
      <c r="T125" s="16">
        <f t="shared" si="62"/>
        <v>814746.35638268257</v>
      </c>
      <c r="U125" s="16">
        <f t="shared" si="62"/>
        <v>868522.51697975118</v>
      </c>
      <c r="V125" s="16">
        <f t="shared" si="62"/>
        <v>925718.41360280057</v>
      </c>
      <c r="W125" s="16">
        <f t="shared" si="62"/>
        <v>986542.02161973366</v>
      </c>
    </row>
    <row r="126" spans="3:23" x14ac:dyDescent="0.25">
      <c r="C126" s="14" t="s">
        <v>11</v>
      </c>
      <c r="D126" s="16">
        <f t="shared" si="61"/>
        <v>1280369.4378754208</v>
      </c>
      <c r="E126" s="16">
        <f t="shared" si="61"/>
        <v>1357941.8497816669</v>
      </c>
      <c r="F126" s="16">
        <f t="shared" si="61"/>
        <v>1451614.6378863584</v>
      </c>
      <c r="G126" s="16">
        <f t="shared" si="61"/>
        <v>1543164.8717553043</v>
      </c>
      <c r="H126" s="16">
        <f t="shared" si="61"/>
        <v>1654283.6129409028</v>
      </c>
      <c r="I126" s="16">
        <f t="shared" si="61"/>
        <v>1807101.9620009989</v>
      </c>
      <c r="J126" s="16">
        <f t="shared" si="61"/>
        <v>1923796.5517622726</v>
      </c>
      <c r="K126" s="16">
        <f t="shared" si="61"/>
        <v>2039073.9555987983</v>
      </c>
      <c r="L126" s="16">
        <f t="shared" si="61"/>
        <v>2108868.2927538827</v>
      </c>
      <c r="M126" s="16">
        <f t="shared" si="61"/>
        <v>1933707.7600345286</v>
      </c>
      <c r="N126" s="16">
        <f t="shared" si="62"/>
        <v>2109274.5691154636</v>
      </c>
      <c r="O126" s="16">
        <f t="shared" si="62"/>
        <v>2246526.4253920494</v>
      </c>
      <c r="P126" s="16">
        <f t="shared" si="62"/>
        <v>2389785.2883768687</v>
      </c>
      <c r="Q126" s="16">
        <f t="shared" si="62"/>
        <v>2538865.5371632506</v>
      </c>
      <c r="R126" s="16">
        <f t="shared" si="62"/>
        <v>2695144.6837612833</v>
      </c>
      <c r="S126" s="16">
        <f t="shared" si="62"/>
        <v>2858280.7104029353</v>
      </c>
      <c r="T126" s="16">
        <f t="shared" si="62"/>
        <v>3030870.8810448712</v>
      </c>
      <c r="U126" s="16">
        <f t="shared" si="62"/>
        <v>3213434.528676264</v>
      </c>
      <c r="V126" s="16">
        <f t="shared" si="62"/>
        <v>3406517.6335351844</v>
      </c>
      <c r="W126" s="16">
        <f t="shared" si="62"/>
        <v>3610694.0719002266</v>
      </c>
    </row>
    <row r="127" spans="3:23" ht="12.75" x14ac:dyDescent="0.2">
      <c r="C127" s="14" t="s">
        <v>50</v>
      </c>
      <c r="D127" s="13">
        <f t="shared" si="61"/>
        <v>93703.968229201899</v>
      </c>
      <c r="E127" s="13">
        <f t="shared" si="61"/>
        <v>97585.58961679347</v>
      </c>
      <c r="F127" s="13">
        <f t="shared" si="61"/>
        <v>104943.29439943835</v>
      </c>
      <c r="G127" s="13">
        <f t="shared" si="61"/>
        <v>115463.8725403542</v>
      </c>
      <c r="H127" s="13">
        <f t="shared" si="61"/>
        <v>119443.04113538153</v>
      </c>
      <c r="I127" s="13">
        <f t="shared" si="61"/>
        <v>128738.48248541699</v>
      </c>
      <c r="J127" s="13">
        <f t="shared" si="61"/>
        <v>139270.6533880874</v>
      </c>
      <c r="K127" s="13">
        <f t="shared" si="61"/>
        <v>150468.93403205229</v>
      </c>
      <c r="L127" s="13">
        <f t="shared" si="61"/>
        <v>156236.8950649894</v>
      </c>
      <c r="M127" s="13">
        <f t="shared" si="61"/>
        <v>143930.27784272723</v>
      </c>
      <c r="N127" s="13">
        <f t="shared" si="62"/>
        <v>157844.59949252609</v>
      </c>
      <c r="O127" s="13">
        <f t="shared" si="62"/>
        <v>169142.41414004087</v>
      </c>
      <c r="P127" s="13">
        <f t="shared" si="62"/>
        <v>181156.5863418658</v>
      </c>
      <c r="Q127" s="13">
        <f t="shared" si="62"/>
        <v>193909.73899591371</v>
      </c>
      <c r="R127" s="13">
        <f t="shared" si="62"/>
        <v>207547.46844066383</v>
      </c>
      <c r="S127" s="13">
        <f t="shared" si="62"/>
        <v>222088.73899162459</v>
      </c>
      <c r="T127" s="13">
        <f t="shared" si="62"/>
        <v>237785.93034339003</v>
      </c>
      <c r="U127" s="13">
        <f t="shared" si="62"/>
        <v>254739.12357785017</v>
      </c>
      <c r="V127" s="13">
        <f t="shared" si="62"/>
        <v>273057.53464626695</v>
      </c>
      <c r="W127" s="13">
        <f t="shared" si="62"/>
        <v>292860.37402293104</v>
      </c>
    </row>
    <row r="128" spans="3:23" ht="12.75" x14ac:dyDescent="0.2">
      <c r="C128" s="14" t="s">
        <v>40</v>
      </c>
      <c r="D128" s="13">
        <f t="shared" si="61"/>
        <v>35586.17</v>
      </c>
      <c r="E128" s="13">
        <f t="shared" si="61"/>
        <v>37595.557501795287</v>
      </c>
      <c r="F128" s="13">
        <f t="shared" si="61"/>
        <v>41274.950547318258</v>
      </c>
      <c r="G128" s="13">
        <f t="shared" si="61"/>
        <v>41076.772471395874</v>
      </c>
      <c r="H128" s="13">
        <f t="shared" si="61"/>
        <v>43992.478535707516</v>
      </c>
      <c r="I128" s="13">
        <f t="shared" si="61"/>
        <v>47395.160059405942</v>
      </c>
      <c r="J128" s="13">
        <f t="shared" si="61"/>
        <v>51322.79558959743</v>
      </c>
      <c r="K128" s="13">
        <f t="shared" si="61"/>
        <v>54205.104223876071</v>
      </c>
      <c r="L128" s="13">
        <f t="shared" si="61"/>
        <v>55747.265784519142</v>
      </c>
      <c r="M128" s="13">
        <f t="shared" si="61"/>
        <v>50840.910688970391</v>
      </c>
      <c r="N128" s="13">
        <f t="shared" si="62"/>
        <v>55167.720165564577</v>
      </c>
      <c r="O128" s="13">
        <f t="shared" si="62"/>
        <v>58461.983878189218</v>
      </c>
      <c r="P128" s="13">
        <f t="shared" si="62"/>
        <v>61888.679059307062</v>
      </c>
      <c r="Q128" s="13">
        <f t="shared" si="62"/>
        <v>65442.832700019717</v>
      </c>
      <c r="R128" s="13">
        <f t="shared" si="62"/>
        <v>69159.808705946445</v>
      </c>
      <c r="S128" s="13">
        <f t="shared" si="62"/>
        <v>73030.557625980466</v>
      </c>
      <c r="T128" s="13">
        <f t="shared" si="62"/>
        <v>77121.13212448408</v>
      </c>
      <c r="U128" s="13">
        <f t="shared" si="62"/>
        <v>81444.029528344079</v>
      </c>
      <c r="V128" s="13">
        <f t="shared" si="62"/>
        <v>86012.445009224874</v>
      </c>
      <c r="W128" s="13">
        <f t="shared" si="62"/>
        <v>90840.308999585162</v>
      </c>
    </row>
    <row r="131" spans="3:24" ht="23.25" x14ac:dyDescent="0.35">
      <c r="C131" s="15" t="s">
        <v>130</v>
      </c>
    </row>
    <row r="132" spans="3:24" ht="12.75" x14ac:dyDescent="0.2">
      <c r="C132" s="224" t="s">
        <v>129</v>
      </c>
      <c r="D132" s="225" t="s">
        <v>371</v>
      </c>
      <c r="E132" s="225" t="s">
        <v>372</v>
      </c>
      <c r="F132" s="225" t="s">
        <v>373</v>
      </c>
      <c r="G132" s="225" t="s">
        <v>374</v>
      </c>
      <c r="H132" s="225" t="s">
        <v>375</v>
      </c>
      <c r="I132" s="225" t="s">
        <v>376</v>
      </c>
      <c r="J132" s="225" t="s">
        <v>377</v>
      </c>
      <c r="K132" s="225" t="s">
        <v>378</v>
      </c>
      <c r="L132" s="225" t="s">
        <v>379</v>
      </c>
      <c r="M132" s="225" t="s">
        <v>380</v>
      </c>
      <c r="N132" s="225" t="s">
        <v>381</v>
      </c>
      <c r="O132" s="225" t="s">
        <v>382</v>
      </c>
      <c r="P132" s="225" t="s">
        <v>383</v>
      </c>
      <c r="Q132" s="225" t="s">
        <v>384</v>
      </c>
      <c r="R132" s="225" t="s">
        <v>385</v>
      </c>
      <c r="S132" s="225" t="s">
        <v>386</v>
      </c>
      <c r="T132" s="225" t="s">
        <v>387</v>
      </c>
      <c r="U132" s="225" t="s">
        <v>388</v>
      </c>
      <c r="V132" s="225" t="s">
        <v>389</v>
      </c>
      <c r="W132" s="226" t="s">
        <v>390</v>
      </c>
    </row>
    <row r="133" spans="3:24" x14ac:dyDescent="0.25">
      <c r="C133" s="222" t="str">
        <f t="shared" ref="C133:C157" si="63">C104</f>
        <v>BR</v>
      </c>
      <c r="D133" s="13"/>
      <c r="E133" s="12">
        <f t="shared" ref="E133:W133" si="64">E104/D104-1</f>
        <v>3.9276702467199387E-2</v>
      </c>
      <c r="F133" s="12">
        <f t="shared" si="64"/>
        <v>4.982998974362074E-2</v>
      </c>
      <c r="G133" s="12">
        <f t="shared" si="64"/>
        <v>3.6464327501998683E-2</v>
      </c>
      <c r="H133" s="12">
        <f t="shared" si="64"/>
        <v>6.0847253294760373E-2</v>
      </c>
      <c r="I133" s="12">
        <f t="shared" si="64"/>
        <v>8.9253217472607504E-2</v>
      </c>
      <c r="J133" s="12">
        <f t="shared" si="64"/>
        <v>6.452479262217925E-2</v>
      </c>
      <c r="K133" s="12">
        <f t="shared" si="64"/>
        <v>9.2679618480706161E-2</v>
      </c>
      <c r="L133" s="12">
        <f t="shared" si="64"/>
        <v>2.7357961241546436E-2</v>
      </c>
      <c r="M133" s="12">
        <f t="shared" si="64"/>
        <v>-8.9150353618094647E-2</v>
      </c>
      <c r="N133" s="12">
        <f t="shared" si="64"/>
        <v>8.3546584739803142E-2</v>
      </c>
      <c r="O133" s="12">
        <f t="shared" si="64"/>
        <v>5.7995269984511433E-2</v>
      </c>
      <c r="P133" s="12">
        <f t="shared" si="64"/>
        <v>5.6702324923832093E-2</v>
      </c>
      <c r="Q133" s="12">
        <f t="shared" si="64"/>
        <v>5.532476168641498E-2</v>
      </c>
      <c r="R133" s="12">
        <f t="shared" si="64"/>
        <v>5.4502697665210542E-2</v>
      </c>
      <c r="S133" s="12">
        <f t="shared" si="64"/>
        <v>5.3484390705597296E-2</v>
      </c>
      <c r="T133" s="12">
        <f t="shared" si="64"/>
        <v>5.3338281403326748E-2</v>
      </c>
      <c r="U133" s="12">
        <f t="shared" si="64"/>
        <v>5.3191467047561725E-2</v>
      </c>
      <c r="V133" s="12">
        <f t="shared" si="64"/>
        <v>5.3043948211434877E-2</v>
      </c>
      <c r="W133" s="223">
        <f t="shared" si="64"/>
        <v>5.2895725882773359E-2</v>
      </c>
      <c r="X133" s="7" t="str">
        <f t="shared" ref="X133:X157" si="65">C133</f>
        <v>BR</v>
      </c>
    </row>
    <row r="134" spans="3:24" x14ac:dyDescent="0.25">
      <c r="C134" s="222" t="str">
        <f t="shared" si="63"/>
        <v>JH</v>
      </c>
      <c r="D134" s="13"/>
      <c r="E134" s="12">
        <f t="shared" ref="E134:W134" si="66">E105/D105-1</f>
        <v>8.1717976015917015E-2</v>
      </c>
      <c r="F134" s="12">
        <f t="shared" si="66"/>
        <v>1.5718136331413168E-2</v>
      </c>
      <c r="G134" s="12">
        <f t="shared" si="66"/>
        <v>0.12494631105538145</v>
      </c>
      <c r="H134" s="12">
        <f t="shared" si="66"/>
        <v>-6.2472340891135514E-2</v>
      </c>
      <c r="I134" s="12">
        <f t="shared" si="66"/>
        <v>0.1046011534119029</v>
      </c>
      <c r="J134" s="12">
        <f t="shared" si="66"/>
        <v>9.0143534903676326E-2</v>
      </c>
      <c r="K134" s="12">
        <f t="shared" si="66"/>
        <v>6.8375538315938345E-2</v>
      </c>
      <c r="L134" s="12">
        <f t="shared" si="66"/>
        <v>2.4516914249391508E-2</v>
      </c>
      <c r="M134" s="12">
        <f t="shared" si="66"/>
        <v>-9.1669209504538829E-2</v>
      </c>
      <c r="N134" s="12">
        <f t="shared" si="66"/>
        <v>8.0550154204807933E-2</v>
      </c>
      <c r="O134" s="12">
        <f t="shared" si="66"/>
        <v>5.5069498838618891E-2</v>
      </c>
      <c r="P134" s="12">
        <f t="shared" si="66"/>
        <v>5.378012927724396E-2</v>
      </c>
      <c r="Q134" s="12">
        <f t="shared" si="66"/>
        <v>5.2406375541519168E-2</v>
      </c>
      <c r="R134" s="12">
        <f t="shared" si="66"/>
        <v>5.1586584849186323E-2</v>
      </c>
      <c r="S134" s="12">
        <f t="shared" si="66"/>
        <v>5.0571093907001874E-2</v>
      </c>
      <c r="T134" s="12">
        <f t="shared" si="66"/>
        <v>5.04253886541568E-2</v>
      </c>
      <c r="U134" s="12">
        <f t="shared" si="66"/>
        <v>5.0278980297565834E-2</v>
      </c>
      <c r="V134" s="12">
        <f t="shared" si="66"/>
        <v>5.0131869408777341E-2</v>
      </c>
      <c r="W134" s="223">
        <f t="shared" si="66"/>
        <v>4.9984056972886437E-2</v>
      </c>
      <c r="X134" s="7" t="str">
        <f t="shared" si="65"/>
        <v>JH</v>
      </c>
    </row>
    <row r="135" spans="3:24" x14ac:dyDescent="0.25">
      <c r="C135" s="222" t="str">
        <f t="shared" si="63"/>
        <v>OD</v>
      </c>
      <c r="D135" s="13"/>
      <c r="E135" s="12">
        <f t="shared" ref="E135:W135" si="67">E106/D106-1</f>
        <v>5.3580516974711223E-2</v>
      </c>
      <c r="F135" s="12">
        <f t="shared" si="67"/>
        <v>9.2569559568606241E-2</v>
      </c>
      <c r="G135" s="12">
        <f t="shared" si="67"/>
        <v>1.7953971998865059E-2</v>
      </c>
      <c r="H135" s="12">
        <f t="shared" si="67"/>
        <v>7.966881890096067E-2</v>
      </c>
      <c r="I135" s="12">
        <f t="shared" si="67"/>
        <v>0.15439653235716566</v>
      </c>
      <c r="J135" s="12">
        <f t="shared" si="67"/>
        <v>7.1795990173533664E-2</v>
      </c>
      <c r="K135" s="12">
        <f t="shared" si="67"/>
        <v>4.2340882733003182E-2</v>
      </c>
      <c r="L135" s="12">
        <f t="shared" si="67"/>
        <v>3.7811762179749131E-2</v>
      </c>
      <c r="M135" s="12">
        <f t="shared" si="67"/>
        <v>-7.9882073965692135E-2</v>
      </c>
      <c r="N135" s="12">
        <f t="shared" si="67"/>
        <v>9.4572128641220443E-2</v>
      </c>
      <c r="O135" s="12">
        <f t="shared" si="67"/>
        <v>6.8760818472218821E-2</v>
      </c>
      <c r="P135" s="12">
        <f t="shared" si="67"/>
        <v>6.7454717149751264E-2</v>
      </c>
      <c r="Q135" s="12">
        <f t="shared" si="67"/>
        <v>6.6063136624877394E-2</v>
      </c>
      <c r="R135" s="12">
        <f t="shared" si="67"/>
        <v>6.523270775523593E-2</v>
      </c>
      <c r="S135" s="12">
        <f t="shared" si="67"/>
        <v>6.4204039092446763E-2</v>
      </c>
      <c r="T135" s="12">
        <f t="shared" si="67"/>
        <v>6.4056443066347946E-2</v>
      </c>
      <c r="U135" s="12">
        <f t="shared" si="67"/>
        <v>6.3908134812537654E-2</v>
      </c>
      <c r="V135" s="12">
        <f t="shared" si="67"/>
        <v>6.3759114909980985E-2</v>
      </c>
      <c r="W135" s="223">
        <f t="shared" si="67"/>
        <v>6.3609384356555498E-2</v>
      </c>
      <c r="X135" s="7" t="str">
        <f t="shared" si="65"/>
        <v>OD</v>
      </c>
    </row>
    <row r="136" spans="3:24" x14ac:dyDescent="0.25">
      <c r="C136" s="222" t="str">
        <f t="shared" si="63"/>
        <v>WB</v>
      </c>
      <c r="D136" s="13"/>
      <c r="E136" s="12">
        <f t="shared" ref="E136:W136" si="68">E107/D107-1</f>
        <v>4.1702726377445209E-2</v>
      </c>
      <c r="F136" s="12">
        <f t="shared" si="68"/>
        <v>3.0074992396139866E-2</v>
      </c>
      <c r="G136" s="12">
        <f t="shared" si="68"/>
        <v>2.8410669794673105E-2</v>
      </c>
      <c r="H136" s="12">
        <f t="shared" si="68"/>
        <v>6.1250891357512272E-2</v>
      </c>
      <c r="I136" s="12">
        <f t="shared" si="68"/>
        <v>7.1973816713114536E-2</v>
      </c>
      <c r="J136" s="12">
        <f t="shared" si="68"/>
        <v>6.361092991875128E-2</v>
      </c>
      <c r="K136" s="12">
        <f t="shared" si="68"/>
        <v>6.4094879277883487E-2</v>
      </c>
      <c r="L136" s="12">
        <f t="shared" si="68"/>
        <v>1.7507149902619368E-2</v>
      </c>
      <c r="M136" s="12">
        <f t="shared" si="68"/>
        <v>-9.7884026167624594E-2</v>
      </c>
      <c r="N136" s="12">
        <f t="shared" si="68"/>
        <v>7.3157009357225355E-2</v>
      </c>
      <c r="O136" s="12">
        <f t="shared" si="68"/>
        <v>4.7850693123005827E-2</v>
      </c>
      <c r="P136" s="12">
        <f t="shared" si="68"/>
        <v>4.6570145452861311E-2</v>
      </c>
      <c r="Q136" s="12">
        <f t="shared" si="68"/>
        <v>4.5205790966503567E-2</v>
      </c>
      <c r="R136" s="12">
        <f t="shared" si="68"/>
        <v>4.4391609297786738E-2</v>
      </c>
      <c r="S136" s="12">
        <f t="shared" si="68"/>
        <v>4.3383066364075518E-2</v>
      </c>
      <c r="T136" s="12">
        <f t="shared" si="68"/>
        <v>4.3238358029360491E-2</v>
      </c>
      <c r="U136" s="12">
        <f t="shared" si="68"/>
        <v>4.3092951401549229E-2</v>
      </c>
      <c r="V136" s="12">
        <f t="shared" si="68"/>
        <v>4.2946847048279002E-2</v>
      </c>
      <c r="W136" s="223">
        <f t="shared" si="68"/>
        <v>4.2800045947904763E-2</v>
      </c>
      <c r="X136" s="7" t="str">
        <f t="shared" si="65"/>
        <v>WB</v>
      </c>
    </row>
    <row r="137" spans="3:24" x14ac:dyDescent="0.25">
      <c r="C137" s="222" t="str">
        <f t="shared" si="63"/>
        <v>AS</v>
      </c>
      <c r="D137" s="13"/>
      <c r="E137" s="12">
        <f t="shared" ref="E137:W137" si="69">E108/D108-1</f>
        <v>2.9107544052236589E-2</v>
      </c>
      <c r="F137" s="12">
        <f t="shared" si="69"/>
        <v>4.8750535996500144E-2</v>
      </c>
      <c r="G137" s="12">
        <f t="shared" si="69"/>
        <v>6.9159521308459482E-2</v>
      </c>
      <c r="H137" s="12">
        <f t="shared" si="69"/>
        <v>0.15674796504111521</v>
      </c>
      <c r="I137" s="12">
        <f t="shared" si="69"/>
        <v>5.7411448588021496E-2</v>
      </c>
      <c r="J137" s="12">
        <f t="shared" si="69"/>
        <v>8.8274244087765297E-2</v>
      </c>
      <c r="K137" s="12">
        <f t="shared" si="69"/>
        <v>6.4244130686126777E-2</v>
      </c>
      <c r="L137" s="12">
        <f t="shared" si="69"/>
        <v>3.8093571395969361E-2</v>
      </c>
      <c r="M137" s="12">
        <f t="shared" si="69"/>
        <v>-7.9632223539039204E-2</v>
      </c>
      <c r="N137" s="12">
        <f t="shared" si="69"/>
        <v>9.4869350666360264E-2</v>
      </c>
      <c r="O137" s="12">
        <f t="shared" si="69"/>
        <v>6.9051031649171257E-2</v>
      </c>
      <c r="P137" s="12">
        <f t="shared" si="69"/>
        <v>6.7744575665672269E-2</v>
      </c>
      <c r="Q137" s="12">
        <f t="shared" si="69"/>
        <v>6.6352617268595093E-2</v>
      </c>
      <c r="R137" s="12">
        <f t="shared" si="69"/>
        <v>6.5521962902850062E-2</v>
      </c>
      <c r="S137" s="12">
        <f t="shared" si="69"/>
        <v>6.4493014913577618E-2</v>
      </c>
      <c r="T137" s="12">
        <f t="shared" si="69"/>
        <v>6.434537880899649E-2</v>
      </c>
      <c r="U137" s="12">
        <f t="shared" si="69"/>
        <v>6.4197030283304146E-2</v>
      </c>
      <c r="V137" s="12">
        <f t="shared" si="69"/>
        <v>6.4047969915623115E-2</v>
      </c>
      <c r="W137" s="223">
        <f t="shared" si="69"/>
        <v>6.3898198704102072E-2</v>
      </c>
      <c r="X137" s="7" t="str">
        <f t="shared" si="65"/>
        <v>AS</v>
      </c>
    </row>
    <row r="138" spans="3:24" x14ac:dyDescent="0.25">
      <c r="C138" s="222" t="str">
        <f t="shared" si="63"/>
        <v>HR</v>
      </c>
      <c r="D138" s="13"/>
      <c r="E138" s="12">
        <f t="shared" ref="E138:W138" si="70">E109/D109-1</f>
        <v>7.8555844525943996E-2</v>
      </c>
      <c r="F138" s="12">
        <f t="shared" si="70"/>
        <v>8.2872263801837542E-2</v>
      </c>
      <c r="G138" s="12">
        <f t="shared" si="70"/>
        <v>6.6266077392593381E-2</v>
      </c>
      <c r="H138" s="12">
        <f t="shared" si="70"/>
        <v>0.11569849761427808</v>
      </c>
      <c r="I138" s="12">
        <f t="shared" si="70"/>
        <v>0.10463003715706543</v>
      </c>
      <c r="J138" s="12">
        <f t="shared" si="70"/>
        <v>8.1918132192260185E-2</v>
      </c>
      <c r="K138" s="12">
        <f t="shared" si="70"/>
        <v>7.4923196576137441E-2</v>
      </c>
      <c r="L138" s="12">
        <f t="shared" si="70"/>
        <v>5.1214247441902394E-2</v>
      </c>
      <c r="M138" s="12">
        <f t="shared" si="70"/>
        <v>-6.7999507788935043E-2</v>
      </c>
      <c r="N138" s="12">
        <f t="shared" si="70"/>
        <v>0.10870762734829365</v>
      </c>
      <c r="O138" s="12">
        <f t="shared" si="70"/>
        <v>8.2562985339411865E-2</v>
      </c>
      <c r="P138" s="12">
        <f t="shared" si="70"/>
        <v>8.1240016792691216E-2</v>
      </c>
      <c r="Q138" s="12">
        <f t="shared" si="70"/>
        <v>7.9830465149975494E-2</v>
      </c>
      <c r="R138" s="12">
        <f t="shared" si="70"/>
        <v>7.8989311974547505E-2</v>
      </c>
      <c r="S138" s="12">
        <f t="shared" si="70"/>
        <v>7.7947358902104025E-2</v>
      </c>
      <c r="T138" s="12">
        <f t="shared" si="70"/>
        <v>7.7797856794732612E-2</v>
      </c>
      <c r="U138" s="12">
        <f t="shared" si="70"/>
        <v>7.7647633261814342E-2</v>
      </c>
      <c r="V138" s="12">
        <f t="shared" si="70"/>
        <v>7.7496688889791221E-2</v>
      </c>
      <c r="W138" s="223">
        <f t="shared" si="70"/>
        <v>7.7345024689428721E-2</v>
      </c>
      <c r="X138" s="7" t="str">
        <f t="shared" si="65"/>
        <v>HR</v>
      </c>
    </row>
    <row r="139" spans="3:24" x14ac:dyDescent="0.25">
      <c r="C139" s="222" t="str">
        <f t="shared" si="63"/>
        <v>HP</v>
      </c>
      <c r="D139" s="13"/>
      <c r="E139" s="12">
        <f t="shared" ref="E139:W139" si="71">E110/D110-1</f>
        <v>6.4142748542606709E-2</v>
      </c>
      <c r="F139" s="12">
        <f t="shared" si="71"/>
        <v>7.0588149581481963E-2</v>
      </c>
      <c r="G139" s="12">
        <f t="shared" si="71"/>
        <v>7.4999971256139109E-2</v>
      </c>
      <c r="H139" s="12">
        <f t="shared" si="71"/>
        <v>8.0999932941135944E-2</v>
      </c>
      <c r="I139" s="12">
        <f t="shared" si="71"/>
        <v>7.0433687183522276E-2</v>
      </c>
      <c r="J139" s="12">
        <f t="shared" si="71"/>
        <v>6.7720488833718395E-2</v>
      </c>
      <c r="K139" s="12">
        <f t="shared" si="71"/>
        <v>7.1038483191896651E-2</v>
      </c>
      <c r="L139" s="12">
        <f t="shared" si="71"/>
        <v>3.6810784163142207E-2</v>
      </c>
      <c r="M139" s="12">
        <f t="shared" si="71"/>
        <v>-8.0769535305224127E-2</v>
      </c>
      <c r="N139" s="12">
        <f t="shared" si="71"/>
        <v>9.3516404782339579E-2</v>
      </c>
      <c r="O139" s="12">
        <f t="shared" si="71"/>
        <v>6.7729989835188853E-2</v>
      </c>
      <c r="P139" s="12">
        <f t="shared" si="71"/>
        <v>6.6425148258234978E-2</v>
      </c>
      <c r="Q139" s="12">
        <f t="shared" si="71"/>
        <v>6.5034909924271078E-2</v>
      </c>
      <c r="R139" s="12">
        <f t="shared" si="71"/>
        <v>6.4205282010133535E-2</v>
      </c>
      <c r="S139" s="12">
        <f t="shared" si="71"/>
        <v>6.3177605506766099E-2</v>
      </c>
      <c r="T139" s="12">
        <f t="shared" si="71"/>
        <v>6.3030151838253667E-2</v>
      </c>
      <c r="U139" s="12">
        <f t="shared" si="71"/>
        <v>6.2881986628979147E-2</v>
      </c>
      <c r="V139" s="12">
        <f t="shared" si="71"/>
        <v>6.2733110457348973E-2</v>
      </c>
      <c r="W139" s="223">
        <f t="shared" si="71"/>
        <v>6.2583524320279249E-2</v>
      </c>
      <c r="X139" s="7" t="str">
        <f t="shared" si="65"/>
        <v>HP</v>
      </c>
    </row>
    <row r="140" spans="3:24" x14ac:dyDescent="0.25">
      <c r="C140" s="222" t="str">
        <f t="shared" si="63"/>
        <v>JK</v>
      </c>
      <c r="D140" s="13"/>
      <c r="E140" s="12">
        <f t="shared" ref="E140:W140" si="72">E111/D111-1</f>
        <v>3.208749652291365E-2</v>
      </c>
      <c r="F140" s="12">
        <f t="shared" si="72"/>
        <v>5.3845589160025353E-2</v>
      </c>
      <c r="G140" s="12">
        <f t="shared" si="72"/>
        <v>-3.22313050526708E-2</v>
      </c>
      <c r="H140" s="12">
        <f t="shared" si="72"/>
        <v>0.17759927354923932</v>
      </c>
      <c r="I140" s="12">
        <f t="shared" si="72"/>
        <v>3.2961778566087396E-2</v>
      </c>
      <c r="J140" s="12">
        <f t="shared" si="72"/>
        <v>6.0821923243567388E-2</v>
      </c>
      <c r="K140" s="12">
        <f t="shared" si="72"/>
        <v>6.0797930059834471E-2</v>
      </c>
      <c r="L140" s="12">
        <f t="shared" si="72"/>
        <v>1.9543284348822354E-2</v>
      </c>
      <c r="M140" s="12">
        <f t="shared" si="72"/>
        <v>-9.6078801104620748E-2</v>
      </c>
      <c r="N140" s="12">
        <f t="shared" si="72"/>
        <v>7.530450478577877E-2</v>
      </c>
      <c r="O140" s="12">
        <f t="shared" si="72"/>
        <v>4.99475480600442E-2</v>
      </c>
      <c r="P140" s="12">
        <f t="shared" si="72"/>
        <v>4.8664437884838874E-2</v>
      </c>
      <c r="Q140" s="12">
        <f t="shared" si="72"/>
        <v>4.7297353187527147E-2</v>
      </c>
      <c r="R140" s="12">
        <f t="shared" si="72"/>
        <v>4.648154225916179E-2</v>
      </c>
      <c r="S140" s="12">
        <f t="shared" si="72"/>
        <v>4.5470981129305255E-2</v>
      </c>
      <c r="T140" s="12">
        <f t="shared" si="72"/>
        <v>4.5325983218615251E-2</v>
      </c>
      <c r="U140" s="12">
        <f t="shared" si="72"/>
        <v>4.5180285617474114E-2</v>
      </c>
      <c r="V140" s="12">
        <f t="shared" si="72"/>
        <v>4.5033888894654872E-2</v>
      </c>
      <c r="W140" s="223">
        <f t="shared" si="72"/>
        <v>4.4886794030470689E-2</v>
      </c>
      <c r="X140" s="7" t="str">
        <f t="shared" si="65"/>
        <v>JK</v>
      </c>
    </row>
    <row r="141" spans="3:24" x14ac:dyDescent="0.25">
      <c r="C141" s="222" t="str">
        <f t="shared" si="63"/>
        <v>PB</v>
      </c>
      <c r="D141" s="13"/>
      <c r="E141" s="12">
        <f t="shared" ref="E141:W141" si="73">E112/D112-1</f>
        <v>5.3237318928989641E-2</v>
      </c>
      <c r="F141" s="12">
        <f t="shared" si="73"/>
        <v>6.6329657535999065E-2</v>
      </c>
      <c r="G141" s="12">
        <f t="shared" si="73"/>
        <v>4.2329651992005335E-2</v>
      </c>
      <c r="H141" s="12">
        <f t="shared" si="73"/>
        <v>5.7433959597789963E-2</v>
      </c>
      <c r="I141" s="12">
        <f t="shared" si="73"/>
        <v>6.8682028362923253E-2</v>
      </c>
      <c r="J141" s="12">
        <f t="shared" si="73"/>
        <v>6.384002659735688E-2</v>
      </c>
      <c r="K141" s="12">
        <f t="shared" si="73"/>
        <v>5.9778605643709515E-2</v>
      </c>
      <c r="L141" s="12">
        <f t="shared" si="73"/>
        <v>2.4584251189716078E-2</v>
      </c>
      <c r="M141" s="12">
        <f t="shared" si="73"/>
        <v>-9.1609508961400965E-2</v>
      </c>
      <c r="N141" s="12">
        <f t="shared" si="73"/>
        <v>8.0621173960791603E-2</v>
      </c>
      <c r="O141" s="12">
        <f t="shared" si="73"/>
        <v>5.5138843864448672E-2</v>
      </c>
      <c r="P141" s="12">
        <f t="shared" si="73"/>
        <v>5.384938955854679E-2</v>
      </c>
      <c r="Q141" s="12">
        <f t="shared" si="73"/>
        <v>5.2475545532098655E-2</v>
      </c>
      <c r="R141" s="12">
        <f t="shared" si="73"/>
        <v>5.1655700958569417E-2</v>
      </c>
      <c r="S141" s="12">
        <f t="shared" si="73"/>
        <v>5.0640143272681737E-2</v>
      </c>
      <c r="T141" s="12">
        <f t="shared" si="73"/>
        <v>5.049442844327845E-2</v>
      </c>
      <c r="U141" s="12">
        <f t="shared" si="73"/>
        <v>5.0348010463917348E-2</v>
      </c>
      <c r="V141" s="12">
        <f t="shared" si="73"/>
        <v>5.0200889906184321E-2</v>
      </c>
      <c r="W141" s="223">
        <f t="shared" si="73"/>
        <v>5.0053067755239322E-2</v>
      </c>
      <c r="X141" s="7" t="str">
        <f t="shared" si="65"/>
        <v>PB</v>
      </c>
    </row>
    <row r="142" spans="3:24" x14ac:dyDescent="0.25">
      <c r="C142" s="222" t="str">
        <f t="shared" si="63"/>
        <v>RJ</v>
      </c>
      <c r="D142" s="13"/>
      <c r="E142" s="12">
        <f t="shared" ref="E142:W142" si="74">E113/D113-1</f>
        <v>4.5368082100899487E-2</v>
      </c>
      <c r="F142" s="12">
        <f t="shared" si="74"/>
        <v>6.9661950213962154E-2</v>
      </c>
      <c r="G142" s="12">
        <f t="shared" si="74"/>
        <v>7.2555660524703747E-2</v>
      </c>
      <c r="H142" s="12">
        <f t="shared" si="74"/>
        <v>8.0210706721464575E-2</v>
      </c>
      <c r="I142" s="12">
        <f t="shared" si="74"/>
        <v>6.0225066310561681E-2</v>
      </c>
      <c r="J142" s="12">
        <f t="shared" si="74"/>
        <v>6.0293071119192687E-2</v>
      </c>
      <c r="K142" s="12">
        <f t="shared" si="74"/>
        <v>6.9717057605833688E-2</v>
      </c>
      <c r="L142" s="12">
        <f t="shared" si="74"/>
        <v>3.0981019938032262E-2</v>
      </c>
      <c r="M142" s="12">
        <f t="shared" si="74"/>
        <v>-8.5938170662382629E-2</v>
      </c>
      <c r="N142" s="12">
        <f t="shared" si="74"/>
        <v>8.736779703872255E-2</v>
      </c>
      <c r="O142" s="12">
        <f t="shared" si="74"/>
        <v>6.1726373561229675E-2</v>
      </c>
      <c r="P142" s="12">
        <f t="shared" si="74"/>
        <v>6.0428868828047877E-2</v>
      </c>
      <c r="Q142" s="12">
        <f t="shared" si="74"/>
        <v>5.9046447505468835E-2</v>
      </c>
      <c r="R142" s="12">
        <f t="shared" si="74"/>
        <v>5.8221484410802882E-2</v>
      </c>
      <c r="S142" s="12">
        <f t="shared" si="74"/>
        <v>5.7199586311562411E-2</v>
      </c>
      <c r="T142" s="12">
        <f t="shared" si="74"/>
        <v>5.7052961743339514E-2</v>
      </c>
      <c r="U142" s="12">
        <f t="shared" si="74"/>
        <v>5.6905629635195742E-2</v>
      </c>
      <c r="V142" s="12">
        <f t="shared" si="74"/>
        <v>5.6757590562284799E-2</v>
      </c>
      <c r="W142" s="223">
        <f t="shared" si="74"/>
        <v>5.660884551591705E-2</v>
      </c>
      <c r="X142" s="7" t="str">
        <f t="shared" si="65"/>
        <v>RJ</v>
      </c>
    </row>
    <row r="143" spans="3:24" x14ac:dyDescent="0.25">
      <c r="C143" s="222" t="str">
        <f t="shared" si="63"/>
        <v>UP</v>
      </c>
      <c r="D143" s="13"/>
      <c r="E143" s="12">
        <f t="shared" ref="E143:W143" si="75">E114/D114-1</f>
        <v>4.7171470401802695E-2</v>
      </c>
      <c r="F143" s="12">
        <f t="shared" si="75"/>
        <v>5.785338922596539E-2</v>
      </c>
      <c r="G143" s="12">
        <f t="shared" si="75"/>
        <v>4.0348970484961999E-2</v>
      </c>
      <c r="H143" s="12">
        <f t="shared" si="75"/>
        <v>8.8454058107347189E-2</v>
      </c>
      <c r="I143" s="12">
        <f t="shared" si="75"/>
        <v>0.11369138228316</v>
      </c>
      <c r="J143" s="12">
        <f t="shared" si="75"/>
        <v>4.5720791471842714E-2</v>
      </c>
      <c r="K143" s="12">
        <f t="shared" si="75"/>
        <v>6.2618781141375202E-2</v>
      </c>
      <c r="L143" s="12">
        <f t="shared" si="75"/>
        <v>3.0456688034956603E-2</v>
      </c>
      <c r="M143" s="12">
        <f t="shared" si="75"/>
        <v>-8.6403040305214951E-2</v>
      </c>
      <c r="N143" s="12">
        <f t="shared" si="75"/>
        <v>8.6814788190510583E-2</v>
      </c>
      <c r="O143" s="12">
        <f t="shared" si="75"/>
        <v>6.1186405318139903E-2</v>
      </c>
      <c r="P143" s="12">
        <f t="shared" si="75"/>
        <v>5.9889560464347458E-2</v>
      </c>
      <c r="Q143" s="12">
        <f t="shared" si="75"/>
        <v>5.85078422076728E-2</v>
      </c>
      <c r="R143" s="12">
        <f t="shared" si="75"/>
        <v>5.7683298669197081E-2</v>
      </c>
      <c r="S143" s="12">
        <f t="shared" si="75"/>
        <v>5.6661920282507161E-2</v>
      </c>
      <c r="T143" s="12">
        <f t="shared" si="75"/>
        <v>5.6515370283978017E-2</v>
      </c>
      <c r="U143" s="12">
        <f t="shared" si="75"/>
        <v>5.6368113105365492E-2</v>
      </c>
      <c r="V143" s="12">
        <f t="shared" si="75"/>
        <v>5.6220149321531077E-2</v>
      </c>
      <c r="W143" s="223">
        <f t="shared" si="75"/>
        <v>5.6071479923280654E-2</v>
      </c>
      <c r="X143" s="7" t="str">
        <f t="shared" si="65"/>
        <v>UP</v>
      </c>
    </row>
    <row r="144" spans="3:24" x14ac:dyDescent="0.25">
      <c r="C144" s="222" t="str">
        <f t="shared" si="63"/>
        <v>UK</v>
      </c>
      <c r="D144" s="13"/>
      <c r="E144" s="12">
        <f t="shared" ref="E144:W144" si="76">E115/D115-1</f>
        <v>7.2683944109911192E-2</v>
      </c>
      <c r="F144" s="12">
        <f t="shared" si="76"/>
        <v>8.4651915756933205E-2</v>
      </c>
      <c r="G144" s="12">
        <f t="shared" si="76"/>
        <v>5.2877967100376289E-2</v>
      </c>
      <c r="H144" s="12">
        <f t="shared" si="76"/>
        <v>8.0841385366659191E-2</v>
      </c>
      <c r="I144" s="12">
        <f t="shared" si="76"/>
        <v>9.8262262927883759E-2</v>
      </c>
      <c r="J144" s="12">
        <f t="shared" si="76"/>
        <v>7.8355119023819864E-2</v>
      </c>
      <c r="K144" s="12">
        <f t="shared" si="76"/>
        <v>6.8728518865786015E-2</v>
      </c>
      <c r="L144" s="12">
        <f t="shared" si="76"/>
        <v>4.1787883176375384E-2</v>
      </c>
      <c r="M144" s="12">
        <f t="shared" si="76"/>
        <v>-7.635686800985142E-2</v>
      </c>
      <c r="N144" s="12">
        <f t="shared" si="76"/>
        <v>9.8765713047964221E-2</v>
      </c>
      <c r="O144" s="12">
        <f t="shared" si="76"/>
        <v>7.2855513180413167E-2</v>
      </c>
      <c r="P144" s="12">
        <f t="shared" si="76"/>
        <v>7.1544407851360514E-2</v>
      </c>
      <c r="Q144" s="12">
        <f t="shared" si="76"/>
        <v>7.0147495827321382E-2</v>
      </c>
      <c r="R144" s="12">
        <f t="shared" si="76"/>
        <v>6.9313885373326167E-2</v>
      </c>
      <c r="S144" s="12">
        <f t="shared" si="76"/>
        <v>6.828127561908115E-2</v>
      </c>
      <c r="T144" s="12">
        <f t="shared" si="76"/>
        <v>6.8133114115041415E-2</v>
      </c>
      <c r="U144" s="12">
        <f t="shared" si="76"/>
        <v>6.7984237654564739E-2</v>
      </c>
      <c r="V144" s="12">
        <f t="shared" si="76"/>
        <v>6.7834646818833555E-2</v>
      </c>
      <c r="W144" s="223">
        <f t="shared" si="76"/>
        <v>6.7684342609549919E-2</v>
      </c>
      <c r="X144" s="7" t="str">
        <f t="shared" si="65"/>
        <v>UK</v>
      </c>
    </row>
    <row r="145" spans="3:24" x14ac:dyDescent="0.25">
      <c r="C145" s="222" t="str">
        <f t="shared" si="63"/>
        <v>DL</v>
      </c>
      <c r="D145" s="13"/>
      <c r="E145" s="12">
        <f t="shared" ref="E145:W145" si="77">E116/D116-1</f>
        <v>6.6407885131392508E-2</v>
      </c>
      <c r="F145" s="12">
        <f t="shared" si="77"/>
        <v>7.1680259243039224E-2</v>
      </c>
      <c r="G145" s="12">
        <f t="shared" si="77"/>
        <v>9.0216367130309116E-2</v>
      </c>
      <c r="H145" s="12">
        <f t="shared" si="77"/>
        <v>0.110346174371589</v>
      </c>
      <c r="I145" s="12">
        <f t="shared" si="77"/>
        <v>7.5990385512083813E-2</v>
      </c>
      <c r="J145" s="12">
        <f t="shared" si="77"/>
        <v>7.1397876603041643E-2</v>
      </c>
      <c r="K145" s="12">
        <f t="shared" si="77"/>
        <v>7.7083029546419546E-2</v>
      </c>
      <c r="L145" s="12">
        <f t="shared" si="77"/>
        <v>4.547161101388153E-2</v>
      </c>
      <c r="M145" s="12">
        <f t="shared" si="77"/>
        <v>-7.3090896143429562E-2</v>
      </c>
      <c r="N145" s="12">
        <f t="shared" si="77"/>
        <v>0.10265091262593518</v>
      </c>
      <c r="O145" s="12">
        <f t="shared" si="77"/>
        <v>7.664909514018281E-2</v>
      </c>
      <c r="P145" s="12">
        <f t="shared" si="77"/>
        <v>7.533335378562378E-2</v>
      </c>
      <c r="Q145" s="12">
        <f t="shared" si="77"/>
        <v>7.3931502326415099E-2</v>
      </c>
      <c r="R145" s="12">
        <f t="shared" si="77"/>
        <v>7.3094944253154548E-2</v>
      </c>
      <c r="S145" s="12">
        <f t="shared" si="77"/>
        <v>7.2058683224635267E-2</v>
      </c>
      <c r="T145" s="12">
        <f t="shared" si="77"/>
        <v>7.190999782636931E-2</v>
      </c>
      <c r="U145" s="12">
        <f t="shared" si="77"/>
        <v>7.1760594943603762E-2</v>
      </c>
      <c r="V145" s="12">
        <f t="shared" si="77"/>
        <v>7.1610475159576525E-2</v>
      </c>
      <c r="W145" s="223">
        <f t="shared" si="77"/>
        <v>7.1459639479531045E-2</v>
      </c>
      <c r="X145" s="7" t="str">
        <f t="shared" si="65"/>
        <v>DL</v>
      </c>
    </row>
    <row r="146" spans="3:24" x14ac:dyDescent="0.25">
      <c r="C146" s="222" t="str">
        <f t="shared" si="63"/>
        <v>AP</v>
      </c>
      <c r="D146" s="13"/>
      <c r="E146" s="12">
        <f t="shared" ref="E146:W146" si="78">E117/D117-1</f>
        <v>3.2339856898815356E-3</v>
      </c>
      <c r="F146" s="12">
        <f t="shared" si="78"/>
        <v>6.9584138257034134E-2</v>
      </c>
      <c r="G146" s="12">
        <f t="shared" si="78"/>
        <v>9.1987645576171229E-2</v>
      </c>
      <c r="H146" s="12">
        <f t="shared" si="78"/>
        <v>0.12156167832467335</v>
      </c>
      <c r="I146" s="12">
        <f t="shared" si="78"/>
        <v>8.3443617414671101E-2</v>
      </c>
      <c r="J146" s="12">
        <f t="shared" si="78"/>
        <v>0.10112519392163555</v>
      </c>
      <c r="K146" s="12">
        <f t="shared" si="78"/>
        <v>4.4483510789500524E-2</v>
      </c>
      <c r="L146" s="12">
        <f t="shared" si="78"/>
        <v>3.8354777539501894E-2</v>
      </c>
      <c r="M146" s="12">
        <f t="shared" si="78"/>
        <v>-7.9400639677867924E-2</v>
      </c>
      <c r="N146" s="12">
        <f t="shared" si="78"/>
        <v>9.5144842788303485E-2</v>
      </c>
      <c r="O146" s="12">
        <f t="shared" si="78"/>
        <v>6.9320027339840218E-2</v>
      </c>
      <c r="P146" s="12">
        <f t="shared" si="78"/>
        <v>6.8013242624578751E-2</v>
      </c>
      <c r="Q146" s="12">
        <f t="shared" si="78"/>
        <v>6.6620933981536457E-2</v>
      </c>
      <c r="R146" s="12">
        <f t="shared" si="78"/>
        <v>6.5790070605708406E-2</v>
      </c>
      <c r="S146" s="12">
        <f t="shared" si="78"/>
        <v>6.4760863711513128E-2</v>
      </c>
      <c r="T146" s="12">
        <f t="shared" si="78"/>
        <v>6.4613190458587377E-2</v>
      </c>
      <c r="U146" s="12">
        <f t="shared" si="78"/>
        <v>6.4464804605290693E-2</v>
      </c>
      <c r="V146" s="12">
        <f t="shared" si="78"/>
        <v>6.431570673089082E-2</v>
      </c>
      <c r="W146" s="223">
        <f t="shared" si="78"/>
        <v>6.4165897833787122E-2</v>
      </c>
      <c r="X146" s="7" t="str">
        <f t="shared" si="65"/>
        <v>AP</v>
      </c>
    </row>
    <row r="147" spans="3:24" x14ac:dyDescent="0.25">
      <c r="C147" s="222" t="str">
        <f t="shared" si="63"/>
        <v>KA</v>
      </c>
      <c r="D147" s="13"/>
      <c r="E147" s="12">
        <f t="shared" ref="E147:W147" si="79">E118/D118-1</f>
        <v>6.1093412029913585E-2</v>
      </c>
      <c r="F147" s="12">
        <f t="shared" si="79"/>
        <v>9.5536337683115091E-2</v>
      </c>
      <c r="G147" s="12">
        <f t="shared" si="79"/>
        <v>6.2406231990871586E-2</v>
      </c>
      <c r="H147" s="12">
        <f t="shared" si="79"/>
        <v>0.11076640955868267</v>
      </c>
      <c r="I147" s="12">
        <f t="shared" si="79"/>
        <v>0.13285400911694212</v>
      </c>
      <c r="J147" s="12">
        <f t="shared" si="79"/>
        <v>8.6102200665892914E-2</v>
      </c>
      <c r="K147" s="12">
        <f t="shared" si="79"/>
        <v>6.6688225112682797E-2</v>
      </c>
      <c r="L147" s="12">
        <f t="shared" si="79"/>
        <v>5.2513447048139872E-2</v>
      </c>
      <c r="M147" s="12">
        <f t="shared" si="79"/>
        <v>-6.6847644907090942E-2</v>
      </c>
      <c r="N147" s="12">
        <f t="shared" si="79"/>
        <v>0.11007788323703305</v>
      </c>
      <c r="O147" s="12">
        <f t="shared" si="79"/>
        <v>8.3900928967652222E-2</v>
      </c>
      <c r="P147" s="12">
        <f t="shared" si="79"/>
        <v>8.257632535917403E-2</v>
      </c>
      <c r="Q147" s="12">
        <f t="shared" si="79"/>
        <v>8.1165031646329489E-2</v>
      </c>
      <c r="R147" s="12">
        <f t="shared" si="79"/>
        <v>8.0322838886557113E-2</v>
      </c>
      <c r="S147" s="12">
        <f t="shared" si="79"/>
        <v>7.9279598060428391E-2</v>
      </c>
      <c r="T147" s="12">
        <f t="shared" si="79"/>
        <v>7.9129911182845181E-2</v>
      </c>
      <c r="U147" s="12">
        <f t="shared" si="79"/>
        <v>7.8979501988102996E-2</v>
      </c>
      <c r="V147" s="12">
        <f t="shared" si="79"/>
        <v>7.882837106336793E-2</v>
      </c>
      <c r="W147" s="223">
        <f t="shared" si="79"/>
        <v>7.8676519420654456E-2</v>
      </c>
      <c r="X147" s="7" t="str">
        <f t="shared" si="65"/>
        <v>KA</v>
      </c>
    </row>
    <row r="148" spans="3:24" x14ac:dyDescent="0.25">
      <c r="C148" s="222" t="str">
        <f t="shared" si="63"/>
        <v>KL</v>
      </c>
      <c r="D148" s="13"/>
      <c r="E148" s="12">
        <f t="shared" ref="E148:W148" si="80">E119/D119-1</f>
        <v>6.4951808745984385E-2</v>
      </c>
      <c r="F148" s="12">
        <f t="shared" si="80"/>
        <v>3.8917016029707652E-2</v>
      </c>
      <c r="G148" s="12">
        <f t="shared" si="80"/>
        <v>4.2639073010857675E-2</v>
      </c>
      <c r="H148" s="12">
        <f t="shared" si="80"/>
        <v>7.4423261233741878E-2</v>
      </c>
      <c r="I148" s="12">
        <f t="shared" si="80"/>
        <v>7.55557702645413E-2</v>
      </c>
      <c r="J148" s="12">
        <f t="shared" si="80"/>
        <v>7.2690837790639007E-2</v>
      </c>
      <c r="K148" s="12">
        <f t="shared" si="80"/>
        <v>7.4596712434052748E-2</v>
      </c>
      <c r="L148" s="12">
        <f t="shared" si="80"/>
        <v>2.8960494011690319E-2</v>
      </c>
      <c r="M148" s="12">
        <f t="shared" si="80"/>
        <v>-8.7729557301651107E-2</v>
      </c>
      <c r="N148" s="12">
        <f t="shared" si="80"/>
        <v>8.5236763796696424E-2</v>
      </c>
      <c r="O148" s="12">
        <f t="shared" si="80"/>
        <v>5.9645592612817433E-2</v>
      </c>
      <c r="P148" s="12">
        <f t="shared" si="80"/>
        <v>5.8350630741145437E-2</v>
      </c>
      <c r="Q148" s="12">
        <f t="shared" si="80"/>
        <v>5.6970918700376183E-2</v>
      </c>
      <c r="R148" s="12">
        <f t="shared" si="80"/>
        <v>5.6147572375843335E-2</v>
      </c>
      <c r="S148" s="12">
        <f t="shared" si="80"/>
        <v>5.5127677001739261E-2</v>
      </c>
      <c r="T148" s="12">
        <f t="shared" si="80"/>
        <v>5.4981339789671013E-2</v>
      </c>
      <c r="U148" s="12">
        <f t="shared" si="80"/>
        <v>5.4834296424325135E-2</v>
      </c>
      <c r="V148" s="12">
        <f t="shared" si="80"/>
        <v>5.4686547479728009E-2</v>
      </c>
      <c r="W148" s="223">
        <f t="shared" si="80"/>
        <v>5.4538093945247335E-2</v>
      </c>
      <c r="X148" s="7" t="str">
        <f t="shared" si="65"/>
        <v>KL</v>
      </c>
    </row>
    <row r="149" spans="3:24" x14ac:dyDescent="0.25">
      <c r="C149" s="222" t="str">
        <f t="shared" si="63"/>
        <v>TN</v>
      </c>
      <c r="D149" s="13"/>
      <c r="E149" s="12">
        <f t="shared" ref="E149:W149" si="81">E120/D120-1</f>
        <v>5.3678401570439238E-2</v>
      </c>
      <c r="F149" s="12">
        <f t="shared" si="81"/>
        <v>7.596542104892845E-2</v>
      </c>
      <c r="G149" s="12">
        <f t="shared" si="81"/>
        <v>4.9226158424209077E-2</v>
      </c>
      <c r="H149" s="12">
        <f t="shared" si="81"/>
        <v>8.2387461519016769E-2</v>
      </c>
      <c r="I149" s="12">
        <f t="shared" si="81"/>
        <v>7.1519575765949472E-2</v>
      </c>
      <c r="J149" s="12">
        <f t="shared" si="81"/>
        <v>8.5874394475479843E-2</v>
      </c>
      <c r="K149" s="12">
        <f t="shared" si="81"/>
        <v>7.9511952143809017E-2</v>
      </c>
      <c r="L149" s="12">
        <f t="shared" si="81"/>
        <v>3.6499299418542241E-2</v>
      </c>
      <c r="M149" s="12">
        <f t="shared" si="81"/>
        <v>-8.1045695884278235E-2</v>
      </c>
      <c r="N149" s="12">
        <f t="shared" si="81"/>
        <v>9.3187884204368521E-2</v>
      </c>
      <c r="O149" s="12">
        <f t="shared" si="81"/>
        <v>6.7409216162436225E-2</v>
      </c>
      <c r="P149" s="12">
        <f t="shared" si="81"/>
        <v>6.6104766593601205E-2</v>
      </c>
      <c r="Q149" s="12">
        <f t="shared" si="81"/>
        <v>6.4714945923148415E-2</v>
      </c>
      <c r="R149" s="12">
        <f t="shared" si="81"/>
        <v>6.3885567250669073E-2</v>
      </c>
      <c r="S149" s="12">
        <f t="shared" si="81"/>
        <v>6.285819948787208E-2</v>
      </c>
      <c r="T149" s="12">
        <f t="shared" si="81"/>
        <v>6.271079011825087E-2</v>
      </c>
      <c r="U149" s="12">
        <f t="shared" si="81"/>
        <v>6.2562669421633021E-2</v>
      </c>
      <c r="V149" s="12">
        <f t="shared" si="81"/>
        <v>6.2413837976251108E-2</v>
      </c>
      <c r="W149" s="223">
        <f t="shared" si="81"/>
        <v>6.2264296778721473E-2</v>
      </c>
      <c r="X149" s="7" t="str">
        <f t="shared" si="65"/>
        <v>TN</v>
      </c>
    </row>
    <row r="150" spans="3:24" x14ac:dyDescent="0.25">
      <c r="C150" s="222" t="str">
        <f t="shared" si="63"/>
        <v>TS</v>
      </c>
      <c r="D150" s="13"/>
      <c r="E150" s="12">
        <f t="shared" ref="E150:W150" si="82">E121/D121-1</f>
        <v>2.9710619284296635E-2</v>
      </c>
      <c r="F150" s="12">
        <f t="shared" si="82"/>
        <v>5.361512177682326E-2</v>
      </c>
      <c r="G150" s="12">
        <f t="shared" si="82"/>
        <v>6.7636444223382775E-2</v>
      </c>
      <c r="H150" s="12">
        <f t="shared" si="82"/>
        <v>0.11579786692866234</v>
      </c>
      <c r="I150" s="12">
        <f t="shared" si="82"/>
        <v>9.3433152775824979E-2</v>
      </c>
      <c r="J150" s="12">
        <f t="shared" si="82"/>
        <v>0.10147816864820913</v>
      </c>
      <c r="K150" s="12">
        <f t="shared" si="82"/>
        <v>9.5330610360971457E-2</v>
      </c>
      <c r="L150" s="12">
        <f t="shared" si="82"/>
        <v>4.4355029577027416E-2</v>
      </c>
      <c r="M150" s="12">
        <f t="shared" si="82"/>
        <v>-7.4080850808973975E-2</v>
      </c>
      <c r="N150" s="12">
        <f t="shared" si="82"/>
        <v>0.10147326272382595</v>
      </c>
      <c r="O150" s="12">
        <f t="shared" si="82"/>
        <v>7.5499215620763005E-2</v>
      </c>
      <c r="P150" s="12">
        <f t="shared" si="82"/>
        <v>7.4184879500317491E-2</v>
      </c>
      <c r="Q150" s="12">
        <f t="shared" si="82"/>
        <v>7.2784525242276299E-2</v>
      </c>
      <c r="R150" s="12">
        <f t="shared" si="82"/>
        <v>7.1948860627246258E-2</v>
      </c>
      <c r="S150" s="12">
        <f t="shared" si="82"/>
        <v>7.0913706343105121E-2</v>
      </c>
      <c r="T150" s="12">
        <f t="shared" si="82"/>
        <v>7.0765179743369933E-2</v>
      </c>
      <c r="U150" s="12">
        <f t="shared" si="82"/>
        <v>7.0615936425420633E-2</v>
      </c>
      <c r="V150" s="12">
        <f t="shared" si="82"/>
        <v>7.0465976971872291E-2</v>
      </c>
      <c r="W150" s="223">
        <f t="shared" si="82"/>
        <v>7.0315302386894762E-2</v>
      </c>
      <c r="X150" s="7" t="str">
        <f t="shared" si="65"/>
        <v>TS</v>
      </c>
    </row>
    <row r="151" spans="3:24" x14ac:dyDescent="0.25">
      <c r="C151" s="222" t="str">
        <f t="shared" si="63"/>
        <v>CG</v>
      </c>
      <c r="D151" s="13"/>
      <c r="E151" s="12">
        <f t="shared" ref="E151:W151" si="83">E122/D122-1</f>
        <v>4.9999307875314702E-2</v>
      </c>
      <c r="F151" s="12">
        <f t="shared" si="83"/>
        <v>0.10002595572535156</v>
      </c>
      <c r="G151" s="12">
        <f t="shared" si="83"/>
        <v>1.7712773767285972E-2</v>
      </c>
      <c r="H151" s="12">
        <f t="shared" si="83"/>
        <v>2.6891497945657816E-2</v>
      </c>
      <c r="I151" s="12">
        <f t="shared" si="83"/>
        <v>7.9476499793721844E-2</v>
      </c>
      <c r="J151" s="12">
        <f t="shared" si="83"/>
        <v>4.8315289653602322E-2</v>
      </c>
      <c r="K151" s="12">
        <f t="shared" si="83"/>
        <v>7.0648439759155579E-2</v>
      </c>
      <c r="L151" s="12">
        <f t="shared" si="83"/>
        <v>2.1716015887362383E-2</v>
      </c>
      <c r="M151" s="12">
        <f t="shared" si="83"/>
        <v>-9.4152469846944697E-2</v>
      </c>
      <c r="N151" s="12">
        <f t="shared" si="83"/>
        <v>7.759606812295905E-2</v>
      </c>
      <c r="O151" s="12">
        <f t="shared" si="83"/>
        <v>5.218507361340019E-2</v>
      </c>
      <c r="P151" s="12">
        <f t="shared" si="83"/>
        <v>5.0899229023689596E-2</v>
      </c>
      <c r="Q151" s="12">
        <f t="shared" si="83"/>
        <v>4.9529230955182246E-2</v>
      </c>
      <c r="R151" s="12">
        <f t="shared" si="83"/>
        <v>4.8711681465874346E-2</v>
      </c>
      <c r="S151" s="12">
        <f t="shared" si="83"/>
        <v>4.7698966746197335E-2</v>
      </c>
      <c r="T151" s="12">
        <f t="shared" si="83"/>
        <v>4.7553659832899609E-2</v>
      </c>
      <c r="U151" s="12">
        <f t="shared" si="83"/>
        <v>4.7407651738051948E-2</v>
      </c>
      <c r="V151" s="12">
        <f t="shared" si="83"/>
        <v>4.726094303164019E-2</v>
      </c>
      <c r="W151" s="223">
        <f t="shared" si="83"/>
        <v>4.7113534696066051E-2</v>
      </c>
      <c r="X151" s="7" t="str">
        <f t="shared" si="65"/>
        <v>CG</v>
      </c>
    </row>
    <row r="152" spans="3:24" x14ac:dyDescent="0.25">
      <c r="C152" s="222" t="str">
        <f t="shared" si="63"/>
        <v>GA</v>
      </c>
      <c r="D152" s="13"/>
      <c r="E152" s="12">
        <f t="shared" ref="E152:W152" si="84">E123/D123-1</f>
        <v>-0.15381048560923449</v>
      </c>
      <c r="F152" s="12">
        <f t="shared" si="84"/>
        <v>-0.11943464022481887</v>
      </c>
      <c r="G152" s="12">
        <f t="shared" si="84"/>
        <v>0.27077749575974441</v>
      </c>
      <c r="H152" s="12">
        <f t="shared" si="84"/>
        <v>0.14892558204860662</v>
      </c>
      <c r="I152" s="12">
        <f t="shared" si="84"/>
        <v>0.11191754821008404</v>
      </c>
      <c r="J152" s="12">
        <f t="shared" si="84"/>
        <v>2.7384738167328004E-2</v>
      </c>
      <c r="K152" s="12">
        <f t="shared" si="84"/>
        <v>9.7514464295756831E-2</v>
      </c>
      <c r="L152" s="12">
        <f t="shared" si="84"/>
        <v>1.158753233591403E-2</v>
      </c>
      <c r="M152" s="12">
        <f t="shared" si="84"/>
        <v>-0.10313232497949509</v>
      </c>
      <c r="N152" s="12">
        <f t="shared" si="84"/>
        <v>6.6913633981404486E-2</v>
      </c>
      <c r="O152" s="12">
        <f t="shared" si="84"/>
        <v>4.1754543950109468E-2</v>
      </c>
      <c r="P152" s="12">
        <f t="shared" si="84"/>
        <v>4.0481446205484994E-2</v>
      </c>
      <c r="Q152" s="12">
        <f t="shared" si="84"/>
        <v>3.9125029213016749E-2</v>
      </c>
      <c r="R152" s="12">
        <f t="shared" si="84"/>
        <v>3.8315584261982005E-2</v>
      </c>
      <c r="S152" s="12">
        <f t="shared" si="84"/>
        <v>3.7312908794133515E-2</v>
      </c>
      <c r="T152" s="12">
        <f t="shared" si="84"/>
        <v>3.7169042338514924E-2</v>
      </c>
      <c r="U152" s="12">
        <f t="shared" si="84"/>
        <v>3.7024481652305763E-2</v>
      </c>
      <c r="V152" s="12">
        <f t="shared" si="84"/>
        <v>3.6879227299840167E-2</v>
      </c>
      <c r="W152" s="223">
        <f t="shared" si="84"/>
        <v>3.6733280253781642E-2</v>
      </c>
      <c r="X152" s="7" t="str">
        <f t="shared" si="65"/>
        <v>GA</v>
      </c>
    </row>
    <row r="153" spans="3:24" x14ac:dyDescent="0.25">
      <c r="C153" s="222" t="str">
        <f t="shared" si="63"/>
        <v>GJ</v>
      </c>
      <c r="D153" s="13"/>
      <c r="E153" s="12">
        <f t="shared" ref="E153:W153" si="85">E124/D124-1</f>
        <v>0.10890753936659348</v>
      </c>
      <c r="F153" s="12">
        <f t="shared" si="85"/>
        <v>7.5637058615911412E-2</v>
      </c>
      <c r="G153" s="12">
        <f t="shared" si="85"/>
        <v>0.10505988378863607</v>
      </c>
      <c r="H153" s="12">
        <f t="shared" si="85"/>
        <v>0.10233530317482775</v>
      </c>
      <c r="I153" s="12">
        <f t="shared" si="85"/>
        <v>9.7126878971730779E-2</v>
      </c>
      <c r="J153" s="12">
        <f t="shared" si="85"/>
        <v>0.10722843595203946</v>
      </c>
      <c r="K153" s="12">
        <f t="shared" si="85"/>
        <v>9.1857283565744741E-2</v>
      </c>
      <c r="L153" s="12">
        <f t="shared" si="85"/>
        <v>6.2792113851433351E-2</v>
      </c>
      <c r="M153" s="12">
        <f t="shared" si="85"/>
        <v>-5.7734638169163799E-2</v>
      </c>
      <c r="N153" s="12">
        <f t="shared" si="85"/>
        <v>0.12091871450574443</v>
      </c>
      <c r="O153" s="12">
        <f t="shared" si="85"/>
        <v>9.4486120565807186E-2</v>
      </c>
      <c r="P153" s="12">
        <f t="shared" si="85"/>
        <v>9.3148581104417705E-2</v>
      </c>
      <c r="Q153" s="12">
        <f t="shared" si="85"/>
        <v>9.1723504937889055E-2</v>
      </c>
      <c r="R153" s="12">
        <f t="shared" si="85"/>
        <v>9.0873087467272295E-2</v>
      </c>
      <c r="S153" s="12">
        <f t="shared" si="85"/>
        <v>8.9819658529174395E-2</v>
      </c>
      <c r="T153" s="12">
        <f t="shared" si="85"/>
        <v>8.9668509835075794E-2</v>
      </c>
      <c r="U153" s="12">
        <f t="shared" si="85"/>
        <v>8.9516631769792188E-2</v>
      </c>
      <c r="V153" s="12">
        <f t="shared" si="85"/>
        <v>8.9364024926223751E-2</v>
      </c>
      <c r="W153" s="223">
        <f t="shared" si="85"/>
        <v>8.9210690326268161E-2</v>
      </c>
      <c r="X153" s="7" t="str">
        <f t="shared" si="65"/>
        <v>GJ</v>
      </c>
    </row>
    <row r="154" spans="3:24" x14ac:dyDescent="0.25">
      <c r="C154" s="222" t="str">
        <f t="shared" si="63"/>
        <v>MP</v>
      </c>
      <c r="D154" s="13"/>
      <c r="E154" s="12">
        <f t="shared" ref="E154:W154" si="86">E125/D125-1</f>
        <v>0.11446586385877944</v>
      </c>
      <c r="F154" s="12">
        <f t="shared" si="86"/>
        <v>3.824846391328629E-2</v>
      </c>
      <c r="G154" s="12">
        <f t="shared" si="86"/>
        <v>5.1516821471047081E-2</v>
      </c>
      <c r="H154" s="12">
        <f t="shared" si="86"/>
        <v>9.0615341051393683E-2</v>
      </c>
      <c r="I154" s="12">
        <f t="shared" si="86"/>
        <v>0.12402433095393284</v>
      </c>
      <c r="J154" s="12">
        <f t="shared" si="86"/>
        <v>4.8542143700258666E-2</v>
      </c>
      <c r="K154" s="12">
        <f t="shared" si="86"/>
        <v>5.7734387577151658E-2</v>
      </c>
      <c r="L154" s="12">
        <f t="shared" si="86"/>
        <v>3.9855789828756594E-2</v>
      </c>
      <c r="M154" s="12">
        <f t="shared" si="86"/>
        <v>-7.8069850834580734E-2</v>
      </c>
      <c r="N154" s="12">
        <f t="shared" si="86"/>
        <v>9.6727948970406707E-2</v>
      </c>
      <c r="O154" s="12">
        <f t="shared" si="86"/>
        <v>7.0865801998850841E-2</v>
      </c>
      <c r="P154" s="12">
        <f t="shared" si="86"/>
        <v>6.9557128237610621E-2</v>
      </c>
      <c r="Q154" s="12">
        <f t="shared" si="86"/>
        <v>6.8162806917948737E-2</v>
      </c>
      <c r="R154" s="12">
        <f t="shared" si="86"/>
        <v>6.7330742472732075E-2</v>
      </c>
      <c r="S154" s="12">
        <f t="shared" si="86"/>
        <v>6.6300047790133654E-2</v>
      </c>
      <c r="T154" s="12">
        <f t="shared" si="86"/>
        <v>6.6152161065500481E-2</v>
      </c>
      <c r="U154" s="12">
        <f t="shared" si="86"/>
        <v>6.6003560710384157E-2</v>
      </c>
      <c r="V154" s="12">
        <f t="shared" si="86"/>
        <v>6.5854247304889313E-2</v>
      </c>
      <c r="W154" s="223">
        <f t="shared" si="86"/>
        <v>6.5704221848859934E-2</v>
      </c>
      <c r="X154" s="7" t="str">
        <f t="shared" si="65"/>
        <v>MP</v>
      </c>
    </row>
    <row r="155" spans="3:24" x14ac:dyDescent="0.25">
      <c r="C155" s="222" t="str">
        <f t="shared" si="63"/>
        <v>MH</v>
      </c>
      <c r="D155" s="13"/>
      <c r="E155" s="12">
        <f t="shared" ref="E155:W155" si="87">E126/D126-1</f>
        <v>6.0585960279531337E-2</v>
      </c>
      <c r="F155" s="12">
        <f t="shared" si="87"/>
        <v>6.8981442850260866E-2</v>
      </c>
      <c r="G155" s="12">
        <f t="shared" si="87"/>
        <v>6.3067863522132006E-2</v>
      </c>
      <c r="H155" s="12">
        <f t="shared" si="87"/>
        <v>7.200704423708415E-2</v>
      </c>
      <c r="I155" s="12">
        <f t="shared" si="87"/>
        <v>9.2377357706169505E-2</v>
      </c>
      <c r="J155" s="12">
        <f t="shared" si="87"/>
        <v>6.4575542617450354E-2</v>
      </c>
      <c r="K155" s="12">
        <f t="shared" si="87"/>
        <v>5.992182683295022E-2</v>
      </c>
      <c r="L155" s="12">
        <f t="shared" si="87"/>
        <v>3.4228448146005785E-2</v>
      </c>
      <c r="M155" s="12">
        <f t="shared" si="87"/>
        <v>-8.3059019532518708E-2</v>
      </c>
      <c r="N155" s="12">
        <f t="shared" si="87"/>
        <v>9.0792834734138017E-2</v>
      </c>
      <c r="O155" s="12">
        <f t="shared" si="87"/>
        <v>6.5070644801896504E-2</v>
      </c>
      <c r="P155" s="12">
        <f t="shared" si="87"/>
        <v>6.3769053132690656E-2</v>
      </c>
      <c r="Q155" s="12">
        <f t="shared" si="87"/>
        <v>6.2382277400174546E-2</v>
      </c>
      <c r="R155" s="12">
        <f t="shared" si="87"/>
        <v>6.1554715801392046E-2</v>
      </c>
      <c r="S155" s="12">
        <f t="shared" si="87"/>
        <v>6.0529598883716673E-2</v>
      </c>
      <c r="T155" s="12">
        <f t="shared" si="87"/>
        <v>6.0382512471144123E-2</v>
      </c>
      <c r="U155" s="12">
        <f t="shared" si="87"/>
        <v>6.0234716290010759E-2</v>
      </c>
      <c r="V155" s="12">
        <f t="shared" si="87"/>
        <v>6.0086210917282612E-2</v>
      </c>
      <c r="W155" s="223">
        <f t="shared" si="87"/>
        <v>5.9936997347391996E-2</v>
      </c>
      <c r="X155" s="7" t="str">
        <f t="shared" si="65"/>
        <v>MH</v>
      </c>
    </row>
    <row r="156" spans="3:24" x14ac:dyDescent="0.25">
      <c r="C156" s="222" t="str">
        <f t="shared" si="63"/>
        <v>NE</v>
      </c>
      <c r="D156" s="13"/>
      <c r="E156" s="12">
        <f t="shared" ref="E156:W156" si="88">E127/D127-1</f>
        <v>4.1424301029568289E-2</v>
      </c>
      <c r="F156" s="12">
        <f t="shared" si="88"/>
        <v>7.5397451729683374E-2</v>
      </c>
      <c r="G156" s="12">
        <f t="shared" si="88"/>
        <v>0.10025012270790845</v>
      </c>
      <c r="H156" s="12">
        <f t="shared" si="88"/>
        <v>3.4462455722993557E-2</v>
      </c>
      <c r="I156" s="12">
        <f t="shared" si="88"/>
        <v>7.7823213991174534E-2</v>
      </c>
      <c r="J156" s="12">
        <f t="shared" si="88"/>
        <v>8.1810587629564946E-2</v>
      </c>
      <c r="K156" s="12">
        <f t="shared" si="88"/>
        <v>8.0406606643540934E-2</v>
      </c>
      <c r="L156" s="12">
        <f t="shared" si="88"/>
        <v>3.8333235162737678E-2</v>
      </c>
      <c r="M156" s="12">
        <f t="shared" si="88"/>
        <v>-7.8768956699651671E-2</v>
      </c>
      <c r="N156" s="12">
        <f t="shared" si="88"/>
        <v>9.6674041475853123E-2</v>
      </c>
      <c r="O156" s="12">
        <f t="shared" si="88"/>
        <v>7.157555395520343E-2</v>
      </c>
      <c r="P156" s="12">
        <f t="shared" si="88"/>
        <v>7.1029920336112884E-2</v>
      </c>
      <c r="Q156" s="12">
        <f t="shared" si="88"/>
        <v>7.0398503921800915E-2</v>
      </c>
      <c r="R156" s="12">
        <f t="shared" si="88"/>
        <v>7.0330296535737746E-2</v>
      </c>
      <c r="S156" s="12">
        <f t="shared" si="88"/>
        <v>7.0062384572606717E-2</v>
      </c>
      <c r="T156" s="12">
        <f t="shared" si="88"/>
        <v>7.0679816649134253E-2</v>
      </c>
      <c r="U156" s="12">
        <f t="shared" si="88"/>
        <v>7.1296031728949716E-2</v>
      </c>
      <c r="V156" s="12">
        <f t="shared" si="88"/>
        <v>7.1910473786404916E-2</v>
      </c>
      <c r="W156" s="223">
        <f t="shared" si="88"/>
        <v>7.2522589066504661E-2</v>
      </c>
      <c r="X156" s="7" t="str">
        <f t="shared" si="65"/>
        <v>NE</v>
      </c>
    </row>
    <row r="157" spans="3:24" x14ac:dyDescent="0.25">
      <c r="C157" s="222" t="str">
        <f t="shared" si="63"/>
        <v>UT</v>
      </c>
      <c r="D157" s="13"/>
      <c r="E157" s="12">
        <f t="shared" ref="E157:W157" si="89">E128/D128-1</f>
        <v>5.6465405009735292E-2</v>
      </c>
      <c r="F157" s="12">
        <f t="shared" si="89"/>
        <v>9.7867761246718254E-2</v>
      </c>
      <c r="G157" s="12">
        <f t="shared" si="89"/>
        <v>-4.8014128010932522E-3</v>
      </c>
      <c r="H157" s="12">
        <f t="shared" si="89"/>
        <v>7.0981868557029815E-2</v>
      </c>
      <c r="I157" s="12">
        <f t="shared" si="89"/>
        <v>7.7346892854344595E-2</v>
      </c>
      <c r="J157" s="12">
        <f t="shared" si="89"/>
        <v>8.2869970800151682E-2</v>
      </c>
      <c r="K157" s="12">
        <f t="shared" si="89"/>
        <v>5.6160398146021029E-2</v>
      </c>
      <c r="L157" s="12">
        <f t="shared" si="89"/>
        <v>2.8450486033080757E-2</v>
      </c>
      <c r="M157" s="12">
        <f t="shared" si="89"/>
        <v>-8.8010685842663028E-2</v>
      </c>
      <c r="N157" s="12">
        <f t="shared" si="89"/>
        <v>8.510487750827922E-2</v>
      </c>
      <c r="O157" s="12">
        <f t="shared" si="89"/>
        <v>5.9713609747478857E-2</v>
      </c>
      <c r="P157" s="12">
        <f t="shared" si="89"/>
        <v>5.8614076256078951E-2</v>
      </c>
      <c r="Q157" s="12">
        <f t="shared" si="89"/>
        <v>5.7428170947173784E-2</v>
      </c>
      <c r="R157" s="12">
        <f t="shared" si="89"/>
        <v>5.6797297008288172E-2</v>
      </c>
      <c r="S157" s="12">
        <f t="shared" si="89"/>
        <v>5.5968184303280211E-2</v>
      </c>
      <c r="T157" s="12">
        <f t="shared" si="89"/>
        <v>5.6011820688171676E-2</v>
      </c>
      <c r="U157" s="12">
        <f t="shared" si="89"/>
        <v>5.6053344715975451E-2</v>
      </c>
      <c r="V157" s="12">
        <f t="shared" si="89"/>
        <v>5.6092699579542549E-2</v>
      </c>
      <c r="W157" s="223">
        <f t="shared" si="89"/>
        <v>5.6129830861598062E-2</v>
      </c>
      <c r="X157" s="7" t="str">
        <f t="shared" si="65"/>
        <v>UT</v>
      </c>
    </row>
  </sheetData>
  <conditionalFormatting sqref="L53">
    <cfRule type="cellIs" dxfId="17" priority="6" operator="equal">
      <formula>TRUE</formula>
    </cfRule>
  </conditionalFormatting>
  <conditionalFormatting sqref="M53:N53">
    <cfRule type="cellIs" dxfId="16" priority="5" operator="equal">
      <formula>TRUE</formula>
    </cfRule>
  </conditionalFormatting>
  <conditionalFormatting sqref="O53">
    <cfRule type="cellIs" dxfId="15" priority="4" operator="equal">
      <formula>TRUE</formula>
    </cfRule>
  </conditionalFormatting>
  <conditionalFormatting sqref="P53">
    <cfRule type="cellIs" dxfId="14" priority="3" operator="equal">
      <formula>TRUE</formula>
    </cfRule>
  </conditionalFormatting>
  <conditionalFormatting sqref="Q53">
    <cfRule type="cellIs" dxfId="13" priority="2" operator="equal">
      <formula>TRUE</formula>
    </cfRule>
  </conditionalFormatting>
  <conditionalFormatting sqref="R53:W53">
    <cfRule type="cellIs" dxfId="12" priority="1" operator="equal">
      <formula>TRUE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7"/>
  <sheetViews>
    <sheetView zoomScaleNormal="100" workbookViewId="0"/>
  </sheetViews>
  <sheetFormatPr defaultColWidth="9.140625" defaultRowHeight="15" x14ac:dyDescent="0.25"/>
  <cols>
    <col min="1" max="1" width="3.7109375" style="10" customWidth="1"/>
    <col min="2" max="2" width="51.42578125" style="11" bestFit="1" customWidth="1"/>
    <col min="3" max="3" width="24.5703125" style="10" customWidth="1"/>
    <col min="4" max="4" width="16.140625" style="10" customWidth="1"/>
    <col min="5" max="5" width="19.140625" style="10" bestFit="1" customWidth="1"/>
    <col min="6" max="6" width="19.5703125" style="10" bestFit="1" customWidth="1"/>
    <col min="7" max="7" width="19.85546875" style="10" bestFit="1" customWidth="1"/>
    <col min="8" max="9" width="19.140625" style="10" bestFit="1" customWidth="1"/>
    <col min="10" max="10" width="19.5703125" style="10" bestFit="1" customWidth="1"/>
    <col min="11" max="11" width="19.85546875" style="10" bestFit="1" customWidth="1"/>
    <col min="12" max="12" width="19.140625" style="9" bestFit="1" customWidth="1"/>
    <col min="13" max="13" width="19.140625" style="8" bestFit="1" customWidth="1"/>
    <col min="14" max="16" width="16.42578125" style="7" bestFit="1" customWidth="1"/>
    <col min="17" max="17" width="16.42578125" style="7" customWidth="1"/>
    <col min="18" max="18" width="16.42578125" style="7" bestFit="1" customWidth="1"/>
    <col min="19" max="19" width="16.42578125" style="7" customWidth="1"/>
    <col min="20" max="20" width="16.42578125" style="7" bestFit="1" customWidth="1"/>
    <col min="21" max="21" width="16.42578125" style="7" customWidth="1"/>
    <col min="22" max="22" width="16.42578125" style="7" bestFit="1" customWidth="1"/>
    <col min="23" max="23" width="17.7109375" style="7" bestFit="1" customWidth="1"/>
    <col min="24" max="24" width="16.42578125" style="7" bestFit="1" customWidth="1"/>
    <col min="25" max="25" width="16.42578125" style="7" customWidth="1"/>
    <col min="26" max="26" width="17.85546875" style="7" bestFit="1" customWidth="1"/>
    <col min="27" max="27" width="16.42578125" style="7" customWidth="1"/>
    <col min="28" max="28" width="16.5703125" style="7" bestFit="1" customWidth="1"/>
    <col min="29" max="29" width="16.42578125" style="7" customWidth="1"/>
    <col min="30" max="30" width="16.5703125" style="7" bestFit="1" customWidth="1"/>
    <col min="31" max="31" width="16.42578125" style="7" customWidth="1"/>
    <col min="32" max="32" width="16.5703125" style="7" bestFit="1" customWidth="1"/>
    <col min="33" max="33" width="16.42578125" style="7" customWidth="1"/>
    <col min="34" max="34" width="14.42578125" style="7" bestFit="1" customWidth="1"/>
    <col min="35" max="35" width="14.28515625" style="7" customWidth="1"/>
    <col min="36" max="36" width="14.42578125" style="7" bestFit="1" customWidth="1"/>
    <col min="37" max="37" width="18.85546875" style="7" bestFit="1" customWidth="1"/>
    <col min="38" max="44" width="12.140625" style="7" bestFit="1" customWidth="1"/>
    <col min="45" max="45" width="13.140625" style="7" bestFit="1" customWidth="1"/>
    <col min="46" max="16384" width="9.140625" style="7"/>
  </cols>
  <sheetData>
    <row r="1" spans="1:38" x14ac:dyDescent="0.25">
      <c r="O1" s="105" t="s">
        <v>154</v>
      </c>
      <c r="P1" s="98"/>
      <c r="Q1" s="105" t="s">
        <v>154</v>
      </c>
      <c r="R1" s="98"/>
      <c r="S1" s="105" t="s">
        <v>154</v>
      </c>
      <c r="T1" s="98"/>
      <c r="U1" s="105" t="s">
        <v>154</v>
      </c>
      <c r="V1" s="98"/>
      <c r="W1" s="105" t="s">
        <v>154</v>
      </c>
      <c r="X1" s="98"/>
      <c r="Y1" s="105" t="s">
        <v>154</v>
      </c>
      <c r="Z1" s="98"/>
      <c r="AA1" s="105" t="s">
        <v>154</v>
      </c>
      <c r="AB1" s="98"/>
      <c r="AC1" s="105" t="s">
        <v>154</v>
      </c>
      <c r="AD1" s="98"/>
      <c r="AE1" s="105" t="s">
        <v>154</v>
      </c>
      <c r="AF1" s="98"/>
      <c r="AG1" s="105" t="s">
        <v>154</v>
      </c>
      <c r="AH1" s="98"/>
      <c r="AI1" s="105" t="s">
        <v>154</v>
      </c>
      <c r="AJ1" s="98"/>
      <c r="AK1" s="105" t="s">
        <v>154</v>
      </c>
      <c r="AL1" s="98"/>
    </row>
    <row r="2" spans="1:38" x14ac:dyDescent="0.25">
      <c r="N2" s="7">
        <v>2019</v>
      </c>
      <c r="O2" s="84"/>
      <c r="P2" s="7">
        <f>N2+1</f>
        <v>2020</v>
      </c>
      <c r="Q2" s="84"/>
      <c r="R2" s="7">
        <f>P2+1</f>
        <v>2021</v>
      </c>
      <c r="S2" s="84"/>
      <c r="T2" s="7">
        <f>R2+1</f>
        <v>2022</v>
      </c>
      <c r="U2" s="84"/>
      <c r="V2" s="7">
        <f>T2+1</f>
        <v>2023</v>
      </c>
      <c r="W2" s="84"/>
      <c r="X2" s="7">
        <f>V2+1</f>
        <v>2024</v>
      </c>
      <c r="Y2" s="84"/>
      <c r="Z2" s="7">
        <f>X2+1</f>
        <v>2025</v>
      </c>
      <c r="AA2" s="84"/>
      <c r="AB2" s="7">
        <f>Z2+1</f>
        <v>2026</v>
      </c>
      <c r="AC2" s="84"/>
      <c r="AD2" s="7">
        <f>AB2+1</f>
        <v>2027</v>
      </c>
      <c r="AE2" s="84"/>
      <c r="AF2" s="7">
        <f>AD2+1</f>
        <v>2028</v>
      </c>
      <c r="AG2" s="84"/>
      <c r="AH2" s="7">
        <f>AF2+1</f>
        <v>2029</v>
      </c>
      <c r="AI2" s="84"/>
      <c r="AJ2" s="7">
        <f>AH2+1</f>
        <v>2030</v>
      </c>
      <c r="AK2" s="84"/>
    </row>
    <row r="3" spans="1:38" ht="15.75" thickBot="1" x14ac:dyDescent="0.3">
      <c r="B3" s="104" t="s">
        <v>153</v>
      </c>
      <c r="D3" s="103" t="s">
        <v>128</v>
      </c>
      <c r="E3" s="107" t="s">
        <v>155</v>
      </c>
      <c r="G3" s="103"/>
      <c r="N3" s="7">
        <v>20</v>
      </c>
      <c r="O3" s="84"/>
      <c r="P3" s="7">
        <f>N3+1</f>
        <v>21</v>
      </c>
      <c r="Q3" s="84"/>
      <c r="R3" s="7">
        <f>P3+1</f>
        <v>22</v>
      </c>
      <c r="S3" s="84"/>
      <c r="T3" s="7">
        <f>R3+1</f>
        <v>23</v>
      </c>
      <c r="U3" s="84"/>
      <c r="V3" s="7">
        <f>T3+1</f>
        <v>24</v>
      </c>
      <c r="W3" s="84"/>
      <c r="X3" s="7">
        <f>V3+1</f>
        <v>25</v>
      </c>
      <c r="Y3" s="84"/>
      <c r="Z3" s="7">
        <f>X3+1</f>
        <v>26</v>
      </c>
      <c r="AA3" s="84"/>
      <c r="AB3" s="7">
        <f>Z3+1</f>
        <v>27</v>
      </c>
      <c r="AC3" s="84"/>
      <c r="AD3" s="7">
        <f>AB3+1</f>
        <v>28</v>
      </c>
      <c r="AE3" s="84"/>
      <c r="AF3" s="7">
        <f>AD3+1</f>
        <v>29</v>
      </c>
      <c r="AG3" s="84"/>
      <c r="AH3" s="7">
        <f>AF3+1</f>
        <v>30</v>
      </c>
      <c r="AI3" s="84"/>
      <c r="AJ3" s="7">
        <f>AH3+1</f>
        <v>31</v>
      </c>
      <c r="AK3" s="84"/>
    </row>
    <row r="4" spans="1:38" ht="12.75" x14ac:dyDescent="0.2">
      <c r="B4" s="102" t="s">
        <v>127</v>
      </c>
      <c r="C4" s="101" t="s">
        <v>116</v>
      </c>
      <c r="D4" s="101" t="s">
        <v>126</v>
      </c>
      <c r="E4" s="101" t="s">
        <v>125</v>
      </c>
      <c r="F4" s="101" t="s">
        <v>124</v>
      </c>
      <c r="G4" s="101" t="s">
        <v>123</v>
      </c>
      <c r="H4" s="101" t="s">
        <v>122</v>
      </c>
      <c r="I4" s="101" t="s">
        <v>121</v>
      </c>
      <c r="J4" s="101" t="s">
        <v>120</v>
      </c>
      <c r="K4" s="101" t="s">
        <v>119</v>
      </c>
      <c r="L4" s="100" t="s">
        <v>118</v>
      </c>
      <c r="M4" s="99" t="s">
        <v>152</v>
      </c>
      <c r="N4" s="96" t="str">
        <f>N2&amp;"-"&amp;N3</f>
        <v>2019-20</v>
      </c>
      <c r="O4" s="97" t="str">
        <f>N4</f>
        <v>2019-20</v>
      </c>
      <c r="P4" s="98" t="str">
        <f>P2&amp;"-"&amp;P3</f>
        <v>2020-21</v>
      </c>
      <c r="Q4" s="97" t="str">
        <f>P4</f>
        <v>2020-21</v>
      </c>
      <c r="R4" s="98" t="str">
        <f>R2&amp;"-"&amp;R3</f>
        <v>2021-22</v>
      </c>
      <c r="S4" s="97" t="str">
        <f>R4</f>
        <v>2021-22</v>
      </c>
      <c r="T4" s="98" t="str">
        <f>T2&amp;"-"&amp;T3</f>
        <v>2022-23</v>
      </c>
      <c r="U4" s="97" t="str">
        <f>T4</f>
        <v>2022-23</v>
      </c>
      <c r="V4" s="98" t="str">
        <f>V2&amp;"-"&amp;V3</f>
        <v>2023-24</v>
      </c>
      <c r="W4" s="97" t="str">
        <f>V4</f>
        <v>2023-24</v>
      </c>
      <c r="X4" s="98" t="str">
        <f>X2&amp;"-"&amp;X3</f>
        <v>2024-25</v>
      </c>
      <c r="Y4" s="97" t="str">
        <f>X4</f>
        <v>2024-25</v>
      </c>
      <c r="Z4" s="96" t="str">
        <f>Z2&amp;"-"&amp;Z3</f>
        <v>2025-26</v>
      </c>
      <c r="AA4" s="97" t="str">
        <f>Z4</f>
        <v>2025-26</v>
      </c>
      <c r="AB4" s="96" t="str">
        <f>AB2&amp;"-"&amp;AB3</f>
        <v>2026-27</v>
      </c>
      <c r="AC4" s="97" t="str">
        <f>AB4</f>
        <v>2026-27</v>
      </c>
      <c r="AD4" s="96" t="str">
        <f>AD2&amp;"-"&amp;AD3</f>
        <v>2027-28</v>
      </c>
      <c r="AE4" s="97" t="str">
        <f>AD4</f>
        <v>2027-28</v>
      </c>
      <c r="AF4" s="96" t="str">
        <f>AF2&amp;"-"&amp;AF3</f>
        <v>2028-29</v>
      </c>
      <c r="AG4" s="97" t="str">
        <f>AF4</f>
        <v>2028-29</v>
      </c>
      <c r="AH4" s="96" t="str">
        <f>AH2&amp;"-"&amp;AH3</f>
        <v>2029-30</v>
      </c>
      <c r="AI4" s="97" t="str">
        <f>AH4</f>
        <v>2029-30</v>
      </c>
      <c r="AJ4" s="96" t="str">
        <f>AJ2&amp;"-"&amp;AJ3</f>
        <v>2030-31</v>
      </c>
      <c r="AK4" s="97" t="str">
        <f>AJ4</f>
        <v>2030-31</v>
      </c>
      <c r="AL4" s="96"/>
    </row>
    <row r="5" spans="1:38" x14ac:dyDescent="0.25">
      <c r="A5" s="75" t="s">
        <v>13</v>
      </c>
      <c r="B5" s="95" t="s">
        <v>115</v>
      </c>
      <c r="C5" s="94" t="s">
        <v>52</v>
      </c>
      <c r="D5" s="93">
        <v>247143.96140589949</v>
      </c>
      <c r="E5" s="93">
        <v>256850.961244604</v>
      </c>
      <c r="F5" s="93">
        <v>269649.84200906171</v>
      </c>
      <c r="G5" s="93">
        <v>279482.44215894234</v>
      </c>
      <c r="H5" s="93">
        <v>296488.18110842572</v>
      </c>
      <c r="I5" s="93">
        <v>322950.70521495386</v>
      </c>
      <c r="J5" s="93">
        <v>343789.03249613533</v>
      </c>
      <c r="K5" s="93">
        <v>375651.26886572823</v>
      </c>
      <c r="L5" s="92">
        <v>414976.76648205792</v>
      </c>
      <c r="M5" s="91">
        <f t="shared" ref="M5:M36" si="0">(K5/D5)^(1/7)-1</f>
        <v>6.1637884903648521E-2</v>
      </c>
      <c r="N5" s="63">
        <f t="shared" ref="N5:N36" si="1">K5*(1+M5)</f>
        <v>398805.61853998352</v>
      </c>
      <c r="O5" s="64">
        <f t="shared" ref="O5:O37" si="2">N5*N$39</f>
        <v>385928.32171969459</v>
      </c>
      <c r="P5" s="7">
        <f t="shared" ref="P5:P36" si="3">O5*(1+$M5)</f>
        <v>409716.12719491136</v>
      </c>
      <c r="Q5" s="64">
        <f t="shared" ref="Q5:Q37" si="4">P5*P$39</f>
        <v>351522.67536714603</v>
      </c>
      <c r="R5" s="7">
        <f t="shared" ref="R5:R36" si="5">Q5*(1+$M5)</f>
        <v>373189.78957244876</v>
      </c>
      <c r="S5" s="64">
        <f t="shared" ref="S5:S37" si="6">R5*R$39</f>
        <v>372195.04836288263</v>
      </c>
      <c r="T5" s="7">
        <f t="shared" ref="T5:T36" si="7">S5*(1+$M5)</f>
        <v>395136.3639155819</v>
      </c>
      <c r="U5" s="64">
        <f t="shared" ref="U5:U37" si="8">T5*T$39</f>
        <v>390347.29920786619</v>
      </c>
      <c r="V5" s="7">
        <f t="shared" ref="V5:V36" si="9">U5*(1+$M5)</f>
        <v>414407.48110889067</v>
      </c>
      <c r="W5" s="64">
        <f t="shared" ref="W5:W37" si="10">V5*V$39</f>
        <v>412480.89860069077</v>
      </c>
      <c r="X5" s="7">
        <f t="shared" ref="X5:X36" si="11">W5*(1+$M5)</f>
        <v>437905.34875359369</v>
      </c>
      <c r="Y5" s="64">
        <f t="shared" ref="Y5:Y37" si="12">X5*X$39</f>
        <v>435301.30601597257</v>
      </c>
      <c r="Z5" s="63">
        <f t="shared" ref="Z5:Z36" si="13">Y5*(1+$M5)</f>
        <v>462132.35781459295</v>
      </c>
      <c r="AA5" s="64">
        <f t="shared" ref="AA5:AA37" si="14">Z5*Z$39</f>
        <v>459026.40149103245</v>
      </c>
      <c r="AB5" s="63">
        <f t="shared" ref="AB5:AB36" si="15">AA5*(1+$M5)</f>
        <v>487319.81799387268</v>
      </c>
      <c r="AC5" s="64">
        <f t="shared" ref="AC5:AC37" si="16">AB5*AB$39</f>
        <v>483577.14889256289</v>
      </c>
      <c r="AD5" s="63">
        <f t="shared" ref="AD5:AD36" si="17">AC5*(1+$M5)</f>
        <v>513383.82153803721</v>
      </c>
      <c r="AE5" s="64">
        <f t="shared" ref="AE5:AE37" si="18">AD5*AD$39</f>
        <v>509370.32294041303</v>
      </c>
      <c r="AF5" s="63">
        <f t="shared" ref="AF5:AF36" si="19">AE5*(1+$M5)</f>
        <v>540766.83227914851</v>
      </c>
      <c r="AG5" s="64">
        <f t="shared" ref="AG5:AG37" si="20">AF5*AF$39</f>
        <v>536464.47768810391</v>
      </c>
      <c r="AH5" s="63">
        <f t="shared" ref="AH5:AH36" si="21">AG5*(1+$M5)</f>
        <v>569531.0134187392</v>
      </c>
      <c r="AI5" s="64">
        <f t="shared" ref="AI5:AI37" si="22">AH5*AH$39</f>
        <v>564920.67165986623</v>
      </c>
      <c r="AJ5" s="63">
        <f t="shared" ref="AJ5:AJ36" si="23">AI5*(1+$M5)</f>
        <v>599741.1869993289</v>
      </c>
      <c r="AK5" s="64">
        <f t="shared" ref="AK5:AK37" si="24">AJ5*AJ$39</f>
        <v>594802.56065349875</v>
      </c>
      <c r="AL5" s="63"/>
    </row>
    <row r="6" spans="1:38" x14ac:dyDescent="0.25">
      <c r="A6" s="75" t="s">
        <v>46</v>
      </c>
      <c r="B6" s="95" t="s">
        <v>114</v>
      </c>
      <c r="C6" s="94" t="s">
        <v>52</v>
      </c>
      <c r="D6" s="93">
        <v>150917.59</v>
      </c>
      <c r="E6" s="93">
        <v>163250.26999999999</v>
      </c>
      <c r="F6" s="93">
        <v>165816.26</v>
      </c>
      <c r="G6" s="93">
        <v>186534.39</v>
      </c>
      <c r="H6" s="93">
        <v>174881.15</v>
      </c>
      <c r="I6" s="93">
        <v>193173.92</v>
      </c>
      <c r="J6" s="93">
        <v>210587.3</v>
      </c>
      <c r="K6" s="93">
        <v>224986.32</v>
      </c>
      <c r="L6" s="92">
        <v>240036.06829028361</v>
      </c>
      <c r="M6" s="91">
        <f t="shared" si="0"/>
        <v>5.8702040501354524E-2</v>
      </c>
      <c r="N6" s="63">
        <f t="shared" si="1"/>
        <v>238193.47606889071</v>
      </c>
      <c r="O6" s="64">
        <f t="shared" si="2"/>
        <v>230502.29031472618</v>
      </c>
      <c r="P6" s="7">
        <f t="shared" si="3"/>
        <v>244033.24509643621</v>
      </c>
      <c r="Q6" s="64">
        <f t="shared" si="4"/>
        <v>209372.32757258951</v>
      </c>
      <c r="R6" s="7">
        <f t="shared" si="5"/>
        <v>221662.91042561852</v>
      </c>
      <c r="S6" s="64">
        <f t="shared" si="6"/>
        <v>221072.06566567658</v>
      </c>
      <c r="T6" s="7">
        <f t="shared" si="7"/>
        <v>234049.44701810123</v>
      </c>
      <c r="U6" s="64">
        <f t="shared" si="8"/>
        <v>231212.76062592136</v>
      </c>
      <c r="V6" s="7">
        <f t="shared" si="9"/>
        <v>244785.42146461419</v>
      </c>
      <c r="W6" s="64">
        <f t="shared" si="10"/>
        <v>243647.41278293176</v>
      </c>
      <c r="X6" s="7">
        <f t="shared" si="11"/>
        <v>257950.01307616566</v>
      </c>
      <c r="Y6" s="64">
        <f t="shared" si="12"/>
        <v>256416.09059695376</v>
      </c>
      <c r="Z6" s="63">
        <f t="shared" si="13"/>
        <v>271468.23833237513</v>
      </c>
      <c r="AA6" s="64">
        <f t="shared" si="14"/>
        <v>269643.7210112302</v>
      </c>
      <c r="AB6" s="63">
        <f t="shared" si="15"/>
        <v>285472.35764296737</v>
      </c>
      <c r="AC6" s="64">
        <f t="shared" si="16"/>
        <v>283279.8989479224</v>
      </c>
      <c r="AD6" s="63">
        <f t="shared" si="17"/>
        <v>299909.00704918295</v>
      </c>
      <c r="AE6" s="64">
        <f t="shared" si="18"/>
        <v>297564.39795028174</v>
      </c>
      <c r="AF6" s="63">
        <f t="shared" si="19"/>
        <v>315032.03529052035</v>
      </c>
      <c r="AG6" s="64">
        <f t="shared" si="20"/>
        <v>312525.63245208102</v>
      </c>
      <c r="AH6" s="63">
        <f t="shared" si="21"/>
        <v>330871.52478599449</v>
      </c>
      <c r="AI6" s="64">
        <f t="shared" si="22"/>
        <v>328193.12664506433</v>
      </c>
      <c r="AJ6" s="63">
        <f t="shared" si="23"/>
        <v>347458.7328576491</v>
      </c>
      <c r="AK6" s="64">
        <f t="shared" si="24"/>
        <v>344597.5505854009</v>
      </c>
      <c r="AL6" s="63"/>
    </row>
    <row r="7" spans="1:38" x14ac:dyDescent="0.25">
      <c r="A7" s="75" t="s">
        <v>47</v>
      </c>
      <c r="B7" s="95" t="s">
        <v>113</v>
      </c>
      <c r="C7" s="94" t="s">
        <v>52</v>
      </c>
      <c r="D7" s="93">
        <v>230987.07519572522</v>
      </c>
      <c r="E7" s="93">
        <v>243363.48209918867</v>
      </c>
      <c r="F7" s="93">
        <v>265891.53245219297</v>
      </c>
      <c r="G7" s="93">
        <v>270665.34158057498</v>
      </c>
      <c r="H7" s="93">
        <v>292228.92966172448</v>
      </c>
      <c r="I7" s="93">
        <v>337348.06305594079</v>
      </c>
      <c r="J7" s="93">
        <v>361568.3012761657</v>
      </c>
      <c r="K7" s="93">
        <v>376877.42232047097</v>
      </c>
      <c r="L7" s="92">
        <v>396499.43392669625</v>
      </c>
      <c r="M7" s="91">
        <f t="shared" si="0"/>
        <v>7.2440498535829123E-2</v>
      </c>
      <c r="N7" s="63">
        <f t="shared" si="1"/>
        <v>404178.61068026413</v>
      </c>
      <c r="O7" s="64">
        <f t="shared" si="2"/>
        <v>391127.82178416947</v>
      </c>
      <c r="P7" s="7">
        <f t="shared" si="3"/>
        <v>419461.31618544762</v>
      </c>
      <c r="Q7" s="64">
        <f t="shared" si="4"/>
        <v>359883.72019436641</v>
      </c>
      <c r="R7" s="7">
        <f t="shared" si="5"/>
        <v>385953.87630017515</v>
      </c>
      <c r="S7" s="64">
        <f t="shared" si="6"/>
        <v>384925.11228659534</v>
      </c>
      <c r="T7" s="7">
        <f t="shared" si="7"/>
        <v>412809.2793195963</v>
      </c>
      <c r="U7" s="64">
        <f t="shared" si="8"/>
        <v>407806.01834149659</v>
      </c>
      <c r="V7" s="7">
        <f t="shared" si="9"/>
        <v>437347.68961606605</v>
      </c>
      <c r="W7" s="64">
        <f t="shared" si="10"/>
        <v>435314.45796068833</v>
      </c>
      <c r="X7" s="7">
        <f t="shared" si="11"/>
        <v>466848.85431521485</v>
      </c>
      <c r="Y7" s="64">
        <f t="shared" si="12"/>
        <v>464072.69647172996</v>
      </c>
      <c r="Z7" s="63">
        <f t="shared" si="13"/>
        <v>497690.3539610086</v>
      </c>
      <c r="AA7" s="64">
        <f t="shared" si="14"/>
        <v>494345.41505785473</v>
      </c>
      <c r="AB7" s="63">
        <f t="shared" si="15"/>
        <v>530156.04337354715</v>
      </c>
      <c r="AC7" s="64">
        <f t="shared" si="16"/>
        <v>526084.38741140079</v>
      </c>
      <c r="AD7" s="63">
        <f t="shared" si="17"/>
        <v>564194.20270739892</v>
      </c>
      <c r="AE7" s="64">
        <f t="shared" si="18"/>
        <v>559783.48202171398</v>
      </c>
      <c r="AF7" s="63">
        <f t="shared" si="19"/>
        <v>600334.47653148929</v>
      </c>
      <c r="AG7" s="64">
        <f t="shared" si="20"/>
        <v>595558.20025658945</v>
      </c>
      <c r="AH7" s="63">
        <f t="shared" si="21"/>
        <v>638700.73319027794</v>
      </c>
      <c r="AI7" s="64">
        <f t="shared" si="22"/>
        <v>633530.46398233064</v>
      </c>
      <c r="AJ7" s="63">
        <f t="shared" si="23"/>
        <v>679423.72663084581</v>
      </c>
      <c r="AK7" s="64">
        <f t="shared" si="24"/>
        <v>673828.94676736952</v>
      </c>
      <c r="AL7" s="63"/>
    </row>
    <row r="8" spans="1:38" x14ac:dyDescent="0.25">
      <c r="A8" s="75" t="s">
        <v>48</v>
      </c>
      <c r="B8" s="95" t="s">
        <v>112</v>
      </c>
      <c r="C8" s="94" t="s">
        <v>52</v>
      </c>
      <c r="D8" s="93">
        <v>520485.04111790925</v>
      </c>
      <c r="E8" s="93">
        <v>542190.6863712027</v>
      </c>
      <c r="F8" s="93">
        <v>558497.06714107445</v>
      </c>
      <c r="G8" s="93">
        <v>574364.34289691295</v>
      </c>
      <c r="H8" s="93">
        <v>609544.6708633207</v>
      </c>
      <c r="I8" s="93">
        <v>653415.9272824931</v>
      </c>
      <c r="J8" s="93">
        <v>694980.32204065565</v>
      </c>
      <c r="K8" s="93">
        <v>739525.00188235613</v>
      </c>
      <c r="L8" s="92">
        <v>793223.12252793822</v>
      </c>
      <c r="M8" s="91">
        <f t="shared" si="0"/>
        <v>5.1458380866121978E-2</v>
      </c>
      <c r="N8" s="63">
        <f t="shared" si="1"/>
        <v>777579.76108923799</v>
      </c>
      <c r="O8" s="64">
        <f t="shared" si="2"/>
        <v>752471.97694704542</v>
      </c>
      <c r="P8" s="7">
        <f t="shared" si="3"/>
        <v>791192.96652787027</v>
      </c>
      <c r="Q8" s="64">
        <f t="shared" si="4"/>
        <v>678816.99026515661</v>
      </c>
      <c r="R8" s="7">
        <f t="shared" si="5"/>
        <v>713747.81348861568</v>
      </c>
      <c r="S8" s="64">
        <f t="shared" si="6"/>
        <v>711845.31137533905</v>
      </c>
      <c r="T8" s="7">
        <f t="shared" si="7"/>
        <v>748475.71852585441</v>
      </c>
      <c r="U8" s="64">
        <f t="shared" si="8"/>
        <v>739404.17013012106</v>
      </c>
      <c r="V8" s="7">
        <f t="shared" si="9"/>
        <v>777452.71153067565</v>
      </c>
      <c r="W8" s="64">
        <f t="shared" si="10"/>
        <v>773838.32988153258</v>
      </c>
      <c r="X8" s="7">
        <f t="shared" si="11"/>
        <v>813658.79738938028</v>
      </c>
      <c r="Y8" s="64">
        <f t="shared" si="12"/>
        <v>808820.30366402597</v>
      </c>
      <c r="Z8" s="63">
        <f t="shared" si="13"/>
        <v>850440.88690222183</v>
      </c>
      <c r="AA8" s="64">
        <f t="shared" si="14"/>
        <v>844725.13857639674</v>
      </c>
      <c r="AB8" s="63">
        <f t="shared" si="15"/>
        <v>888193.32648444863</v>
      </c>
      <c r="AC8" s="64">
        <f t="shared" si="16"/>
        <v>881371.90532265895</v>
      </c>
      <c r="AD8" s="63">
        <f t="shared" si="17"/>
        <v>926725.8765114519</v>
      </c>
      <c r="AE8" s="64">
        <f t="shared" si="18"/>
        <v>919480.97932201996</v>
      </c>
      <c r="AF8" s="63">
        <f t="shared" si="19"/>
        <v>966795.98175512732</v>
      </c>
      <c r="AG8" s="64">
        <f t="shared" si="20"/>
        <v>959104.12847859261</v>
      </c>
      <c r="AH8" s="63">
        <f t="shared" si="21"/>
        <v>1008458.074012114</v>
      </c>
      <c r="AI8" s="64">
        <f t="shared" si="22"/>
        <v>1000294.6267877355</v>
      </c>
      <c r="AJ8" s="63">
        <f t="shared" si="23"/>
        <v>1051768.1686713141</v>
      </c>
      <c r="AK8" s="64">
        <f t="shared" si="24"/>
        <v>1043107.2827756928</v>
      </c>
      <c r="AL8" s="63"/>
    </row>
    <row r="9" spans="1:38" x14ac:dyDescent="0.25">
      <c r="A9" s="75" t="s">
        <v>50</v>
      </c>
      <c r="B9" s="90" t="s">
        <v>111</v>
      </c>
      <c r="C9" s="89" t="s">
        <v>56</v>
      </c>
      <c r="D9" s="88">
        <v>11062.69</v>
      </c>
      <c r="E9" s="88">
        <v>11299.17</v>
      </c>
      <c r="F9" s="88">
        <v>12338.34</v>
      </c>
      <c r="G9" s="88">
        <v>14382.65</v>
      </c>
      <c r="H9" s="88">
        <v>14240.46</v>
      </c>
      <c r="I9" s="88">
        <v>14746.34</v>
      </c>
      <c r="J9" s="88">
        <v>15943.54</v>
      </c>
      <c r="K9" s="88">
        <v>16675.95</v>
      </c>
      <c r="L9" s="87" t="s">
        <v>84</v>
      </c>
      <c r="M9" s="86">
        <f t="shared" si="0"/>
        <v>6.0379702371363919E-2</v>
      </c>
      <c r="N9" s="63">
        <f t="shared" si="1"/>
        <v>17682.838897759746</v>
      </c>
      <c r="O9" s="64">
        <f t="shared" si="2"/>
        <v>17111.866086630773</v>
      </c>
      <c r="P9" s="7">
        <f t="shared" si="3"/>
        <v>18145.075467960174</v>
      </c>
      <c r="Q9" s="64">
        <f t="shared" si="4"/>
        <v>15567.865284936115</v>
      </c>
      <c r="R9" s="7">
        <f t="shared" si="5"/>
        <v>16507.848357398045</v>
      </c>
      <c r="S9" s="64">
        <f t="shared" si="6"/>
        <v>16463.846518384216</v>
      </c>
      <c r="T9" s="7">
        <f t="shared" si="7"/>
        <v>17457.928671052072</v>
      </c>
      <c r="U9" s="64">
        <f t="shared" si="8"/>
        <v>17246.338046388086</v>
      </c>
      <c r="V9" s="7">
        <f t="shared" si="9"/>
        <v>18287.666804624929</v>
      </c>
      <c r="W9" s="64">
        <f t="shared" si="10"/>
        <v>18202.647347719128</v>
      </c>
      <c r="X9" s="7">
        <f t="shared" si="11"/>
        <v>19301.717776945305</v>
      </c>
      <c r="Y9" s="64">
        <f t="shared" si="12"/>
        <v>19186.938411624171</v>
      </c>
      <c r="Z9" s="63">
        <f t="shared" si="13"/>
        <v>20345.440042335729</v>
      </c>
      <c r="AA9" s="64">
        <f t="shared" si="14"/>
        <v>20208.699891843029</v>
      </c>
      <c r="AB9" s="63">
        <f t="shared" si="15"/>
        <v>21428.895176624726</v>
      </c>
      <c r="AC9" s="64">
        <f t="shared" si="16"/>
        <v>21264.318935537463</v>
      </c>
      <c r="AD9" s="63">
        <f t="shared" si="17"/>
        <v>22548.252183994973</v>
      </c>
      <c r="AE9" s="64">
        <f t="shared" si="18"/>
        <v>22371.975926889285</v>
      </c>
      <c r="AF9" s="63">
        <f t="shared" si="19"/>
        <v>23722.789174814177</v>
      </c>
      <c r="AG9" s="64">
        <f t="shared" si="20"/>
        <v>23534.050064302384</v>
      </c>
      <c r="AH9" s="63">
        <f t="shared" si="21"/>
        <v>24955.029002777741</v>
      </c>
      <c r="AI9" s="64">
        <f t="shared" si="22"/>
        <v>24753.018559808585</v>
      </c>
      <c r="AJ9" s="63">
        <f t="shared" si="23"/>
        <v>26247.598453242674</v>
      </c>
      <c r="AK9" s="64">
        <f t="shared" si="24"/>
        <v>26031.460085483548</v>
      </c>
      <c r="AL9" s="63"/>
    </row>
    <row r="10" spans="1:38" x14ac:dyDescent="0.25">
      <c r="A10" s="75" t="s">
        <v>49</v>
      </c>
      <c r="B10" s="90" t="s">
        <v>110</v>
      </c>
      <c r="C10" s="89" t="s">
        <v>56</v>
      </c>
      <c r="D10" s="88">
        <v>143174.91</v>
      </c>
      <c r="E10" s="88">
        <v>147342.38</v>
      </c>
      <c r="F10" s="88">
        <v>154525.4</v>
      </c>
      <c r="G10" s="88">
        <v>165212.30269399821</v>
      </c>
      <c r="H10" s="88">
        <v>191108.99494103919</v>
      </c>
      <c r="I10" s="88">
        <v>202080.83917880512</v>
      </c>
      <c r="J10" s="88">
        <v>219919.3725019354</v>
      </c>
      <c r="K10" s="88">
        <v>234047.90140936073</v>
      </c>
      <c r="L10" s="87" t="s">
        <v>84</v>
      </c>
      <c r="M10" s="86">
        <f t="shared" si="0"/>
        <v>7.2731710899524682E-2</v>
      </c>
      <c r="N10" s="63">
        <f t="shared" si="1"/>
        <v>251070.60571130679</v>
      </c>
      <c r="O10" s="64">
        <f t="shared" si="2"/>
        <v>242963.62185177501</v>
      </c>
      <c r="P10" s="7">
        <f t="shared" si="3"/>
        <v>260634.78175539974</v>
      </c>
      <c r="Q10" s="64">
        <f t="shared" si="4"/>
        <v>223615.88840461988</v>
      </c>
      <c r="R10" s="7">
        <f t="shared" si="5"/>
        <v>239879.85455260507</v>
      </c>
      <c r="S10" s="64">
        <f t="shared" si="6"/>
        <v>239240.45234135599</v>
      </c>
      <c r="T10" s="7">
        <f t="shared" si="7"/>
        <v>256640.81975651902</v>
      </c>
      <c r="U10" s="64">
        <f t="shared" si="8"/>
        <v>253530.32524197781</v>
      </c>
      <c r="V10" s="7">
        <f t="shared" si="9"/>
        <v>271970.01956173981</v>
      </c>
      <c r="W10" s="64">
        <f t="shared" si="10"/>
        <v>270705.62954387534</v>
      </c>
      <c r="X10" s="7">
        <f t="shared" si="11"/>
        <v>290394.51313073433</v>
      </c>
      <c r="Y10" s="64">
        <f t="shared" si="12"/>
        <v>288667.65657345438</v>
      </c>
      <c r="Z10" s="63">
        <f t="shared" si="13"/>
        <v>309662.94911739812</v>
      </c>
      <c r="AA10" s="64">
        <f t="shared" si="14"/>
        <v>307581.72805871291</v>
      </c>
      <c r="AB10" s="63">
        <f t="shared" si="15"/>
        <v>329952.67338185542</v>
      </c>
      <c r="AC10" s="64">
        <f t="shared" si="16"/>
        <v>327418.60103354725</v>
      </c>
      <c r="AD10" s="63">
        <f t="shared" si="17"/>
        <v>351232.31606704602</v>
      </c>
      <c r="AE10" s="64">
        <f t="shared" si="18"/>
        <v>348486.47494616266</v>
      </c>
      <c r="AF10" s="63">
        <f t="shared" si="19"/>
        <v>373832.49249434139</v>
      </c>
      <c r="AG10" s="64">
        <f t="shared" si="20"/>
        <v>370858.27173160342</v>
      </c>
      <c r="AH10" s="63">
        <f t="shared" si="21"/>
        <v>397831.42833588377</v>
      </c>
      <c r="AI10" s="64">
        <f t="shared" si="22"/>
        <v>394610.99116242916</v>
      </c>
      <c r="AJ10" s="63">
        <f t="shared" si="23"/>
        <v>423311.72368942987</v>
      </c>
      <c r="AK10" s="64">
        <f t="shared" si="24"/>
        <v>419825.92268654867</v>
      </c>
      <c r="AL10" s="63"/>
    </row>
    <row r="11" spans="1:38" x14ac:dyDescent="0.25">
      <c r="A11" s="75" t="s">
        <v>50</v>
      </c>
      <c r="B11" s="90" t="s">
        <v>109</v>
      </c>
      <c r="C11" s="89" t="s">
        <v>56</v>
      </c>
      <c r="D11" s="88">
        <v>12914.595800000001</v>
      </c>
      <c r="E11" s="88">
        <v>12992.812599999999</v>
      </c>
      <c r="F11" s="88">
        <v>14115.0887</v>
      </c>
      <c r="G11" s="88">
        <v>15244.9</v>
      </c>
      <c r="H11" s="88">
        <v>16423.68</v>
      </c>
      <c r="I11" s="88">
        <v>17081.919999999998</v>
      </c>
      <c r="J11" s="88">
        <v>18750.740000000002</v>
      </c>
      <c r="K11" s="88">
        <v>19300.419999999998</v>
      </c>
      <c r="L11" s="87">
        <v>20673.014163092288</v>
      </c>
      <c r="M11" s="86">
        <f t="shared" si="0"/>
        <v>5.9074626105221739E-2</v>
      </c>
      <c r="N11" s="63">
        <f t="shared" si="1"/>
        <v>20440.585095173741</v>
      </c>
      <c r="O11" s="64">
        <f t="shared" si="2"/>
        <v>19780.56560393747</v>
      </c>
      <c r="P11" s="7">
        <f t="shared" si="3"/>
        <v>20949.095121139886</v>
      </c>
      <c r="Q11" s="64">
        <f t="shared" si="4"/>
        <v>17973.61996444103</v>
      </c>
      <c r="R11" s="7">
        <f t="shared" si="5"/>
        <v>19035.404843597731</v>
      </c>
      <c r="S11" s="64">
        <f t="shared" si="6"/>
        <v>18984.665776860686</v>
      </c>
      <c r="T11" s="7">
        <f t="shared" si="7"/>
        <v>20106.177809361328</v>
      </c>
      <c r="U11" s="64">
        <f t="shared" si="8"/>
        <v>19862.490324869417</v>
      </c>
      <c r="V11" s="7">
        <f t="shared" si="9"/>
        <v>21035.859514329662</v>
      </c>
      <c r="W11" s="64">
        <f t="shared" si="10"/>
        <v>20938.063695400881</v>
      </c>
      <c r="X11" s="7">
        <f t="shared" si="11"/>
        <v>22174.971979574006</v>
      </c>
      <c r="Y11" s="64">
        <f t="shared" si="12"/>
        <v>22043.106554991457</v>
      </c>
      <c r="Z11" s="63">
        <f t="shared" si="13"/>
        <v>23345.294832925138</v>
      </c>
      <c r="AA11" s="64">
        <f t="shared" si="14"/>
        <v>23188.392887225851</v>
      </c>
      <c r="AB11" s="63">
        <f t="shared" si="15"/>
        <v>24558.238527019701</v>
      </c>
      <c r="AC11" s="64">
        <f t="shared" si="16"/>
        <v>24369.628589307649</v>
      </c>
      <c r="AD11" s="63">
        <f t="shared" si="17"/>
        <v>25809.255286544121</v>
      </c>
      <c r="AE11" s="64">
        <f t="shared" si="18"/>
        <v>25607.485371808711</v>
      </c>
      <c r="AF11" s="63">
        <f t="shared" si="19"/>
        <v>27120.237995643245</v>
      </c>
      <c r="AG11" s="64">
        <f t="shared" si="20"/>
        <v>26904.468696407548</v>
      </c>
      <c r="AH11" s="63">
        <f t="shared" si="21"/>
        <v>28493.840125207465</v>
      </c>
      <c r="AI11" s="64">
        <f t="shared" si="22"/>
        <v>28263.183079489554</v>
      </c>
      <c r="AJ11" s="63">
        <f t="shared" si="23"/>
        <v>29932.82005245383</v>
      </c>
      <c r="AK11" s="64">
        <f t="shared" si="24"/>
        <v>29686.335373861617</v>
      </c>
      <c r="AL11" s="63"/>
    </row>
    <row r="12" spans="1:38" x14ac:dyDescent="0.25">
      <c r="A12" s="75" t="s">
        <v>50</v>
      </c>
      <c r="B12" s="90" t="s">
        <v>108</v>
      </c>
      <c r="C12" s="89" t="s">
        <v>56</v>
      </c>
      <c r="D12" s="88">
        <v>19917.743723559008</v>
      </c>
      <c r="E12" s="88">
        <v>20353.565370676293</v>
      </c>
      <c r="F12" s="88">
        <v>20725.706245119665</v>
      </c>
      <c r="G12" s="88">
        <v>20140.332491840192</v>
      </c>
      <c r="H12" s="88">
        <v>20638.41797278111</v>
      </c>
      <c r="I12" s="88">
        <v>21730.228469751557</v>
      </c>
      <c r="J12" s="88">
        <v>22564.330810172283</v>
      </c>
      <c r="K12" s="88">
        <v>24681.955000669383</v>
      </c>
      <c r="L12" s="87">
        <v>26695.233951665828</v>
      </c>
      <c r="M12" s="86">
        <f t="shared" si="0"/>
        <v>3.1111500691560101E-2</v>
      </c>
      <c r="N12" s="63">
        <f t="shared" si="1"/>
        <v>25449.847660741765</v>
      </c>
      <c r="O12" s="64">
        <f t="shared" si="2"/>
        <v>24628.080797079459</v>
      </c>
      <c r="P12" s="7">
        <f t="shared" si="3"/>
        <v>25394.297349829594</v>
      </c>
      <c r="Q12" s="64">
        <f t="shared" si="4"/>
        <v>21787.454168808697</v>
      </c>
      <c r="R12" s="7">
        <f t="shared" si="5"/>
        <v>22465.294564248925</v>
      </c>
      <c r="S12" s="64">
        <f t="shared" si="6"/>
        <v>22405.413091302675</v>
      </c>
      <c r="T12" s="7">
        <f t="shared" si="7"/>
        <v>23102.479116187427</v>
      </c>
      <c r="U12" s="64">
        <f t="shared" si="8"/>
        <v>22822.476369035285</v>
      </c>
      <c r="V12" s="7">
        <f t="shared" si="9"/>
        <v>23532.517858373642</v>
      </c>
      <c r="W12" s="64">
        <f t="shared" si="10"/>
        <v>23423.115061979792</v>
      </c>
      <c r="X12" s="7">
        <f t="shared" si="11"/>
        <v>24151.843322429067</v>
      </c>
      <c r="Y12" s="64">
        <f t="shared" si="12"/>
        <v>24008.222258235754</v>
      </c>
      <c r="Z12" s="63">
        <f t="shared" si="13"/>
        <v>24755.154081625984</v>
      </c>
      <c r="AA12" s="64">
        <f t="shared" si="14"/>
        <v>24588.776579465903</v>
      </c>
      <c r="AB12" s="63">
        <f t="shared" si="15"/>
        <v>25353.770319022573</v>
      </c>
      <c r="AC12" s="64">
        <f t="shared" si="16"/>
        <v>25159.050610792066</v>
      </c>
      <c r="AD12" s="63">
        <f t="shared" si="17"/>
        <v>25941.78643126872</v>
      </c>
      <c r="AE12" s="64">
        <f t="shared" si="18"/>
        <v>25738.980423183308</v>
      </c>
      <c r="AF12" s="63">
        <f t="shared" si="19"/>
        <v>26539.758730419228</v>
      </c>
      <c r="AG12" s="64">
        <f t="shared" si="20"/>
        <v>26328.607738895225</v>
      </c>
      <c r="AH12" s="63">
        <f t="shared" si="21"/>
        <v>27147.73023677168</v>
      </c>
      <c r="AI12" s="64">
        <f t="shared" si="22"/>
        <v>26927.969922723278</v>
      </c>
      <c r="AJ12" s="63">
        <f t="shared" si="23"/>
        <v>27765.739477596391</v>
      </c>
      <c r="AK12" s="64">
        <f t="shared" si="24"/>
        <v>27537.099831915915</v>
      </c>
      <c r="AL12" s="63"/>
    </row>
    <row r="13" spans="1:38" x14ac:dyDescent="0.25">
      <c r="A13" s="75" t="s">
        <v>50</v>
      </c>
      <c r="B13" s="90" t="s">
        <v>107</v>
      </c>
      <c r="C13" s="89" t="s">
        <v>56</v>
      </c>
      <c r="D13" s="88">
        <v>7258.69</v>
      </c>
      <c r="E13" s="88">
        <v>7777.97</v>
      </c>
      <c r="F13" s="88">
        <v>9038.4162392972703</v>
      </c>
      <c r="G13" s="88">
        <v>11261.04</v>
      </c>
      <c r="H13" s="88">
        <v>12323.593449647824</v>
      </c>
      <c r="I13" s="88">
        <v>13595.212815357316</v>
      </c>
      <c r="J13" s="88">
        <v>14761.01302705809</v>
      </c>
      <c r="K13" s="88">
        <v>16478.197523617015</v>
      </c>
      <c r="L13" s="87">
        <v>18797.070035295972</v>
      </c>
      <c r="M13" s="86">
        <f t="shared" si="0"/>
        <v>0.1242541350742612</v>
      </c>
      <c r="N13" s="63">
        <f t="shared" si="1"/>
        <v>18525.681704496881</v>
      </c>
      <c r="O13" s="64">
        <f t="shared" si="2"/>
        <v>17927.493787836211</v>
      </c>
      <c r="P13" s="7">
        <f t="shared" si="3"/>
        <v>20155.059022492991</v>
      </c>
      <c r="Q13" s="64">
        <f t="shared" si="4"/>
        <v>17292.363662314405</v>
      </c>
      <c r="R13" s="7">
        <f t="shared" si="5"/>
        <v>19441.011352564867</v>
      </c>
      <c r="S13" s="64">
        <f t="shared" si="6"/>
        <v>19389.191137520414</v>
      </c>
      <c r="T13" s="7">
        <f t="shared" si="7"/>
        <v>21798.378312102544</v>
      </c>
      <c r="U13" s="64">
        <f t="shared" si="8"/>
        <v>21534.181306224775</v>
      </c>
      <c r="V13" s="7">
        <f t="shared" si="9"/>
        <v>24209.892378962057</v>
      </c>
      <c r="W13" s="64">
        <f t="shared" si="10"/>
        <v>24097.340464942787</v>
      </c>
      <c r="X13" s="7">
        <f t="shared" si="11"/>
        <v>27091.534662004247</v>
      </c>
      <c r="Y13" s="64">
        <f t="shared" si="12"/>
        <v>26930.432464261281</v>
      </c>
      <c r="Z13" s="63">
        <f t="shared" si="13"/>
        <v>30276.65005728387</v>
      </c>
      <c r="AA13" s="64">
        <f t="shared" si="14"/>
        <v>30073.163001873269</v>
      </c>
      <c r="AB13" s="63">
        <f t="shared" si="15"/>
        <v>33809.877859618304</v>
      </c>
      <c r="AC13" s="64">
        <f t="shared" si="16"/>
        <v>33550.214327555994</v>
      </c>
      <c r="AD13" s="63">
        <f t="shared" si="17"/>
        <v>37718.967190382551</v>
      </c>
      <c r="AE13" s="64">
        <f t="shared" si="18"/>
        <v>37424.090305737256</v>
      </c>
      <c r="AF13" s="63">
        <f t="shared" si="19"/>
        <v>42074.188277617679</v>
      </c>
      <c r="AG13" s="64">
        <f t="shared" si="20"/>
        <v>41739.444971824021</v>
      </c>
      <c r="AH13" s="63">
        <f t="shared" si="21"/>
        <v>46925.743605277734</v>
      </c>
      <c r="AI13" s="64">
        <f t="shared" si="22"/>
        <v>46545.880682605755</v>
      </c>
      <c r="AJ13" s="63">
        <f t="shared" si="23"/>
        <v>52329.398828092693</v>
      </c>
      <c r="AK13" s="64">
        <f t="shared" si="24"/>
        <v>51898.487372758274</v>
      </c>
      <c r="AL13" s="63"/>
    </row>
    <row r="14" spans="1:38" x14ac:dyDescent="0.25">
      <c r="A14" s="75" t="s">
        <v>50</v>
      </c>
      <c r="B14" s="90" t="s">
        <v>106</v>
      </c>
      <c r="C14" s="89" t="s">
        <v>56</v>
      </c>
      <c r="D14" s="88">
        <v>12176.741868684891</v>
      </c>
      <c r="E14" s="88">
        <v>12867.896286694788</v>
      </c>
      <c r="F14" s="88">
        <v>13792.585259965263</v>
      </c>
      <c r="G14" s="88">
        <v>14398.769135854593</v>
      </c>
      <c r="H14" s="88">
        <v>14660.488641402178</v>
      </c>
      <c r="I14" s="88">
        <v>15649.923793493632</v>
      </c>
      <c r="J14" s="88">
        <v>16484.893513537583</v>
      </c>
      <c r="K14" s="88">
        <v>17647.357698211807</v>
      </c>
      <c r="L14" s="87" t="s">
        <v>84</v>
      </c>
      <c r="M14" s="86">
        <f t="shared" si="0"/>
        <v>5.4438432871580789E-2</v>
      </c>
      <c r="N14" s="63">
        <f t="shared" si="1"/>
        <v>18608.052195626686</v>
      </c>
      <c r="O14" s="64">
        <f t="shared" si="2"/>
        <v>18007.204564021689</v>
      </c>
      <c r="P14" s="7">
        <f t="shared" si="3"/>
        <v>18987.488560885005</v>
      </c>
      <c r="Q14" s="64">
        <f t="shared" si="4"/>
        <v>16290.627423240654</v>
      </c>
      <c r="R14" s="7">
        <f t="shared" si="5"/>
        <v>17177.463650656675</v>
      </c>
      <c r="S14" s="64">
        <f t="shared" si="6"/>
        <v>17131.676945214633</v>
      </c>
      <c r="T14" s="7">
        <f t="shared" si="7"/>
        <v>18064.298590574308</v>
      </c>
      <c r="U14" s="64">
        <f t="shared" si="8"/>
        <v>17845.35874410591</v>
      </c>
      <c r="V14" s="7">
        <f t="shared" si="9"/>
        <v>18816.832108166196</v>
      </c>
      <c r="W14" s="64">
        <f t="shared" si="10"/>
        <v>18729.352559046278</v>
      </c>
      <c r="X14" s="7">
        <f t="shared" si="11"/>
        <v>19748.949161060089</v>
      </c>
      <c r="Y14" s="64">
        <f t="shared" si="12"/>
        <v>19631.510294910397</v>
      </c>
      <c r="Z14" s="63">
        <f t="shared" si="13"/>
        <v>20700.218950267623</v>
      </c>
      <c r="AA14" s="64">
        <f t="shared" si="14"/>
        <v>20561.094357798673</v>
      </c>
      <c r="AB14" s="63">
        <f t="shared" si="15"/>
        <v>21680.408112761936</v>
      </c>
      <c r="AC14" s="64">
        <f t="shared" si="16"/>
        <v>21513.900225023128</v>
      </c>
      <c r="AD14" s="63">
        <f t="shared" si="17"/>
        <v>22685.083238228937</v>
      </c>
      <c r="AE14" s="64">
        <f t="shared" si="18"/>
        <v>22507.737272220787</v>
      </c>
      <c r="AF14" s="63">
        <f t="shared" si="19"/>
        <v>23733.023216805756</v>
      </c>
      <c r="AG14" s="64">
        <f t="shared" si="20"/>
        <v>23544.202683997108</v>
      </c>
      <c r="AH14" s="63">
        <f t="shared" si="21"/>
        <v>24825.912181324777</v>
      </c>
      <c r="AI14" s="64">
        <f t="shared" si="22"/>
        <v>24624.946936351327</v>
      </c>
      <c r="AJ14" s="63">
        <f t="shared" si="23"/>
        <v>25965.49045711213</v>
      </c>
      <c r="AK14" s="64">
        <f t="shared" si="24"/>
        <v>25751.675134713671</v>
      </c>
      <c r="AL14" s="63"/>
    </row>
    <row r="15" spans="1:38" x14ac:dyDescent="0.25">
      <c r="A15" s="75" t="s">
        <v>50</v>
      </c>
      <c r="B15" s="90" t="s">
        <v>105</v>
      </c>
      <c r="C15" s="89" t="s">
        <v>56</v>
      </c>
      <c r="D15" s="88">
        <v>11165.096836957988</v>
      </c>
      <c r="E15" s="88">
        <v>11421.205359422387</v>
      </c>
      <c r="F15" s="88">
        <v>12114.047955056152</v>
      </c>
      <c r="G15" s="88">
        <v>13070.970912659413</v>
      </c>
      <c r="H15" s="88">
        <v>14369.5010715504</v>
      </c>
      <c r="I15" s="88">
        <v>15397.267406814493</v>
      </c>
      <c r="J15" s="88">
        <v>17673.356037319481</v>
      </c>
      <c r="K15" s="88">
        <v>18722.273809554066</v>
      </c>
      <c r="L15" s="87">
        <v>20017.199485976795</v>
      </c>
      <c r="M15" s="86">
        <f t="shared" si="0"/>
        <v>7.6640893017625222E-2</v>
      </c>
      <c r="N15" s="63">
        <f t="shared" si="1"/>
        <v>20157.165593638787</v>
      </c>
      <c r="O15" s="64">
        <f t="shared" si="2"/>
        <v>19506.297621027767</v>
      </c>
      <c r="P15" s="7">
        <f t="shared" si="3"/>
        <v>21001.277690170911</v>
      </c>
      <c r="Q15" s="64">
        <f t="shared" si="4"/>
        <v>18018.390855933398</v>
      </c>
      <c r="R15" s="7">
        <f t="shared" si="5"/>
        <v>19399.336421872747</v>
      </c>
      <c r="S15" s="64">
        <f t="shared" si="6"/>
        <v>19347.62729178325</v>
      </c>
      <c r="T15" s="7">
        <f t="shared" si="7"/>
        <v>20830.446725197697</v>
      </c>
      <c r="U15" s="64">
        <f t="shared" si="8"/>
        <v>20577.981079492383</v>
      </c>
      <c r="V15" s="7">
        <f t="shared" si="9"/>
        <v>22155.095925924474</v>
      </c>
      <c r="W15" s="64">
        <f t="shared" si="10"/>
        <v>22052.096771169443</v>
      </c>
      <c r="X15" s="7">
        <f t="shared" si="11"/>
        <v>23742.189160622958</v>
      </c>
      <c r="Y15" s="64">
        <f t="shared" si="12"/>
        <v>23601.004140995039</v>
      </c>
      <c r="Z15" s="63">
        <f t="shared" si="13"/>
        <v>25409.806174473571</v>
      </c>
      <c r="AA15" s="64">
        <f t="shared" si="14"/>
        <v>25239.028805536949</v>
      </c>
      <c r="AB15" s="63">
        <f t="shared" si="15"/>
        <v>27173.370512090867</v>
      </c>
      <c r="AC15" s="64">
        <f t="shared" si="16"/>
        <v>26964.676076857937</v>
      </c>
      <c r="AD15" s="63">
        <f t="shared" si="17"/>
        <v>29031.272931319323</v>
      </c>
      <c r="AE15" s="64">
        <f t="shared" si="18"/>
        <v>28804.314136926419</v>
      </c>
      <c r="AF15" s="63">
        <f t="shared" si="19"/>
        <v>31011.902495140668</v>
      </c>
      <c r="AG15" s="64">
        <f t="shared" si="20"/>
        <v>30765.17101474521</v>
      </c>
      <c r="AH15" s="63">
        <f t="shared" si="21"/>
        <v>33123.041195155245</v>
      </c>
      <c r="AI15" s="64">
        <f t="shared" si="22"/>
        <v>32854.910862644945</v>
      </c>
      <c r="AJ15" s="63">
        <f t="shared" si="23"/>
        <v>35372.940571172527</v>
      </c>
      <c r="AK15" s="64">
        <f t="shared" si="24"/>
        <v>35081.658698222767</v>
      </c>
      <c r="AL15" s="63"/>
    </row>
    <row r="16" spans="1:38" x14ac:dyDescent="0.25">
      <c r="A16" s="75" t="s">
        <v>50</v>
      </c>
      <c r="B16" s="90" t="s">
        <v>104</v>
      </c>
      <c r="C16" s="89" t="s">
        <v>56</v>
      </c>
      <c r="D16" s="88">
        <v>19208.41</v>
      </c>
      <c r="E16" s="88">
        <v>20872.97</v>
      </c>
      <c r="F16" s="88">
        <v>22819.11</v>
      </c>
      <c r="G16" s="88">
        <v>26965.21</v>
      </c>
      <c r="H16" s="88">
        <v>26786.9</v>
      </c>
      <c r="I16" s="88">
        <v>30537.59</v>
      </c>
      <c r="J16" s="88">
        <v>33092.78</v>
      </c>
      <c r="K16" s="88">
        <v>36962.78</v>
      </c>
      <c r="L16" s="87">
        <v>40582.833372004003</v>
      </c>
      <c r="M16" s="86">
        <f t="shared" si="0"/>
        <v>9.8020525705005745E-2</v>
      </c>
      <c r="N16" s="63">
        <f t="shared" si="1"/>
        <v>40585.89112711847</v>
      </c>
      <c r="O16" s="64">
        <f t="shared" si="2"/>
        <v>39275.386604456042</v>
      </c>
      <c r="P16" s="7">
        <f t="shared" si="3"/>
        <v>43125.180646692163</v>
      </c>
      <c r="Q16" s="64">
        <f t="shared" si="4"/>
        <v>36999.956483052927</v>
      </c>
      <c r="R16" s="7">
        <f t="shared" si="5"/>
        <v>40626.71166858411</v>
      </c>
      <c r="S16" s="64">
        <f t="shared" si="6"/>
        <v>40518.420752178812</v>
      </c>
      <c r="T16" s="7">
        <f t="shared" si="7"/>
        <v>44490.057655043995</v>
      </c>
      <c r="U16" s="64">
        <f t="shared" si="8"/>
        <v>43950.836807717656</v>
      </c>
      <c r="V16" s="7">
        <f t="shared" si="9"/>
        <v>48258.920936785056</v>
      </c>
      <c r="W16" s="64">
        <f t="shared" si="10"/>
        <v>48034.564965477235</v>
      </c>
      <c r="X16" s="7">
        <f t="shared" si="11"/>
        <v>52742.938275404566</v>
      </c>
      <c r="Y16" s="64">
        <f t="shared" si="12"/>
        <v>52429.297746080614</v>
      </c>
      <c r="Z16" s="63">
        <f t="shared" si="13"/>
        <v>57568.445073495706</v>
      </c>
      <c r="AA16" s="64">
        <f t="shared" si="14"/>
        <v>57181.531945708826</v>
      </c>
      <c r="AB16" s="63">
        <f t="shared" si="15"/>
        <v>62786.495767644788</v>
      </c>
      <c r="AC16" s="64">
        <f t="shared" si="16"/>
        <v>62304.288664604217</v>
      </c>
      <c r="AD16" s="63">
        <f t="shared" si="17"/>
        <v>68411.387793185146</v>
      </c>
      <c r="AE16" s="64">
        <f t="shared" si="18"/>
        <v>67876.565702089836</v>
      </c>
      <c r="AF16" s="63">
        <f t="shared" si="19"/>
        <v>74529.862355259043</v>
      </c>
      <c r="AG16" s="64">
        <f t="shared" si="20"/>
        <v>73936.900885853407</v>
      </c>
      <c r="AH16" s="63">
        <f t="shared" si="21"/>
        <v>81184.234779683669</v>
      </c>
      <c r="AI16" s="64">
        <f t="shared" si="22"/>
        <v>80527.050080434055</v>
      </c>
      <c r="AJ16" s="63">
        <f t="shared" si="23"/>
        <v>88420.353862791526</v>
      </c>
      <c r="AK16" s="64">
        <f t="shared" si="24"/>
        <v>87692.247975518359</v>
      </c>
      <c r="AL16" s="63"/>
    </row>
    <row r="17" spans="1:38" x14ac:dyDescent="0.25">
      <c r="A17" s="75" t="s">
        <v>36</v>
      </c>
      <c r="B17" s="85" t="s">
        <v>103</v>
      </c>
      <c r="C17" s="84" t="s">
        <v>54</v>
      </c>
      <c r="D17" s="83">
        <v>297538.5206823987</v>
      </c>
      <c r="E17" s="83">
        <v>320911.91045360459</v>
      </c>
      <c r="F17" s="83">
        <v>347506.60695386736</v>
      </c>
      <c r="G17" s="83">
        <v>370534.50666470983</v>
      </c>
      <c r="H17" s="83">
        <v>413404.79240006447</v>
      </c>
      <c r="I17" s="83">
        <v>456659.35118979216</v>
      </c>
      <c r="J17" s="83">
        <v>494068.03228738933</v>
      </c>
      <c r="K17" s="83">
        <v>531085.18859244278</v>
      </c>
      <c r="L17" s="82">
        <v>572239.6970246532</v>
      </c>
      <c r="M17" s="81">
        <f t="shared" si="0"/>
        <v>8.6290185444342971E-2</v>
      </c>
      <c r="N17" s="63">
        <f t="shared" si="1"/>
        <v>576912.62800282857</v>
      </c>
      <c r="O17" s="64">
        <f t="shared" si="2"/>
        <v>558284.31685374549</v>
      </c>
      <c r="P17" s="7">
        <f t="shared" si="3"/>
        <v>606458.77408572356</v>
      </c>
      <c r="Q17" s="64">
        <f t="shared" si="4"/>
        <v>520321.25810140895</v>
      </c>
      <c r="R17" s="7">
        <f t="shared" si="5"/>
        <v>565219.87595361331</v>
      </c>
      <c r="S17" s="64">
        <f t="shared" si="6"/>
        <v>563713.27658035327</v>
      </c>
      <c r="T17" s="7">
        <f t="shared" si="7"/>
        <v>612356.19975391019</v>
      </c>
      <c r="U17" s="64">
        <f t="shared" si="8"/>
        <v>604934.42405163927</v>
      </c>
      <c r="V17" s="7">
        <f t="shared" si="9"/>
        <v>657134.32768472203</v>
      </c>
      <c r="W17" s="64">
        <f t="shared" si="10"/>
        <v>654079.30682007107</v>
      </c>
      <c r="X17" s="7">
        <f t="shared" si="11"/>
        <v>710519.93150088226</v>
      </c>
      <c r="Y17" s="64">
        <f t="shared" si="12"/>
        <v>706294.76212849107</v>
      </c>
      <c r="Z17" s="63">
        <f t="shared" si="13"/>
        <v>767241.06813092669</v>
      </c>
      <c r="AA17" s="64">
        <f t="shared" si="14"/>
        <v>762084.49944024731</v>
      </c>
      <c r="AB17" s="63">
        <f t="shared" si="15"/>
        <v>827844.91222120554</v>
      </c>
      <c r="AC17" s="64">
        <f t="shared" si="16"/>
        <v>821486.97343184613</v>
      </c>
      <c r="AD17" s="63">
        <f t="shared" si="17"/>
        <v>892373.23670939216</v>
      </c>
      <c r="AE17" s="64">
        <f t="shared" si="18"/>
        <v>885396.89934963547</v>
      </c>
      <c r="AF17" s="63">
        <f t="shared" si="19"/>
        <v>961797.96198636177</v>
      </c>
      <c r="AG17" s="64">
        <f t="shared" si="20"/>
        <v>954145.87308148353</v>
      </c>
      <c r="AH17" s="63">
        <f t="shared" si="21"/>
        <v>1036479.2974106392</v>
      </c>
      <c r="AI17" s="64">
        <f t="shared" si="22"/>
        <v>1028089.0189631577</v>
      </c>
      <c r="AJ17" s="63">
        <f t="shared" si="23"/>
        <v>1116803.0110627811</v>
      </c>
      <c r="AK17" s="64">
        <f t="shared" si="24"/>
        <v>1107606.5895177934</v>
      </c>
      <c r="AL17" s="63"/>
    </row>
    <row r="18" spans="1:38" x14ac:dyDescent="0.25">
      <c r="A18" s="75" t="s">
        <v>7</v>
      </c>
      <c r="B18" s="85" t="s">
        <v>102</v>
      </c>
      <c r="C18" s="84" t="s">
        <v>54</v>
      </c>
      <c r="D18" s="83">
        <v>72719.82952589175</v>
      </c>
      <c r="E18" s="83">
        <v>77384.279265232253</v>
      </c>
      <c r="F18" s="83">
        <v>82846.692345261647</v>
      </c>
      <c r="G18" s="83">
        <v>89060.191889822469</v>
      </c>
      <c r="H18" s="83">
        <v>96274.06146062279</v>
      </c>
      <c r="I18" s="83">
        <v>103054.9985894275</v>
      </c>
      <c r="J18" s="83">
        <v>110033.93347066169</v>
      </c>
      <c r="K18" s="83">
        <v>117850.57720405556</v>
      </c>
      <c r="L18" s="82">
        <v>124403.20701414545</v>
      </c>
      <c r="M18" s="81">
        <f t="shared" si="0"/>
        <v>7.1406120816984942E-2</v>
      </c>
      <c r="N18" s="63">
        <f t="shared" si="1"/>
        <v>126265.82975823976</v>
      </c>
      <c r="O18" s="64">
        <f t="shared" si="2"/>
        <v>122188.74936501578</v>
      </c>
      <c r="P18" s="7">
        <f t="shared" si="3"/>
        <v>130913.77396465039</v>
      </c>
      <c r="Q18" s="64">
        <f t="shared" si="4"/>
        <v>112319.62085927695</v>
      </c>
      <c r="R18" s="7">
        <f t="shared" si="5"/>
        <v>120339.92927647242</v>
      </c>
      <c r="S18" s="64">
        <f t="shared" si="6"/>
        <v>120019.16196141613</v>
      </c>
      <c r="T18" s="7">
        <f t="shared" si="7"/>
        <v>128589.2647407863</v>
      </c>
      <c r="U18" s="64">
        <f t="shared" si="8"/>
        <v>127030.75895443256</v>
      </c>
      <c r="V18" s="7">
        <f t="shared" si="9"/>
        <v>136101.53267580605</v>
      </c>
      <c r="W18" s="64">
        <f t="shared" si="10"/>
        <v>135468.79595133677</v>
      </c>
      <c r="X18" s="7">
        <f t="shared" si="11"/>
        <v>145142.0971619694</v>
      </c>
      <c r="Y18" s="64">
        <f t="shared" si="12"/>
        <v>144278.9968935815</v>
      </c>
      <c r="Z18" s="63">
        <f t="shared" si="13"/>
        <v>154581.40037711797</v>
      </c>
      <c r="AA18" s="64">
        <f t="shared" si="14"/>
        <v>153542.47057727311</v>
      </c>
      <c r="AB18" s="63">
        <f t="shared" si="15"/>
        <v>164506.34278185223</v>
      </c>
      <c r="AC18" s="64">
        <f t="shared" si="16"/>
        <v>163242.91621193822</v>
      </c>
      <c r="AD18" s="63">
        <f t="shared" si="17"/>
        <v>174899.45960948482</v>
      </c>
      <c r="AE18" s="64">
        <f t="shared" si="18"/>
        <v>173532.14200729606</v>
      </c>
      <c r="AF18" s="63">
        <f t="shared" si="19"/>
        <v>185923.39910509923</v>
      </c>
      <c r="AG18" s="64">
        <f t="shared" si="20"/>
        <v>184444.18784069698</v>
      </c>
      <c r="AH18" s="63">
        <f t="shared" si="21"/>
        <v>197614.63180164044</v>
      </c>
      <c r="AI18" s="64">
        <f t="shared" si="22"/>
        <v>196014.94544972345</v>
      </c>
      <c r="AJ18" s="63">
        <f t="shared" si="23"/>
        <v>210011.61232644113</v>
      </c>
      <c r="AK18" s="64">
        <f t="shared" si="24"/>
        <v>208282.2515554144</v>
      </c>
      <c r="AL18" s="63"/>
    </row>
    <row r="19" spans="1:38" x14ac:dyDescent="0.25">
      <c r="A19" s="75" t="s">
        <v>37</v>
      </c>
      <c r="B19" s="85" t="s">
        <v>456</v>
      </c>
      <c r="C19" s="84" t="s">
        <v>54</v>
      </c>
      <c r="D19" s="83">
        <v>78255.548082352238</v>
      </c>
      <c r="E19" s="83">
        <v>80766.572709343411</v>
      </c>
      <c r="F19" s="83">
        <v>85115.496401314027</v>
      </c>
      <c r="G19" s="83">
        <v>82372.11287209377</v>
      </c>
      <c r="H19" s="83">
        <v>97001.340278893564</v>
      </c>
      <c r="I19" s="83">
        <v>100198.67697778014</v>
      </c>
      <c r="J19" s="83">
        <v>106292.9532180297</v>
      </c>
      <c r="K19" s="83">
        <v>112755.34475363271</v>
      </c>
      <c r="L19" s="82" t="s">
        <v>84</v>
      </c>
      <c r="M19" s="81">
        <f t="shared" si="0"/>
        <v>5.3562455150253596E-2</v>
      </c>
      <c r="N19" s="63">
        <f t="shared" si="1"/>
        <v>118794.79784995056</v>
      </c>
      <c r="O19" s="64">
        <f t="shared" si="2"/>
        <v>114958.95451800244</v>
      </c>
      <c r="P19" s="7">
        <f t="shared" si="3"/>
        <v>121116.438363493</v>
      </c>
      <c r="Q19" s="64">
        <f t="shared" si="4"/>
        <v>103913.83599167214</v>
      </c>
      <c r="R19" s="7">
        <f t="shared" si="5"/>
        <v>109479.71617146689</v>
      </c>
      <c r="S19" s="64">
        <f t="shared" si="6"/>
        <v>109187.8968657669</v>
      </c>
      <c r="T19" s="7">
        <f t="shared" si="7"/>
        <v>115036.26869459006</v>
      </c>
      <c r="U19" s="64">
        <f t="shared" si="8"/>
        <v>113642.02563112385</v>
      </c>
      <c r="V19" s="7">
        <f t="shared" si="9"/>
        <v>119728.9715321749</v>
      </c>
      <c r="W19" s="64">
        <f t="shared" si="10"/>
        <v>119172.35092855687</v>
      </c>
      <c r="X19" s="7">
        <f t="shared" si="11"/>
        <v>125555.51463031798</v>
      </c>
      <c r="Y19" s="64">
        <f t="shared" si="12"/>
        <v>124808.88770061282</v>
      </c>
      <c r="Z19" s="63">
        <f t="shared" si="13"/>
        <v>131493.95815042994</v>
      </c>
      <c r="AA19" s="64">
        <f t="shared" si="14"/>
        <v>130610.19728858788</v>
      </c>
      <c r="AB19" s="63">
        <f t="shared" si="15"/>
        <v>137606.00012302364</v>
      </c>
      <c r="AC19" s="64">
        <f t="shared" si="16"/>
        <v>136549.17110479201</v>
      </c>
      <c r="AD19" s="63">
        <f t="shared" si="17"/>
        <v>143863.07995789673</v>
      </c>
      <c r="AE19" s="64">
        <f t="shared" si="18"/>
        <v>142738.3965428037</v>
      </c>
      <c r="AF19" s="63">
        <f t="shared" si="19"/>
        <v>150383.81550584675</v>
      </c>
      <c r="AG19" s="64">
        <f t="shared" si="20"/>
        <v>149187.35806718786</v>
      </c>
      <c r="AH19" s="63">
        <f t="shared" si="21"/>
        <v>157178.19924264643</v>
      </c>
      <c r="AI19" s="64">
        <f t="shared" si="22"/>
        <v>155905.84497487271</v>
      </c>
      <c r="AJ19" s="63">
        <f t="shared" si="23"/>
        <v>164256.54480400172</v>
      </c>
      <c r="AK19" s="64">
        <f t="shared" si="24"/>
        <v>162903.95852640629</v>
      </c>
      <c r="AL19" s="63"/>
    </row>
    <row r="20" spans="1:38" x14ac:dyDescent="0.25">
      <c r="A20" s="75" t="s">
        <v>8</v>
      </c>
      <c r="B20" s="85" t="s">
        <v>101</v>
      </c>
      <c r="C20" s="84" t="s">
        <v>54</v>
      </c>
      <c r="D20" s="83">
        <v>266628.27237507072</v>
      </c>
      <c r="E20" s="83">
        <v>280822.8467469879</v>
      </c>
      <c r="F20" s="83">
        <v>299449.73</v>
      </c>
      <c r="G20" s="83">
        <v>312125.33285999997</v>
      </c>
      <c r="H20" s="83">
        <v>330051.92661692796</v>
      </c>
      <c r="I20" s="83">
        <v>352720.56240206928</v>
      </c>
      <c r="J20" s="83">
        <v>375238.25248725206</v>
      </c>
      <c r="K20" s="83">
        <v>397669.47200512222</v>
      </c>
      <c r="L20" s="82">
        <v>418868.0324072513</v>
      </c>
      <c r="M20" s="81">
        <f t="shared" si="0"/>
        <v>5.8771624277992318E-2</v>
      </c>
      <c r="N20" s="63">
        <f t="shared" si="1"/>
        <v>421041.15280063485</v>
      </c>
      <c r="O20" s="64">
        <f t="shared" si="2"/>
        <v>407445.87819537794</v>
      </c>
      <c r="P20" s="7">
        <f t="shared" si="3"/>
        <v>431392.13426229329</v>
      </c>
      <c r="Q20" s="64">
        <f t="shared" si="4"/>
        <v>370119.96136555256</v>
      </c>
      <c r="R20" s="7">
        <f t="shared" si="5"/>
        <v>391872.51267271384</v>
      </c>
      <c r="S20" s="64">
        <f t="shared" si="6"/>
        <v>390827.97247321281</v>
      </c>
      <c r="T20" s="7">
        <f t="shared" si="7"/>
        <v>413797.56722873799</v>
      </c>
      <c r="U20" s="64">
        <f t="shared" si="8"/>
        <v>408782.32817122329</v>
      </c>
      <c r="V20" s="7">
        <f t="shared" si="9"/>
        <v>432807.12957398535</v>
      </c>
      <c r="W20" s="64">
        <f t="shared" si="10"/>
        <v>430795.00700556493</v>
      </c>
      <c r="X20" s="7">
        <f t="shared" si="11"/>
        <v>456113.52929813106</v>
      </c>
      <c r="Y20" s="64">
        <f t="shared" si="12"/>
        <v>453401.21001068642</v>
      </c>
      <c r="Z20" s="63">
        <f t="shared" si="13"/>
        <v>480048.33557262155</v>
      </c>
      <c r="AA20" s="64">
        <f t="shared" si="14"/>
        <v>476821.96732925205</v>
      </c>
      <c r="AB20" s="63">
        <f t="shared" si="15"/>
        <v>504845.56884061999</v>
      </c>
      <c r="AC20" s="64">
        <f t="shared" si="16"/>
        <v>500968.30007036711</v>
      </c>
      <c r="AD20" s="63">
        <f t="shared" si="17"/>
        <v>530411.02077728719</v>
      </c>
      <c r="AE20" s="64">
        <f t="shared" si="18"/>
        <v>526264.40805062116</v>
      </c>
      <c r="AF20" s="63">
        <f t="shared" si="19"/>
        <v>557193.82211145235</v>
      </c>
      <c r="AG20" s="64">
        <f t="shared" si="20"/>
        <v>552760.7739739411</v>
      </c>
      <c r="AH20" s="63">
        <f t="shared" si="21"/>
        <v>585247.42249754979</v>
      </c>
      <c r="AI20" s="64">
        <f t="shared" si="22"/>
        <v>580509.85673266416</v>
      </c>
      <c r="AJ20" s="63">
        <f t="shared" si="23"/>
        <v>614627.36392222741</v>
      </c>
      <c r="AK20" s="64">
        <f t="shared" si="24"/>
        <v>609566.15592428832</v>
      </c>
      <c r="AL20" s="63"/>
    </row>
    <row r="21" spans="1:38" x14ac:dyDescent="0.25">
      <c r="A21" s="75" t="s">
        <v>14</v>
      </c>
      <c r="B21" s="85" t="s">
        <v>100</v>
      </c>
      <c r="C21" s="84" t="s">
        <v>54</v>
      </c>
      <c r="D21" s="83">
        <v>434836.63657800003</v>
      </c>
      <c r="E21" s="83">
        <v>454564.34080674977</v>
      </c>
      <c r="F21" s="83">
        <v>486230.17928507214</v>
      </c>
      <c r="G21" s="83">
        <v>521508.9311101457</v>
      </c>
      <c r="H21" s="83">
        <v>563339.5310360461</v>
      </c>
      <c r="I21" s="83">
        <v>597266.69164805266</v>
      </c>
      <c r="J21" s="83">
        <v>633277.73476471368</v>
      </c>
      <c r="K21" s="83">
        <v>677427.99507979711</v>
      </c>
      <c r="L21" s="82">
        <v>711626.85573179927</v>
      </c>
      <c r="M21" s="81">
        <f t="shared" si="0"/>
        <v>6.5381834448528409E-2</v>
      </c>
      <c r="N21" s="63">
        <f t="shared" si="1"/>
        <v>721719.48010490288</v>
      </c>
      <c r="O21" s="64">
        <f t="shared" si="2"/>
        <v>698415.40530194552</v>
      </c>
      <c r="P21" s="7">
        <f t="shared" si="3"/>
        <v>744079.08570769918</v>
      </c>
      <c r="Q21" s="64">
        <f t="shared" si="4"/>
        <v>638394.8630078698</v>
      </c>
      <c r="R21" s="7">
        <f t="shared" si="5"/>
        <v>680134.29025384132</v>
      </c>
      <c r="S21" s="64">
        <f t="shared" si="6"/>
        <v>678321.38533130952</v>
      </c>
      <c r="T21" s="7">
        <f t="shared" si="7"/>
        <v>722671.28184993763</v>
      </c>
      <c r="U21" s="64">
        <f t="shared" si="8"/>
        <v>713912.48400887987</v>
      </c>
      <c r="V21" s="7">
        <f t="shared" si="9"/>
        <v>760589.39184908615</v>
      </c>
      <c r="W21" s="64">
        <f t="shared" si="10"/>
        <v>757053.40785975801</v>
      </c>
      <c r="X21" s="7">
        <f t="shared" si="11"/>
        <v>806550.94844113896</v>
      </c>
      <c r="Y21" s="64">
        <f t="shared" si="12"/>
        <v>801754.72216578596</v>
      </c>
      <c r="Z21" s="63">
        <f t="shared" si="13"/>
        <v>854174.91667875531</v>
      </c>
      <c r="AA21" s="64">
        <f t="shared" si="14"/>
        <v>848434.07222364889</v>
      </c>
      <c r="AB21" s="63">
        <f t="shared" si="15"/>
        <v>903906.24827426625</v>
      </c>
      <c r="AC21" s="64">
        <f t="shared" si="16"/>
        <v>896964.15016747534</v>
      </c>
      <c r="AD21" s="63">
        <f t="shared" si="17"/>
        <v>955609.31173999014</v>
      </c>
      <c r="AE21" s="64">
        <f t="shared" si="18"/>
        <v>948138.6115121278</v>
      </c>
      <c r="AF21" s="63">
        <f t="shared" si="19"/>
        <v>1010129.6532442713</v>
      </c>
      <c r="AG21" s="64">
        <f t="shared" si="20"/>
        <v>1002093.0361816656</v>
      </c>
      <c r="AH21" s="63">
        <f t="shared" si="21"/>
        <v>1067611.7171753184</v>
      </c>
      <c r="AI21" s="64">
        <f t="shared" si="22"/>
        <v>1058969.4224345812</v>
      </c>
      <c r="AJ21" s="63">
        <f t="shared" si="23"/>
        <v>1128206.7858982529</v>
      </c>
      <c r="AK21" s="64">
        <f t="shared" si="24"/>
        <v>1118916.4588752603</v>
      </c>
      <c r="AL21" s="63"/>
    </row>
    <row r="22" spans="1:38" x14ac:dyDescent="0.25">
      <c r="A22" s="75" t="s">
        <v>10</v>
      </c>
      <c r="B22" s="85" t="s">
        <v>99</v>
      </c>
      <c r="C22" s="84" t="s">
        <v>54</v>
      </c>
      <c r="D22" s="83">
        <v>724050.44064953714</v>
      </c>
      <c r="E22" s="83">
        <v>758204.96458004904</v>
      </c>
      <c r="F22" s="83">
        <v>802069.69150895788</v>
      </c>
      <c r="G22" s="83">
        <v>834432.37781853531</v>
      </c>
      <c r="H22" s="83">
        <v>908241.30785274785</v>
      </c>
      <c r="I22" s="83">
        <v>1011500.5175891918</v>
      </c>
      <c r="J22" s="83">
        <v>1057747.1218275481</v>
      </c>
      <c r="K22" s="83">
        <v>1123981.957352187</v>
      </c>
      <c r="L22" s="82">
        <v>1166817.4748254654</v>
      </c>
      <c r="M22" s="81">
        <f t="shared" si="0"/>
        <v>6.4840007126826471E-2</v>
      </c>
      <c r="N22" s="63">
        <f t="shared" si="1"/>
        <v>1196860.9554773271</v>
      </c>
      <c r="O22" s="64">
        <f t="shared" si="2"/>
        <v>1158214.7251841824</v>
      </c>
      <c r="P22" s="7">
        <f t="shared" si="3"/>
        <v>1233313.3762195201</v>
      </c>
      <c r="Q22" s="64">
        <f t="shared" si="4"/>
        <v>1058141.451602</v>
      </c>
      <c r="R22" s="7">
        <f t="shared" si="5"/>
        <v>1126751.3508650642</v>
      </c>
      <c r="S22" s="64">
        <f t="shared" si="6"/>
        <v>1123747.9835893307</v>
      </c>
      <c r="T22" s="7">
        <f t="shared" si="7"/>
        <v>1196611.8108540198</v>
      </c>
      <c r="U22" s="64">
        <f t="shared" si="8"/>
        <v>1182108.8394357245</v>
      </c>
      <c r="V22" s="7">
        <f t="shared" si="9"/>
        <v>1258756.7850094214</v>
      </c>
      <c r="W22" s="64">
        <f t="shared" si="10"/>
        <v>1252904.8182505495</v>
      </c>
      <c r="X22" s="7">
        <f t="shared" si="11"/>
        <v>1334143.1755951503</v>
      </c>
      <c r="Y22" s="64">
        <f t="shared" si="12"/>
        <v>1326209.5756579861</v>
      </c>
      <c r="Z22" s="63">
        <f t="shared" si="13"/>
        <v>1412201.0139953154</v>
      </c>
      <c r="AA22" s="64">
        <f t="shared" si="14"/>
        <v>1402709.7187086151</v>
      </c>
      <c r="AB22" s="63">
        <f t="shared" si="15"/>
        <v>1493661.4268665505</v>
      </c>
      <c r="AC22" s="64">
        <f t="shared" si="16"/>
        <v>1482189.9449695798</v>
      </c>
      <c r="AD22" s="63">
        <f t="shared" si="17"/>
        <v>1578295.151564718</v>
      </c>
      <c r="AE22" s="64">
        <f t="shared" si="18"/>
        <v>1565956.4585407255</v>
      </c>
      <c r="AF22" s="63">
        <f t="shared" si="19"/>
        <v>1667493.0864728061</v>
      </c>
      <c r="AG22" s="64">
        <f t="shared" si="20"/>
        <v>1654226.4693138266</v>
      </c>
      <c r="AH22" s="63">
        <f t="shared" si="21"/>
        <v>1761486.5253735201</v>
      </c>
      <c r="AI22" s="64">
        <f t="shared" si="22"/>
        <v>1747227.3284302789</v>
      </c>
      <c r="AJ22" s="63">
        <f t="shared" si="23"/>
        <v>1860517.5608578841</v>
      </c>
      <c r="AK22" s="64">
        <f t="shared" si="24"/>
        <v>1845196.9504977644</v>
      </c>
      <c r="AL22" s="63"/>
    </row>
    <row r="23" spans="1:38" x14ac:dyDescent="0.25">
      <c r="A23" s="75" t="s">
        <v>9</v>
      </c>
      <c r="B23" s="85" t="s">
        <v>98</v>
      </c>
      <c r="C23" s="84" t="s">
        <v>54</v>
      </c>
      <c r="D23" s="83">
        <v>115327.599868864</v>
      </c>
      <c r="E23" s="83">
        <v>123710.06469206272</v>
      </c>
      <c r="F23" s="83">
        <v>134182.35866665997</v>
      </c>
      <c r="G23" s="83">
        <v>141277.64901368652</v>
      </c>
      <c r="H23" s="83">
        <v>152698.72988129756</v>
      </c>
      <c r="I23" s="83">
        <v>167703.25262564752</v>
      </c>
      <c r="J23" s="83">
        <v>180843.66094581186</v>
      </c>
      <c r="K23" s="83">
        <v>193272.7779088839</v>
      </c>
      <c r="L23" s="82" t="s">
        <v>84</v>
      </c>
      <c r="M23" s="81">
        <f t="shared" si="0"/>
        <v>7.6549291034870404E-2</v>
      </c>
      <c r="N23" s="63">
        <f t="shared" si="1"/>
        <v>208067.67203414891</v>
      </c>
      <c r="O23" s="64">
        <f t="shared" si="2"/>
        <v>201349.2381733139</v>
      </c>
      <c r="P23" s="7">
        <f t="shared" si="3"/>
        <v>216762.37960589235</v>
      </c>
      <c r="Q23" s="64">
        <f t="shared" si="4"/>
        <v>185974.84097023003</v>
      </c>
      <c r="R23" s="7">
        <f t="shared" si="5"/>
        <v>200211.08319682389</v>
      </c>
      <c r="S23" s="64">
        <f t="shared" si="6"/>
        <v>199677.41850225677</v>
      </c>
      <c r="T23" s="7">
        <f t="shared" si="7"/>
        <v>214962.58332427763</v>
      </c>
      <c r="U23" s="64">
        <f t="shared" si="8"/>
        <v>212357.2302986127</v>
      </c>
      <c r="V23" s="7">
        <f t="shared" si="9"/>
        <v>228613.02572410021</v>
      </c>
      <c r="W23" s="64">
        <f t="shared" si="10"/>
        <v>227550.20259328184</v>
      </c>
      <c r="X23" s="7">
        <f t="shared" si="11"/>
        <v>244969.00927663868</v>
      </c>
      <c r="Y23" s="64">
        <f t="shared" si="12"/>
        <v>243512.27948020035</v>
      </c>
      <c r="Z23" s="63">
        <f t="shared" si="13"/>
        <v>262152.97183269489</v>
      </c>
      <c r="AA23" s="64">
        <f t="shared" si="14"/>
        <v>260391.06170708837</v>
      </c>
      <c r="AB23" s="63">
        <f t="shared" si="15"/>
        <v>280323.81287258316</v>
      </c>
      <c r="AC23" s="64">
        <f t="shared" si="16"/>
        <v>278170.8955602551</v>
      </c>
      <c r="AD23" s="63">
        <f t="shared" si="17"/>
        <v>299464.68040192762</v>
      </c>
      <c r="AE23" s="64">
        <f t="shared" si="18"/>
        <v>297123.54493094538</v>
      </c>
      <c r="AF23" s="63">
        <f t="shared" si="19"/>
        <v>319868.14164517669</v>
      </c>
      <c r="AG23" s="64">
        <f t="shared" si="20"/>
        <v>317323.26262229751</v>
      </c>
      <c r="AH23" s="63">
        <f t="shared" si="21"/>
        <v>341614.13340490637</v>
      </c>
      <c r="AI23" s="64">
        <f t="shared" si="22"/>
        <v>338848.77406968107</v>
      </c>
      <c r="AJ23" s="63">
        <f t="shared" si="23"/>
        <v>364787.40749275015</v>
      </c>
      <c r="AK23" s="64">
        <f t="shared" si="24"/>
        <v>361783.5305866393</v>
      </c>
      <c r="AL23" s="63"/>
    </row>
    <row r="24" spans="1:38" x14ac:dyDescent="0.25">
      <c r="A24" s="75" t="s">
        <v>35</v>
      </c>
      <c r="B24" s="85" t="s">
        <v>97</v>
      </c>
      <c r="C24" s="84" t="s">
        <v>54</v>
      </c>
      <c r="D24" s="83">
        <v>343797.50130944105</v>
      </c>
      <c r="E24" s="83">
        <v>366628.3662848582</v>
      </c>
      <c r="F24" s="83">
        <v>392908.38262600877</v>
      </c>
      <c r="G24" s="83">
        <v>428355.14952157275</v>
      </c>
      <c r="H24" s="83">
        <v>475622.50154364825</v>
      </c>
      <c r="I24" s="83">
        <v>511765.23879417172</v>
      </c>
      <c r="J24" s="83">
        <v>548304.19016332412</v>
      </c>
      <c r="K24" s="83">
        <v>590569.1382541093</v>
      </c>
      <c r="L24" s="82">
        <v>634407.68962898664</v>
      </c>
      <c r="M24" s="81">
        <f t="shared" si="0"/>
        <v>8.0355934072166235E-2</v>
      </c>
      <c r="N24" s="63">
        <f t="shared" si="1"/>
        <v>638024.87299271254</v>
      </c>
      <c r="O24" s="64">
        <f t="shared" si="2"/>
        <v>617423.26838560344</v>
      </c>
      <c r="P24" s="7">
        <f t="shared" si="3"/>
        <v>667036.89183461841</v>
      </c>
      <c r="Q24" s="64">
        <f t="shared" si="4"/>
        <v>572295.24839949445</v>
      </c>
      <c r="R24" s="7">
        <f t="shared" si="5"/>
        <v>618282.56764969823</v>
      </c>
      <c r="S24" s="64">
        <f t="shared" si="6"/>
        <v>616634.52912779199</v>
      </c>
      <c r="T24" s="7">
        <f t="shared" si="7"/>
        <v>666184.77269700612</v>
      </c>
      <c r="U24" s="64">
        <f t="shared" si="8"/>
        <v>658110.59305905597</v>
      </c>
      <c r="V24" s="7">
        <f t="shared" si="9"/>
        <v>710993.68448710372</v>
      </c>
      <c r="W24" s="64">
        <f t="shared" si="10"/>
        <v>707688.27119604021</v>
      </c>
      <c r="X24" s="7">
        <f t="shared" si="11"/>
        <v>764555.22325991455</v>
      </c>
      <c r="Y24" s="64">
        <f t="shared" si="12"/>
        <v>760008.72826434742</v>
      </c>
      <c r="Z24" s="63">
        <f t="shared" si="13"/>
        <v>821079.93952702824</v>
      </c>
      <c r="AA24" s="64">
        <f t="shared" si="14"/>
        <v>815561.52388874092</v>
      </c>
      <c r="AB24" s="63">
        <f t="shared" si="15"/>
        <v>881096.73193413997</v>
      </c>
      <c r="AC24" s="64">
        <f t="shared" si="16"/>
        <v>874329.81338883995</v>
      </c>
      <c r="AD24" s="63">
        <f t="shared" si="17"/>
        <v>944587.40223084297</v>
      </c>
      <c r="AE24" s="64">
        <f t="shared" si="18"/>
        <v>937202.86836916173</v>
      </c>
      <c r="AF24" s="63">
        <f t="shared" si="19"/>
        <v>1012512.6802720792</v>
      </c>
      <c r="AG24" s="64">
        <f t="shared" si="20"/>
        <v>1004457.1037861848</v>
      </c>
      <c r="AH24" s="63">
        <f t="shared" si="21"/>
        <v>1085171.1925963466</v>
      </c>
      <c r="AI24" s="64">
        <f t="shared" si="22"/>
        <v>1076386.7542657258</v>
      </c>
      <c r="AJ24" s="63">
        <f t="shared" si="23"/>
        <v>1162880.8173276556</v>
      </c>
      <c r="AK24" s="64">
        <f t="shared" si="24"/>
        <v>1153304.9636660973</v>
      </c>
      <c r="AL24" s="63"/>
    </row>
    <row r="25" spans="1:38" x14ac:dyDescent="0.25">
      <c r="A25" s="75" t="s">
        <v>41</v>
      </c>
      <c r="B25" s="80" t="s">
        <v>96</v>
      </c>
      <c r="C25" s="79" t="s">
        <v>55</v>
      </c>
      <c r="D25" s="78">
        <v>379402.03</v>
      </c>
      <c r="E25" s="78">
        <v>380629.01073573204</v>
      </c>
      <c r="F25" s="78">
        <v>407114.75244340533</v>
      </c>
      <c r="G25" s="78">
        <v>444564.28</v>
      </c>
      <c r="H25" s="78">
        <v>498606.26</v>
      </c>
      <c r="I25" s="78">
        <v>540211.77</v>
      </c>
      <c r="J25" s="78">
        <v>594840.79</v>
      </c>
      <c r="K25" s="78">
        <v>621301.39670000004</v>
      </c>
      <c r="L25" s="77">
        <v>672018.22509318998</v>
      </c>
      <c r="M25" s="76">
        <f t="shared" si="0"/>
        <v>7.3001632726390708E-2</v>
      </c>
      <c r="N25" s="63">
        <f t="shared" si="1"/>
        <v>666657.413074287</v>
      </c>
      <c r="O25" s="64">
        <f t="shared" si="2"/>
        <v>645131.27355541033</v>
      </c>
      <c r="P25" s="7">
        <f t="shared" si="3"/>
        <v>692226.9098478111</v>
      </c>
      <c r="Q25" s="64">
        <f t="shared" si="4"/>
        <v>593907.43775891315</v>
      </c>
      <c r="R25" s="7">
        <f t="shared" si="5"/>
        <v>637263.65040366107</v>
      </c>
      <c r="S25" s="64">
        <f t="shared" si="6"/>
        <v>635565.01761110453</v>
      </c>
      <c r="T25" s="7">
        <f t="shared" si="7"/>
        <v>681962.30160049244</v>
      </c>
      <c r="U25" s="64">
        <f t="shared" si="8"/>
        <v>673696.89783399622</v>
      </c>
      <c r="V25" s="7">
        <f t="shared" si="9"/>
        <v>722877.87133858236</v>
      </c>
      <c r="W25" s="64">
        <f t="shared" si="10"/>
        <v>719517.20840180549</v>
      </c>
      <c r="X25" s="7">
        <f t="shared" si="11"/>
        <v>772043.13938987197</v>
      </c>
      <c r="Y25" s="64">
        <f t="shared" si="12"/>
        <v>767452.11684132193</v>
      </c>
      <c r="Z25" s="63">
        <f t="shared" si="13"/>
        <v>823477.37441006314</v>
      </c>
      <c r="AA25" s="64">
        <f t="shared" si="14"/>
        <v>817942.84579481289</v>
      </c>
      <c r="AB25" s="63">
        <f t="shared" si="15"/>
        <v>877654.00901470461</v>
      </c>
      <c r="AC25" s="64">
        <f t="shared" si="16"/>
        <v>870913.53095513734</v>
      </c>
      <c r="AD25" s="63">
        <f t="shared" si="17"/>
        <v>934491.64067836839</v>
      </c>
      <c r="AE25" s="64">
        <f t="shared" si="18"/>
        <v>927186.03280370298</v>
      </c>
      <c r="AF25" s="63">
        <f t="shared" si="19"/>
        <v>994872.12703947816</v>
      </c>
      <c r="AG25" s="64">
        <f t="shared" si="20"/>
        <v>986956.89924114838</v>
      </c>
      <c r="AH25" s="63">
        <f t="shared" si="21"/>
        <v>1059006.3643163282</v>
      </c>
      <c r="AI25" s="64">
        <f t="shared" si="22"/>
        <v>1050433.7297287714</v>
      </c>
      <c r="AJ25" s="63">
        <f t="shared" si="23"/>
        <v>1127117.1070698439</v>
      </c>
      <c r="AK25" s="64">
        <f t="shared" si="24"/>
        <v>1117835.7531117119</v>
      </c>
      <c r="AL25" s="63"/>
    </row>
    <row r="26" spans="1:38" x14ac:dyDescent="0.25">
      <c r="A26" s="75" t="s">
        <v>42</v>
      </c>
      <c r="B26" s="80" t="s">
        <v>95</v>
      </c>
      <c r="C26" s="79" t="s">
        <v>55</v>
      </c>
      <c r="D26" s="78">
        <v>606009.81048327952</v>
      </c>
      <c r="E26" s="78">
        <v>643033.01752930437</v>
      </c>
      <c r="F26" s="78">
        <v>704466.0370333764</v>
      </c>
      <c r="G26" s="78">
        <v>748429.10797017126</v>
      </c>
      <c r="H26" s="78">
        <v>831329.91306923481</v>
      </c>
      <c r="I26" s="78">
        <v>941775.42491932167</v>
      </c>
      <c r="J26" s="78">
        <v>1022864.3615379316</v>
      </c>
      <c r="K26" s="78">
        <v>1091077.3703399138</v>
      </c>
      <c r="L26" s="77">
        <v>1156038.5115568046</v>
      </c>
      <c r="M26" s="76">
        <f t="shared" si="0"/>
        <v>8.763273553308415E-2</v>
      </c>
      <c r="N26" s="63">
        <f t="shared" si="1"/>
        <v>1186691.4649810444</v>
      </c>
      <c r="O26" s="64">
        <f t="shared" si="2"/>
        <v>1148373.6040526824</v>
      </c>
      <c r="P26" s="7">
        <f t="shared" si="3"/>
        <v>1249008.7243898059</v>
      </c>
      <c r="Q26" s="64">
        <f t="shared" si="4"/>
        <v>1071607.5331482925</v>
      </c>
      <c r="R26" s="7">
        <f t="shared" si="5"/>
        <v>1165515.4326959376</v>
      </c>
      <c r="S26" s="64">
        <f t="shared" si="6"/>
        <v>1162408.7393627246</v>
      </c>
      <c r="T26" s="7">
        <f t="shared" si="7"/>
        <v>1264273.797000644</v>
      </c>
      <c r="U26" s="64">
        <f t="shared" si="8"/>
        <v>1248950.7602593356</v>
      </c>
      <c r="V26" s="7">
        <f t="shared" si="9"/>
        <v>1358399.7319269865</v>
      </c>
      <c r="W26" s="64">
        <f t="shared" si="10"/>
        <v>1352084.5245960979</v>
      </c>
      <c r="X26" s="7">
        <f t="shared" si="11"/>
        <v>1470571.3901584034</v>
      </c>
      <c r="Y26" s="64">
        <f t="shared" si="12"/>
        <v>1461826.5078234535</v>
      </c>
      <c r="Z26" s="63">
        <f t="shared" si="13"/>
        <v>1589930.3635787982</v>
      </c>
      <c r="AA26" s="64">
        <f t="shared" si="14"/>
        <v>1579244.5628914556</v>
      </c>
      <c r="AB26" s="63">
        <f t="shared" si="15"/>
        <v>1717638.0840133836</v>
      </c>
      <c r="AC26" s="64">
        <f t="shared" si="16"/>
        <v>1704446.4370766061</v>
      </c>
      <c r="AD26" s="63">
        <f t="shared" si="17"/>
        <v>1853811.7409272478</v>
      </c>
      <c r="AE26" s="64">
        <f t="shared" si="18"/>
        <v>1839319.1322583954</v>
      </c>
      <c r="AF26" s="63">
        <f t="shared" si="19"/>
        <v>2000503.6993365372</v>
      </c>
      <c r="AG26" s="64">
        <f t="shared" si="20"/>
        <v>1984587.6413213529</v>
      </c>
      <c r="AH26" s="63">
        <f t="shared" si="21"/>
        <v>2158502.4852354941</v>
      </c>
      <c r="AI26" s="64">
        <f t="shared" si="22"/>
        <v>2141029.4523192067</v>
      </c>
      <c r="AJ26" s="63">
        <f t="shared" si="23"/>
        <v>2328653.7200828395</v>
      </c>
      <c r="AK26" s="64">
        <f t="shared" si="24"/>
        <v>2309478.1976047917</v>
      </c>
      <c r="AL26" s="63"/>
    </row>
    <row r="27" spans="1:38" x14ac:dyDescent="0.25">
      <c r="A27" s="75" t="s">
        <v>43</v>
      </c>
      <c r="B27" s="80" t="s">
        <v>94</v>
      </c>
      <c r="C27" s="79" t="s">
        <v>55</v>
      </c>
      <c r="D27" s="78">
        <v>364047.88938524103</v>
      </c>
      <c r="E27" s="78">
        <v>387693.45827097044</v>
      </c>
      <c r="F27" s="78">
        <v>402781.33080111461</v>
      </c>
      <c r="G27" s="78">
        <v>419955.55337255372</v>
      </c>
      <c r="H27" s="78">
        <v>451210.01522775996</v>
      </c>
      <c r="I27" s="78">
        <v>485301.53547936882</v>
      </c>
      <c r="J27" s="78">
        <v>520578.51067444764</v>
      </c>
      <c r="K27" s="78">
        <v>559411.95613457682</v>
      </c>
      <c r="L27" s="77" t="s">
        <v>84</v>
      </c>
      <c r="M27" s="76">
        <f t="shared" si="0"/>
        <v>6.329388949481185E-2</v>
      </c>
      <c r="N27" s="63">
        <f t="shared" si="1"/>
        <v>594819.31466823525</v>
      </c>
      <c r="O27" s="64">
        <f t="shared" si="2"/>
        <v>575612.80274028017</v>
      </c>
      <c r="P27" s="7">
        <f t="shared" si="3"/>
        <v>612045.5758687224</v>
      </c>
      <c r="Q27" s="64">
        <f t="shared" si="4"/>
        <v>525114.54637871275</v>
      </c>
      <c r="R27" s="7">
        <f t="shared" si="5"/>
        <v>558351.0884493253</v>
      </c>
      <c r="S27" s="64">
        <f t="shared" si="6"/>
        <v>556862.79789956787</v>
      </c>
      <c r="T27" s="7">
        <f t="shared" si="7"/>
        <v>592108.81029359484</v>
      </c>
      <c r="U27" s="64">
        <f t="shared" si="8"/>
        <v>584932.43356530566</v>
      </c>
      <c r="V27" s="7">
        <f t="shared" si="9"/>
        <v>621955.08237731946</v>
      </c>
      <c r="W27" s="64">
        <f t="shared" si="10"/>
        <v>619063.61000479409</v>
      </c>
      <c r="X27" s="7">
        <f t="shared" si="11"/>
        <v>658246.55372669687</v>
      </c>
      <c r="Y27" s="64">
        <f t="shared" si="12"/>
        <v>654332.23260073899</v>
      </c>
      <c r="Z27" s="63">
        <f t="shared" si="13"/>
        <v>695747.46462386369</v>
      </c>
      <c r="AA27" s="64">
        <f t="shared" si="14"/>
        <v>691071.39898853621</v>
      </c>
      <c r="AB27" s="63">
        <f t="shared" si="15"/>
        <v>734811.99574914167</v>
      </c>
      <c r="AC27" s="64">
        <f t="shared" si="16"/>
        <v>729168.55985711585</v>
      </c>
      <c r="AD27" s="63">
        <f t="shared" si="17"/>
        <v>775320.47410780319</v>
      </c>
      <c r="AE27" s="64">
        <f t="shared" si="18"/>
        <v>769259.22421056544</v>
      </c>
      <c r="AF27" s="63">
        <f t="shared" si="19"/>
        <v>817948.63254061365</v>
      </c>
      <c r="AG27" s="64">
        <f t="shared" si="20"/>
        <v>811441.01253807393</v>
      </c>
      <c r="AH27" s="63">
        <f t="shared" si="21"/>
        <v>862800.27031721699</v>
      </c>
      <c r="AI27" s="64">
        <f t="shared" si="22"/>
        <v>855815.91999723588</v>
      </c>
      <c r="AJ27" s="63">
        <f t="shared" si="23"/>
        <v>909983.83826544171</v>
      </c>
      <c r="AK27" s="64">
        <f t="shared" si="24"/>
        <v>902490.48904188338</v>
      </c>
      <c r="AL27" s="63"/>
    </row>
    <row r="28" spans="1:38" x14ac:dyDescent="0.25">
      <c r="A28" s="75" t="s">
        <v>44</v>
      </c>
      <c r="B28" s="80" t="s">
        <v>93</v>
      </c>
      <c r="C28" s="79" t="s">
        <v>55</v>
      </c>
      <c r="D28" s="78">
        <v>751485.76042199996</v>
      </c>
      <c r="E28" s="78">
        <v>791824.31484439899</v>
      </c>
      <c r="F28" s="78">
        <v>851975.58231833298</v>
      </c>
      <c r="G28" s="78">
        <v>893915.06730709295</v>
      </c>
      <c r="H28" s="78">
        <v>967562.46051612543</v>
      </c>
      <c r="I28" s="78">
        <v>1036762.117219297</v>
      </c>
      <c r="J28" s="78">
        <v>1125793.4362506205</v>
      </c>
      <c r="K28" s="78">
        <v>1215307.4700775943</v>
      </c>
      <c r="L28" s="77">
        <v>1312929.2068016767</v>
      </c>
      <c r="M28" s="76">
        <f t="shared" si="0"/>
        <v>7.1084242739515746E-2</v>
      </c>
      <c r="N28" s="63">
        <f t="shared" si="1"/>
        <v>1301696.6812837368</v>
      </c>
      <c r="O28" s="64">
        <f t="shared" si="2"/>
        <v>1259665.3413135475</v>
      </c>
      <c r="P28" s="7">
        <f t="shared" si="3"/>
        <v>1349207.6982060347</v>
      </c>
      <c r="Q28" s="64">
        <f t="shared" si="4"/>
        <v>1157574.8871454841</v>
      </c>
      <c r="R28" s="7">
        <f t="shared" si="5"/>
        <v>1239860.2214125013</v>
      </c>
      <c r="S28" s="64">
        <f t="shared" si="6"/>
        <v>1236555.3612828772</v>
      </c>
      <c r="T28" s="7">
        <f t="shared" si="7"/>
        <v>1324454.9627451587</v>
      </c>
      <c r="U28" s="64">
        <f t="shared" si="8"/>
        <v>1308402.5284508632</v>
      </c>
      <c r="V28" s="7">
        <f t="shared" si="9"/>
        <v>1401409.3313842604</v>
      </c>
      <c r="W28" s="64">
        <f t="shared" si="10"/>
        <v>1394894.1722045843</v>
      </c>
      <c r="X28" s="7">
        <f t="shared" si="11"/>
        <v>1494049.168137511</v>
      </c>
      <c r="Y28" s="64">
        <f t="shared" si="12"/>
        <v>1485164.6731273197</v>
      </c>
      <c r="Z28" s="63">
        <f t="shared" si="13"/>
        <v>1590736.4792600556</v>
      </c>
      <c r="AA28" s="64">
        <f t="shared" si="14"/>
        <v>1580045.2607307129</v>
      </c>
      <c r="AB28" s="63">
        <f t="shared" si="15"/>
        <v>1692361.5815839164</v>
      </c>
      <c r="AC28" s="64">
        <f t="shared" si="16"/>
        <v>1679364.0609295901</v>
      </c>
      <c r="AD28" s="63">
        <f t="shared" si="17"/>
        <v>1798740.3834847279</v>
      </c>
      <c r="AE28" s="64">
        <f t="shared" si="18"/>
        <v>1784678.30808668</v>
      </c>
      <c r="AF28" s="63">
        <f t="shared" si="19"/>
        <v>1911540.8141506619</v>
      </c>
      <c r="AG28" s="64">
        <f t="shared" si="20"/>
        <v>1896332.5470994664</v>
      </c>
      <c r="AH28" s="63">
        <f t="shared" si="21"/>
        <v>2031131.910192329</v>
      </c>
      <c r="AI28" s="64">
        <f t="shared" si="22"/>
        <v>2014689.9394432239</v>
      </c>
      <c r="AJ28" s="63">
        <f t="shared" si="23"/>
        <v>2157902.6481434661</v>
      </c>
      <c r="AK28" s="64">
        <f t="shared" si="24"/>
        <v>2140133.19174982</v>
      </c>
      <c r="AL28" s="63"/>
    </row>
    <row r="29" spans="1:38" x14ac:dyDescent="0.25">
      <c r="A29" s="75" t="s">
        <v>45</v>
      </c>
      <c r="B29" s="80" t="s">
        <v>92</v>
      </c>
      <c r="C29" s="79" t="s">
        <v>55</v>
      </c>
      <c r="D29" s="78">
        <v>359434.11</v>
      </c>
      <c r="E29" s="78">
        <v>370113.12</v>
      </c>
      <c r="F29" s="78">
        <v>389956.78</v>
      </c>
      <c r="G29" s="78">
        <v>416332.07</v>
      </c>
      <c r="H29" s="78">
        <v>464542.43563999457</v>
      </c>
      <c r="I29" s="78">
        <v>507946.1</v>
      </c>
      <c r="J29" s="78">
        <v>559491.54</v>
      </c>
      <c r="K29" s="78">
        <v>612828.21</v>
      </c>
      <c r="L29" s="77">
        <v>663257.80000000005</v>
      </c>
      <c r="M29" s="76">
        <f t="shared" si="0"/>
        <v>7.9202095585810373E-2</v>
      </c>
      <c r="N29" s="63">
        <f t="shared" si="1"/>
        <v>661365.488466101</v>
      </c>
      <c r="O29" s="64">
        <f t="shared" si="2"/>
        <v>640010.22338018671</v>
      </c>
      <c r="P29" s="7">
        <f t="shared" si="3"/>
        <v>690700.37426824006</v>
      </c>
      <c r="Q29" s="64">
        <f t="shared" si="4"/>
        <v>592597.72150574101</v>
      </c>
      <c r="R29" s="7">
        <f t="shared" si="5"/>
        <v>639532.70288837212</v>
      </c>
      <c r="S29" s="64">
        <f t="shared" si="6"/>
        <v>637828.02191315813</v>
      </c>
      <c r="T29" s="7">
        <f t="shared" si="7"/>
        <v>688345.33787203243</v>
      </c>
      <c r="U29" s="64">
        <f t="shared" si="8"/>
        <v>680002.57151244755</v>
      </c>
      <c r="V29" s="7">
        <f t="shared" si="9"/>
        <v>733860.20017997327</v>
      </c>
      <c r="W29" s="64">
        <f t="shared" si="10"/>
        <v>730448.4803400042</v>
      </c>
      <c r="X29" s="7">
        <f t="shared" si="11"/>
        <v>788301.53070040315</v>
      </c>
      <c r="Y29" s="64">
        <f t="shared" si="12"/>
        <v>783613.82619549404</v>
      </c>
      <c r="Z29" s="63">
        <f t="shared" si="13"/>
        <v>845677.68336019211</v>
      </c>
      <c r="AA29" s="64">
        <f t="shared" si="14"/>
        <v>839993.94816201669</v>
      </c>
      <c r="AB29" s="63">
        <f t="shared" si="15"/>
        <v>906523.22913584695</v>
      </c>
      <c r="AC29" s="64">
        <f t="shared" si="16"/>
        <v>899561.03233196284</v>
      </c>
      <c r="AD29" s="63">
        <f t="shared" si="17"/>
        <v>970808.15119998925</v>
      </c>
      <c r="AE29" s="64">
        <f t="shared" si="18"/>
        <v>963218.6304750659</v>
      </c>
      <c r="AF29" s="63">
        <f t="shared" si="19"/>
        <v>1039507.5645159854</v>
      </c>
      <c r="AG29" s="64">
        <f t="shared" si="20"/>
        <v>1031237.2160484738</v>
      </c>
      <c r="AH29" s="63">
        <f t="shared" si="21"/>
        <v>1112913.36460559</v>
      </c>
      <c r="AI29" s="64">
        <f t="shared" si="22"/>
        <v>1103904.3539670832</v>
      </c>
      <c r="AJ29" s="63">
        <f t="shared" si="23"/>
        <v>1191335.8921275763</v>
      </c>
      <c r="AK29" s="64">
        <f t="shared" si="24"/>
        <v>1181525.7224224883</v>
      </c>
      <c r="AL29" s="63"/>
    </row>
    <row r="30" spans="1:38" x14ac:dyDescent="0.25">
      <c r="A30" s="75" t="s">
        <v>38</v>
      </c>
      <c r="B30" s="74" t="s">
        <v>91</v>
      </c>
      <c r="C30" s="73" t="s">
        <v>53</v>
      </c>
      <c r="D30" s="72">
        <v>158073.82</v>
      </c>
      <c r="E30" s="72">
        <v>165977.40159320709</v>
      </c>
      <c r="F30" s="72">
        <v>182579.44981637812</v>
      </c>
      <c r="G30" s="72">
        <v>185813.43830553119</v>
      </c>
      <c r="H30" s="72">
        <v>190810.23999999999</v>
      </c>
      <c r="I30" s="72">
        <v>205975.17</v>
      </c>
      <c r="J30" s="72">
        <v>215926.92</v>
      </c>
      <c r="K30" s="72">
        <v>231181.82</v>
      </c>
      <c r="L30" s="71">
        <v>243476.89</v>
      </c>
      <c r="M30" s="70">
        <f t="shared" si="0"/>
        <v>5.580768437128536E-2</v>
      </c>
      <c r="N30" s="63">
        <f t="shared" si="1"/>
        <v>244083.54204293931</v>
      </c>
      <c r="O30" s="64">
        <f t="shared" si="2"/>
        <v>236202.16807598935</v>
      </c>
      <c r="P30" s="7">
        <f t="shared" si="3"/>
        <v>249384.06411978745</v>
      </c>
      <c r="Q30" s="64">
        <f t="shared" si="4"/>
        <v>213963.1505684318</v>
      </c>
      <c r="R30" s="7">
        <f t="shared" si="5"/>
        <v>225903.93854244065</v>
      </c>
      <c r="S30" s="64">
        <f t="shared" si="6"/>
        <v>225301.78927857976</v>
      </c>
      <c r="T30" s="7">
        <f t="shared" si="7"/>
        <v>237875.36042292457</v>
      </c>
      <c r="U30" s="64">
        <f t="shared" si="8"/>
        <v>234992.3038443102</v>
      </c>
      <c r="V30" s="7">
        <f t="shared" si="9"/>
        <v>248106.68016693465</v>
      </c>
      <c r="W30" s="64">
        <f t="shared" si="10"/>
        <v>246953.23093648613</v>
      </c>
      <c r="X30" s="7">
        <f t="shared" si="11"/>
        <v>260735.1189030587</v>
      </c>
      <c r="Y30" s="64">
        <f t="shared" si="12"/>
        <v>259184.63454666792</v>
      </c>
      <c r="Z30" s="63">
        <f t="shared" si="13"/>
        <v>273649.1288253353</v>
      </c>
      <c r="AA30" s="64">
        <f t="shared" si="14"/>
        <v>271809.95390555426</v>
      </c>
      <c r="AB30" s="63">
        <f t="shared" si="15"/>
        <v>286979.03802208905</v>
      </c>
      <c r="AC30" s="64">
        <f t="shared" si="16"/>
        <v>284775.00785818056</v>
      </c>
      <c r="AD30" s="63">
        <f t="shared" si="17"/>
        <v>300667.6416135602</v>
      </c>
      <c r="AE30" s="64">
        <f t="shared" si="18"/>
        <v>298317.10171077994</v>
      </c>
      <c r="AF30" s="63">
        <f t="shared" si="19"/>
        <v>314965.48836561176</v>
      </c>
      <c r="AG30" s="64">
        <f t="shared" si="20"/>
        <v>312459.61497618962</v>
      </c>
      <c r="AH30" s="63">
        <f t="shared" si="21"/>
        <v>329897.26254755416</v>
      </c>
      <c r="AI30" s="64">
        <f t="shared" si="22"/>
        <v>327226.75103926758</v>
      </c>
      <c r="AJ30" s="63">
        <f t="shared" si="23"/>
        <v>345488.51827910822</v>
      </c>
      <c r="AK30" s="64">
        <f t="shared" si="24"/>
        <v>342643.55992783705</v>
      </c>
      <c r="AL30" s="63"/>
    </row>
    <row r="31" spans="1:38" x14ac:dyDescent="0.25">
      <c r="A31" s="75" t="s">
        <v>39</v>
      </c>
      <c r="B31" s="74" t="s">
        <v>90</v>
      </c>
      <c r="C31" s="73" t="s">
        <v>53</v>
      </c>
      <c r="D31" s="72">
        <v>42366.656485520936</v>
      </c>
      <c r="E31" s="72">
        <v>35850.220477843337</v>
      </c>
      <c r="F31" s="72">
        <v>31568.462293091685</v>
      </c>
      <c r="G31" s="72">
        <v>40116.49145780097</v>
      </c>
      <c r="H31" s="72">
        <v>46090.863297901938</v>
      </c>
      <c r="I31" s="72">
        <v>51249.239713089271</v>
      </c>
      <c r="J31" s="72">
        <v>52652.686723906852</v>
      </c>
      <c r="K31" s="72">
        <v>57787.085263520938</v>
      </c>
      <c r="L31" s="71">
        <v>63408.075963887131</v>
      </c>
      <c r="M31" s="70">
        <f t="shared" si="0"/>
        <v>4.5341243013449217E-2</v>
      </c>
      <c r="N31" s="63">
        <f t="shared" si="1"/>
        <v>60407.223539493149</v>
      </c>
      <c r="O31" s="64">
        <f t="shared" si="2"/>
        <v>58456.694982610214</v>
      </c>
      <c r="P31" s="7">
        <f t="shared" si="3"/>
        <v>61107.194195579817</v>
      </c>
      <c r="Q31" s="64">
        <f t="shared" si="4"/>
        <v>52427.920118436436</v>
      </c>
      <c r="R31" s="7">
        <f t="shared" si="5"/>
        <v>54805.067185216169</v>
      </c>
      <c r="S31" s="64">
        <f t="shared" si="6"/>
        <v>54658.98371684306</v>
      </c>
      <c r="T31" s="7">
        <f t="shared" si="7"/>
        <v>57137.289980416608</v>
      </c>
      <c r="U31" s="64">
        <f t="shared" si="8"/>
        <v>56444.784293953919</v>
      </c>
      <c r="V31" s="7">
        <f t="shared" si="9"/>
        <v>59004.060975467808</v>
      </c>
      <c r="W31" s="64">
        <f t="shared" si="10"/>
        <v>58729.750792929801</v>
      </c>
      <c r="X31" s="7">
        <f t="shared" si="11"/>
        <v>61392.630695751344</v>
      </c>
      <c r="Y31" s="64">
        <f t="shared" si="12"/>
        <v>61027.554008376406</v>
      </c>
      <c r="Z31" s="63">
        <f t="shared" si="13"/>
        <v>63794.619165186596</v>
      </c>
      <c r="AA31" s="64">
        <f t="shared" si="14"/>
        <v>63365.860396287011</v>
      </c>
      <c r="AB31" s="63">
        <f t="shared" si="15"/>
        <v>66238.947271271361</v>
      </c>
      <c r="AC31" s="64">
        <f t="shared" si="16"/>
        <v>65730.224965915433</v>
      </c>
      <c r="AD31" s="63">
        <f t="shared" si="17"/>
        <v>68710.515069423695</v>
      </c>
      <c r="AE31" s="64">
        <f t="shared" si="18"/>
        <v>68173.354480593698</v>
      </c>
      <c r="AF31" s="63">
        <f t="shared" si="19"/>
        <v>71264.41911314032</v>
      </c>
      <c r="AG31" s="64">
        <f t="shared" si="20"/>
        <v>70697.437592736576</v>
      </c>
      <c r="AH31" s="63">
        <f t="shared" si="21"/>
        <v>73902.947291057004</v>
      </c>
      <c r="AI31" s="64">
        <f t="shared" si="22"/>
        <v>73304.704463235365</v>
      </c>
      <c r="AJ31" s="63">
        <f t="shared" si="23"/>
        <v>76628.430882331988</v>
      </c>
      <c r="AK31" s="64">
        <f t="shared" si="24"/>
        <v>75997.42671620402</v>
      </c>
      <c r="AL31" s="63"/>
    </row>
    <row r="32" spans="1:38" x14ac:dyDescent="0.25">
      <c r="A32" s="75" t="s">
        <v>15</v>
      </c>
      <c r="B32" s="74" t="s">
        <v>89</v>
      </c>
      <c r="C32" s="73" t="s">
        <v>53</v>
      </c>
      <c r="D32" s="72">
        <v>615606.06993131572</v>
      </c>
      <c r="E32" s="72">
        <v>682650.21222667443</v>
      </c>
      <c r="F32" s="72">
        <v>734283.8663430278</v>
      </c>
      <c r="G32" s="72">
        <v>811427.64400889666</v>
      </c>
      <c r="H32" s="72">
        <v>894465.33796298329</v>
      </c>
      <c r="I32" s="72">
        <v>981341.96458772232</v>
      </c>
      <c r="J32" s="72">
        <v>1086569.7285845655</v>
      </c>
      <c r="K32" s="72">
        <v>1186379.0722571122</v>
      </c>
      <c r="L32" s="71" t="s">
        <v>84</v>
      </c>
      <c r="M32" s="70">
        <f t="shared" si="0"/>
        <v>9.825437131764625E-2</v>
      </c>
      <c r="N32" s="63">
        <f t="shared" si="1"/>
        <v>1302946.0021461472</v>
      </c>
      <c r="O32" s="64">
        <f t="shared" si="2"/>
        <v>1260874.3220332388</v>
      </c>
      <c r="P32" s="7">
        <f t="shared" si="3"/>
        <v>1384760.7358551782</v>
      </c>
      <c r="Q32" s="64">
        <f t="shared" si="4"/>
        <v>1188078.1992738601</v>
      </c>
      <c r="R32" s="7">
        <f t="shared" si="5"/>
        <v>1304812.0758197145</v>
      </c>
      <c r="S32" s="64">
        <f t="shared" si="6"/>
        <v>1301334.0858563653</v>
      </c>
      <c r="T32" s="7">
        <f t="shared" si="7"/>
        <v>1429195.8483364063</v>
      </c>
      <c r="U32" s="64">
        <f t="shared" si="8"/>
        <v>1411873.9513339223</v>
      </c>
      <c r="V32" s="7">
        <f t="shared" si="9"/>
        <v>1550596.7388019979</v>
      </c>
      <c r="W32" s="64">
        <f t="shared" si="10"/>
        <v>1543388.0065989641</v>
      </c>
      <c r="X32" s="7">
        <f t="shared" si="11"/>
        <v>1695032.6248865407</v>
      </c>
      <c r="Y32" s="64">
        <f t="shared" si="12"/>
        <v>1684952.9640433241</v>
      </c>
      <c r="Z32" s="63">
        <f t="shared" si="13"/>
        <v>1850506.9582252055</v>
      </c>
      <c r="AA32" s="64">
        <f t="shared" si="14"/>
        <v>1838069.8421230731</v>
      </c>
      <c r="AB32" s="63">
        <f t="shared" si="15"/>
        <v>2018668.2388988009</v>
      </c>
      <c r="AC32" s="64">
        <f t="shared" si="16"/>
        <v>2003164.64769534</v>
      </c>
      <c r="AD32" s="63">
        <f t="shared" si="17"/>
        <v>2199984.3308003801</v>
      </c>
      <c r="AE32" s="64">
        <f t="shared" si="18"/>
        <v>2182785.4366084868</v>
      </c>
      <c r="AF32" s="63">
        <f t="shared" si="19"/>
        <v>2397253.6474037678</v>
      </c>
      <c r="AG32" s="64">
        <f t="shared" si="20"/>
        <v>2378181.0367698339</v>
      </c>
      <c r="AH32" s="63">
        <f t="shared" si="21"/>
        <v>2611847.7194172023</v>
      </c>
      <c r="AI32" s="64">
        <f t="shared" si="22"/>
        <v>2590704.8662188062</v>
      </c>
      <c r="AJ32" s="63">
        <f t="shared" si="23"/>
        <v>2845252.9441187019</v>
      </c>
      <c r="AK32" s="64">
        <f t="shared" si="24"/>
        <v>2821823.4357658075</v>
      </c>
      <c r="AL32" s="63"/>
    </row>
    <row r="33" spans="1:45" x14ac:dyDescent="0.25">
      <c r="A33" s="75" t="s">
        <v>12</v>
      </c>
      <c r="B33" s="74" t="s">
        <v>88</v>
      </c>
      <c r="C33" s="73" t="s">
        <v>53</v>
      </c>
      <c r="D33" s="72">
        <v>315561.59000000003</v>
      </c>
      <c r="E33" s="72">
        <v>351682.62</v>
      </c>
      <c r="F33" s="72">
        <v>365133.94</v>
      </c>
      <c r="G33" s="72">
        <v>383944.48</v>
      </c>
      <c r="H33" s="72">
        <v>418735.74</v>
      </c>
      <c r="I33" s="72">
        <v>470669.16</v>
      </c>
      <c r="J33" s="72">
        <v>493516.45</v>
      </c>
      <c r="K33" s="72">
        <v>522009.32</v>
      </c>
      <c r="L33" s="71">
        <v>561801.49</v>
      </c>
      <c r="M33" s="70">
        <f t="shared" si="0"/>
        <v>7.4552729395805706E-2</v>
      </c>
      <c r="N33" s="63">
        <f t="shared" si="1"/>
        <v>560926.5395760485</v>
      </c>
      <c r="O33" s="64">
        <f t="shared" si="2"/>
        <v>542814.4137465721</v>
      </c>
      <c r="P33" s="7">
        <f t="shared" si="3"/>
        <v>583282.70984676317</v>
      </c>
      <c r="Q33" s="64">
        <f t="shared" si="4"/>
        <v>500436.97343451681</v>
      </c>
      <c r="R33" s="7">
        <f t="shared" si="5"/>
        <v>537745.91569463641</v>
      </c>
      <c r="S33" s="64">
        <f t="shared" si="6"/>
        <v>536312.54844407435</v>
      </c>
      <c r="T33" s="7">
        <f t="shared" si="7"/>
        <v>576296.11273980036</v>
      </c>
      <c r="U33" s="64">
        <f t="shared" si="8"/>
        <v>569311.38638516504</v>
      </c>
      <c r="V33" s="7">
        <f t="shared" si="9"/>
        <v>611755.10411628918</v>
      </c>
      <c r="W33" s="64">
        <f t="shared" si="10"/>
        <v>608911.05149508966</v>
      </c>
      <c r="X33" s="7">
        <f t="shared" si="11"/>
        <v>654307.03234331857</v>
      </c>
      <c r="Y33" s="64">
        <f t="shared" si="12"/>
        <v>650416.1379283549</v>
      </c>
      <c r="Z33" s="63">
        <f t="shared" si="13"/>
        <v>698906.43625399261</v>
      </c>
      <c r="AA33" s="64">
        <f t="shared" si="14"/>
        <v>694209.13941131812</v>
      </c>
      <c r="AB33" s="63">
        <f t="shared" si="15"/>
        <v>745964.32552594529</v>
      </c>
      <c r="AC33" s="64">
        <f t="shared" si="16"/>
        <v>740235.2385306356</v>
      </c>
      <c r="AD33" s="63">
        <f t="shared" si="17"/>
        <v>795421.79595804971</v>
      </c>
      <c r="AE33" s="64">
        <f t="shared" si="18"/>
        <v>789203.39925627364</v>
      </c>
      <c r="AF33" s="63">
        <f t="shared" si="19"/>
        <v>848040.66671927657</v>
      </c>
      <c r="AG33" s="64">
        <f t="shared" si="20"/>
        <v>841293.63373192644</v>
      </c>
      <c r="AH33" s="63">
        <f t="shared" si="21"/>
        <v>904014.37034995679</v>
      </c>
      <c r="AI33" s="64">
        <f t="shared" si="22"/>
        <v>896696.39274373767</v>
      </c>
      <c r="AJ33" s="63">
        <f t="shared" si="23"/>
        <v>963547.55626215669</v>
      </c>
      <c r="AK33" s="64">
        <f t="shared" si="24"/>
        <v>955613.13146364456</v>
      </c>
      <c r="AL33" s="63"/>
    </row>
    <row r="34" spans="1:45" x14ac:dyDescent="0.25">
      <c r="A34" s="75" t="s">
        <v>11</v>
      </c>
      <c r="B34" s="74" t="s">
        <v>87</v>
      </c>
      <c r="C34" s="73" t="s">
        <v>53</v>
      </c>
      <c r="D34" s="72">
        <v>1280369.4378754208</v>
      </c>
      <c r="E34" s="72">
        <v>1357941.8497816669</v>
      </c>
      <c r="F34" s="72">
        <v>1451614.6378863584</v>
      </c>
      <c r="G34" s="72">
        <v>1543164.8717553043</v>
      </c>
      <c r="H34" s="72">
        <v>1654283.6129409028</v>
      </c>
      <c r="I34" s="72">
        <v>1807101.9620009989</v>
      </c>
      <c r="J34" s="72">
        <v>1923796.5517622726</v>
      </c>
      <c r="K34" s="72">
        <v>2039073.9555987983</v>
      </c>
      <c r="L34" s="71" t="s">
        <v>84</v>
      </c>
      <c r="M34" s="70">
        <f t="shared" si="0"/>
        <v>6.8737619816583662E-2</v>
      </c>
      <c r="N34" s="63">
        <f t="shared" si="1"/>
        <v>2179235.0459366459</v>
      </c>
      <c r="O34" s="64">
        <f t="shared" si="2"/>
        <v>2108868.2927538827</v>
      </c>
      <c r="P34" s="7">
        <f t="shared" si="3"/>
        <v>2253826.879704447</v>
      </c>
      <c r="Q34" s="64">
        <f t="shared" si="4"/>
        <v>1933707.7600345286</v>
      </c>
      <c r="R34" s="7">
        <f t="shared" si="5"/>
        <v>2066626.2288801596</v>
      </c>
      <c r="S34" s="64">
        <f t="shared" si="6"/>
        <v>2061117.615482691</v>
      </c>
      <c r="T34" s="7">
        <f t="shared" si="7"/>
        <v>2202793.9345330037</v>
      </c>
      <c r="U34" s="64">
        <f t="shared" si="8"/>
        <v>2176096.005277128</v>
      </c>
      <c r="V34" s="7">
        <f t="shared" si="9"/>
        <v>2325675.6651722537</v>
      </c>
      <c r="W34" s="64">
        <f t="shared" si="10"/>
        <v>2314863.5870594801</v>
      </c>
      <c r="X34" s="7">
        <f t="shared" si="11"/>
        <v>2473981.8002340277</v>
      </c>
      <c r="Y34" s="64">
        <f t="shared" si="12"/>
        <v>2459270.0494909892</v>
      </c>
      <c r="Z34" s="63">
        <f t="shared" si="13"/>
        <v>2628314.4191792118</v>
      </c>
      <c r="AA34" s="64">
        <f t="shared" si="14"/>
        <v>2610649.7184662828</v>
      </c>
      <c r="AB34" s="63">
        <f t="shared" si="15"/>
        <v>2790099.5662884894</v>
      </c>
      <c r="AC34" s="64">
        <f t="shared" si="16"/>
        <v>2768671.2987509333</v>
      </c>
      <c r="AD34" s="63">
        <f t="shared" si="17"/>
        <v>2958983.173881562</v>
      </c>
      <c r="AE34" s="64">
        <f t="shared" si="18"/>
        <v>2935850.6279762615</v>
      </c>
      <c r="AF34" s="63">
        <f t="shared" si="19"/>
        <v>3137654.0122803724</v>
      </c>
      <c r="AG34" s="64">
        <f t="shared" si="20"/>
        <v>3112690.757622262</v>
      </c>
      <c r="AH34" s="63">
        <f t="shared" si="21"/>
        <v>3326649.7115262947</v>
      </c>
      <c r="AI34" s="64">
        <f t="shared" si="22"/>
        <v>3299720.5510050291</v>
      </c>
      <c r="AJ34" s="63">
        <f t="shared" si="23"/>
        <v>3526535.4877409809</v>
      </c>
      <c r="AK34" s="64">
        <f t="shared" si="24"/>
        <v>3497495.8929177523</v>
      </c>
      <c r="AL34" s="63"/>
    </row>
    <row r="35" spans="1:45" x14ac:dyDescent="0.25">
      <c r="A35" s="75" t="s">
        <v>40</v>
      </c>
      <c r="B35" s="74" t="s">
        <v>86</v>
      </c>
      <c r="C35" s="73" t="s">
        <v>53</v>
      </c>
      <c r="D35" s="72">
        <v>18768.16</v>
      </c>
      <c r="E35" s="72">
        <v>20285.127501795287</v>
      </c>
      <c r="F35" s="72">
        <v>22104.700547318258</v>
      </c>
      <c r="G35" s="72">
        <v>22870.12</v>
      </c>
      <c r="H35" s="72">
        <v>24932.240000000002</v>
      </c>
      <c r="I35" s="72">
        <v>26917.200000000001</v>
      </c>
      <c r="J35" s="72">
        <v>29045.55</v>
      </c>
      <c r="K35" s="72">
        <v>31191.98</v>
      </c>
      <c r="L35" s="71" t="s">
        <v>84</v>
      </c>
      <c r="M35" s="70">
        <f t="shared" si="0"/>
        <v>7.5269484427583855E-2</v>
      </c>
      <c r="N35" s="63">
        <f t="shared" si="1"/>
        <v>33539.784252875506</v>
      </c>
      <c r="O35" s="64">
        <f t="shared" si="2"/>
        <v>32456.796107688606</v>
      </c>
      <c r="P35" s="7">
        <f t="shared" si="3"/>
        <v>34899.802416885541</v>
      </c>
      <c r="Q35" s="64">
        <f t="shared" si="4"/>
        <v>29942.85824031572</v>
      </c>
      <c r="R35" s="7">
        <f t="shared" si="5"/>
        <v>32196.641742352516</v>
      </c>
      <c r="S35" s="64">
        <f t="shared" si="6"/>
        <v>32110.8212637498</v>
      </c>
      <c r="T35" s="7">
        <f t="shared" si="7"/>
        <v>34527.786224818541</v>
      </c>
      <c r="U35" s="64">
        <f t="shared" si="8"/>
        <v>34109.308409194979</v>
      </c>
      <c r="V35" s="7">
        <f t="shared" si="9"/>
        <v>36676.698467336537</v>
      </c>
      <c r="W35" s="64">
        <f t="shared" si="10"/>
        <v>36506.188307779048</v>
      </c>
      <c r="X35" s="7">
        <f t="shared" si="11"/>
        <v>39253.99028012187</v>
      </c>
      <c r="Y35" s="64">
        <f t="shared" si="12"/>
        <v>39020.562968483529</v>
      </c>
      <c r="Z35" s="63">
        <f t="shared" si="13"/>
        <v>41957.620625195355</v>
      </c>
      <c r="AA35" s="64">
        <f t="shared" si="14"/>
        <v>41675.626657669149</v>
      </c>
      <c r="AB35" s="63">
        <f t="shared" si="15"/>
        <v>44812.529589388374</v>
      </c>
      <c r="AC35" s="64">
        <f t="shared" si="16"/>
        <v>44468.364497691153</v>
      </c>
      <c r="AD35" s="63">
        <f t="shared" si="17"/>
        <v>47815.475366770239</v>
      </c>
      <c r="AE35" s="64">
        <f t="shared" si="18"/>
        <v>47441.666658201408</v>
      </c>
      <c r="AF35" s="63">
        <f t="shared" si="19"/>
        <v>51012.576447949519</v>
      </c>
      <c r="AG35" s="64">
        <f t="shared" si="20"/>
        <v>50606.719099863207</v>
      </c>
      <c r="AH35" s="63">
        <f t="shared" si="21"/>
        <v>54415.86075508147</v>
      </c>
      <c r="AI35" s="64">
        <f t="shared" si="22"/>
        <v>53975.365489199059</v>
      </c>
      <c r="AJ35" s="63">
        <f t="shared" si="23"/>
        <v>58038.063421361476</v>
      </c>
      <c r="AK35" s="64">
        <f t="shared" si="24"/>
        <v>57560.143419722466</v>
      </c>
      <c r="AL35" s="63"/>
    </row>
    <row r="36" spans="1:45" x14ac:dyDescent="0.25">
      <c r="A36" s="75" t="s">
        <v>40</v>
      </c>
      <c r="B36" s="74" t="s">
        <v>85</v>
      </c>
      <c r="C36" s="73" t="s">
        <v>53</v>
      </c>
      <c r="D36" s="72">
        <v>16818.009999999998</v>
      </c>
      <c r="E36" s="72">
        <v>17310.43</v>
      </c>
      <c r="F36" s="72">
        <v>19170.25</v>
      </c>
      <c r="G36" s="72">
        <v>18206.652471395879</v>
      </c>
      <c r="H36" s="72">
        <v>19060.238535707518</v>
      </c>
      <c r="I36" s="72">
        <v>20477.960059405941</v>
      </c>
      <c r="J36" s="72">
        <v>22277.245589597434</v>
      </c>
      <c r="K36" s="72">
        <v>23013.124223876075</v>
      </c>
      <c r="L36" s="71">
        <v>25093.123970270888</v>
      </c>
      <c r="M36" s="70">
        <f t="shared" si="0"/>
        <v>4.582081703590335E-2</v>
      </c>
      <c r="N36" s="63">
        <f t="shared" si="1"/>
        <v>24067.604378362816</v>
      </c>
      <c r="O36" s="64">
        <f t="shared" si="2"/>
        <v>23290.46967683054</v>
      </c>
      <c r="P36" s="7">
        <f t="shared" si="3"/>
        <v>24357.658026572848</v>
      </c>
      <c r="Q36" s="64">
        <f t="shared" si="4"/>
        <v>20898.052448654671</v>
      </c>
      <c r="R36" s="7">
        <f t="shared" si="5"/>
        <v>21855.61828631119</v>
      </c>
      <c r="S36" s="64">
        <f t="shared" si="6"/>
        <v>21797.361911733398</v>
      </c>
      <c r="T36" s="7">
        <f t="shared" si="7"/>
        <v>22796.134843756303</v>
      </c>
      <c r="U36" s="64">
        <f t="shared" si="8"/>
        <v>22519.844998471686</v>
      </c>
      <c r="V36" s="7">
        <f t="shared" si="9"/>
        <v>23551.722695823559</v>
      </c>
      <c r="W36" s="64">
        <f t="shared" si="10"/>
        <v>23442.230616041761</v>
      </c>
      <c r="X36" s="7">
        <f t="shared" si="11"/>
        <v>24516.372776012864</v>
      </c>
      <c r="Y36" s="64">
        <f t="shared" si="12"/>
        <v>24370.584005307275</v>
      </c>
      <c r="Z36" s="63">
        <f t="shared" si="13"/>
        <v>25487.264076072574</v>
      </c>
      <c r="AA36" s="64">
        <f t="shared" si="14"/>
        <v>25315.966118488104</v>
      </c>
      <c r="AB36" s="63">
        <f t="shared" si="15"/>
        <v>26475.964370090474</v>
      </c>
      <c r="AC36" s="64">
        <f t="shared" si="16"/>
        <v>26272.626089732334</v>
      </c>
      <c r="AD36" s="63">
        <f t="shared" si="17"/>
        <v>27476.459282842661</v>
      </c>
      <c r="AE36" s="64">
        <f t="shared" si="18"/>
        <v>27261.65560930852</v>
      </c>
      <c r="AF36" s="63">
        <f t="shared" si="19"/>
        <v>28510.806943078453</v>
      </c>
      <c r="AG36" s="64">
        <f t="shared" si="20"/>
        <v>28283.974242136061</v>
      </c>
      <c r="AH36" s="63">
        <f t="shared" si="21"/>
        <v>29579.969050933181</v>
      </c>
      <c r="AI36" s="64">
        <f t="shared" si="22"/>
        <v>29340.519814054802</v>
      </c>
      <c r="AJ36" s="63">
        <f t="shared" si="23"/>
        <v>30684.926404192905</v>
      </c>
      <c r="AK36" s="64">
        <f t="shared" si="24"/>
        <v>30432.248433687309</v>
      </c>
      <c r="AL36" s="63"/>
    </row>
    <row r="37" spans="1:45" s="51" customFormat="1" x14ac:dyDescent="0.25">
      <c r="A37" s="10"/>
      <c r="B37" s="69"/>
      <c r="C37" s="68" t="s">
        <v>151</v>
      </c>
      <c r="D37" s="65">
        <f t="shared" ref="D37:L37" si="25">SUM(D5:D36)</f>
        <v>8627510.2396030705</v>
      </c>
      <c r="E37" s="65">
        <f t="shared" si="25"/>
        <v>9118567.4978322685</v>
      </c>
      <c r="F37" s="65">
        <f t="shared" si="25"/>
        <v>9712382.3232713118</v>
      </c>
      <c r="G37" s="65">
        <f t="shared" si="25"/>
        <v>10300128.720270095</v>
      </c>
      <c r="H37" s="65">
        <f t="shared" si="25"/>
        <v>11181958.515970752</v>
      </c>
      <c r="I37" s="65">
        <f t="shared" si="25"/>
        <v>12214306.831012947</v>
      </c>
      <c r="J37" s="65">
        <f t="shared" si="25"/>
        <v>13123274.631991053</v>
      </c>
      <c r="K37" s="65">
        <f t="shared" si="25"/>
        <v>14036732.060255595</v>
      </c>
      <c r="L37" s="67">
        <f t="shared" si="25"/>
        <v>10297887.022253141</v>
      </c>
      <c r="M37" s="66"/>
      <c r="N37" s="65">
        <f>SUM(N5:N36)</f>
        <v>15055401.627730902</v>
      </c>
      <c r="O37" s="64">
        <f t="shared" si="2"/>
        <v>14569267.866078507</v>
      </c>
      <c r="P37" s="65">
        <f>SUM(P5:P36)</f>
        <v>15628677.091408955</v>
      </c>
      <c r="Q37" s="64">
        <f t="shared" si="4"/>
        <v>13408879.999999998</v>
      </c>
      <c r="R37" s="65">
        <f>SUM(R5:R36)</f>
        <v>14385847.223238707</v>
      </c>
      <c r="S37" s="64">
        <f t="shared" si="6"/>
        <v>14347501.6</v>
      </c>
      <c r="T37" s="65">
        <f>SUM(T5:T36)</f>
        <v>15394938.821151484</v>
      </c>
      <c r="U37" s="64">
        <f t="shared" si="8"/>
        <v>15208351.696</v>
      </c>
      <c r="V37" s="65">
        <f>SUM(V5:V36)</f>
        <v>16320853.84494878</v>
      </c>
      <c r="W37" s="64">
        <f t="shared" si="10"/>
        <v>16244978.111594673</v>
      </c>
      <c r="X37" s="65">
        <f>SUM(X5:X36)</f>
        <v>17435692.452398989</v>
      </c>
      <c r="Y37" s="64">
        <f t="shared" si="12"/>
        <v>17332009.571074758</v>
      </c>
      <c r="Z37" s="63">
        <f>SUM(Z5:Z36)</f>
        <v>18604955.211188063</v>
      </c>
      <c r="AA37" s="64">
        <f t="shared" si="14"/>
        <v>18479912.726474337</v>
      </c>
      <c r="AB37" s="63">
        <f>SUM(AB5:AB36)</f>
        <v>19839903.828528784</v>
      </c>
      <c r="AC37" s="64">
        <f t="shared" si="16"/>
        <v>19687531.213481706</v>
      </c>
      <c r="AD37" s="63">
        <f>SUM(AD5:AD36)</f>
        <v>21139326.354290303</v>
      </c>
      <c r="AE37" s="64">
        <f t="shared" si="18"/>
        <v>20974064.705757078</v>
      </c>
      <c r="AF37" s="63">
        <f>SUM(AF5:AF36)</f>
        <v>22523870.595795888</v>
      </c>
      <c r="AG37" s="64">
        <f t="shared" si="20"/>
        <v>22344670.111813739</v>
      </c>
      <c r="AH37" s="63">
        <f>SUM(AH5:AH36)</f>
        <v>23999113.659976814</v>
      </c>
      <c r="AI37" s="64">
        <f t="shared" si="22"/>
        <v>23804841.33191102</v>
      </c>
      <c r="AJ37" s="63">
        <f>SUM(AJ5:AJ36)</f>
        <v>25570998.117041029</v>
      </c>
      <c r="AK37" s="64">
        <f t="shared" si="24"/>
        <v>25360431.279666003</v>
      </c>
      <c r="AL37" s="63"/>
    </row>
    <row r="38" spans="1:45" s="58" customFormat="1" ht="12.75" x14ac:dyDescent="0.2">
      <c r="A38" s="10"/>
      <c r="B38" s="62" t="s">
        <v>150</v>
      </c>
      <c r="C38" s="61"/>
      <c r="D38" s="60">
        <f>GDP_RBI!D4</f>
        <v>8736328.8108910192</v>
      </c>
      <c r="E38" s="60">
        <f>GDP_RBI!E4</f>
        <v>9213016.7685994264</v>
      </c>
      <c r="F38" s="60">
        <f>GDP_RBI!F4</f>
        <v>9801369.8221771102</v>
      </c>
      <c r="G38" s="60">
        <f>GDP_RBI!G4</f>
        <v>10527673.634424319</v>
      </c>
      <c r="H38" s="60">
        <f>GDP_RBI!H4</f>
        <v>11369493.135959458</v>
      </c>
      <c r="I38" s="60">
        <f>GDP_RBI!I4</f>
        <v>12308193</v>
      </c>
      <c r="J38" s="60">
        <f>GDP_RBI!J4</f>
        <v>13144582.144739117</v>
      </c>
      <c r="K38" s="60">
        <f>GDP_RBI!K4</f>
        <v>14003316.25185184</v>
      </c>
      <c r="L38" s="108">
        <f>GDP_RBI!L4</f>
        <v>14569267.866078507</v>
      </c>
      <c r="M38" s="59"/>
    </row>
    <row r="39" spans="1:45" s="52" customFormat="1" ht="15.75" thickBot="1" x14ac:dyDescent="0.3">
      <c r="A39" s="10"/>
      <c r="B39" s="57"/>
      <c r="C39" s="56"/>
      <c r="D39" s="55">
        <f t="shared" ref="D39:K39" si="26">D38/D37-1</f>
        <v>1.2612975037506802E-2</v>
      </c>
      <c r="E39" s="55">
        <f t="shared" si="26"/>
        <v>1.035790663276992E-2</v>
      </c>
      <c r="F39" s="55">
        <f t="shared" si="26"/>
        <v>9.1622730596776503E-3</v>
      </c>
      <c r="G39" s="55">
        <f t="shared" si="26"/>
        <v>2.2091463158749436E-2</v>
      </c>
      <c r="H39" s="55">
        <f t="shared" si="26"/>
        <v>1.6771178297688927E-2</v>
      </c>
      <c r="I39" s="55">
        <f t="shared" si="26"/>
        <v>7.6865736456421807E-3</v>
      </c>
      <c r="J39" s="55">
        <f t="shared" si="26"/>
        <v>1.6236429813121234E-3</v>
      </c>
      <c r="K39" s="55">
        <f t="shared" si="26"/>
        <v>-2.3805974396540197E-3</v>
      </c>
      <c r="L39" s="54">
        <f>L38/L37-1</f>
        <v>0.4147822591756114</v>
      </c>
      <c r="M39" s="53"/>
      <c r="N39" s="7">
        <f>N40/N37</f>
        <v>0.96771034252869259</v>
      </c>
      <c r="O39" s="7"/>
      <c r="P39" s="7">
        <f>P40/P37</f>
        <v>0.85796641146107155</v>
      </c>
      <c r="Q39" s="7"/>
      <c r="R39" s="7">
        <f>R40/R37</f>
        <v>0.99733448974928884</v>
      </c>
      <c r="S39" s="7"/>
      <c r="T39" s="7">
        <f>T40/T37</f>
        <v>0.98787996968879621</v>
      </c>
      <c r="U39" s="7"/>
      <c r="V39" s="7">
        <f>V40/V37</f>
        <v>0.9953509948636915</v>
      </c>
      <c r="W39" s="7"/>
      <c r="X39" s="7">
        <f>X40/X37</f>
        <v>0.99405341189589713</v>
      </c>
      <c r="Y39" s="7"/>
      <c r="Z39" s="7">
        <f>Z40/Z37</f>
        <v>0.99327907628401424</v>
      </c>
      <c r="AA39" s="7"/>
      <c r="AB39" s="7">
        <f>AB40/AB37</f>
        <v>0.99231989144887012</v>
      </c>
      <c r="AC39" s="7"/>
      <c r="AD39" s="7">
        <f>AD40/AD37</f>
        <v>0.99218226514111763</v>
      </c>
      <c r="AE39" s="7"/>
      <c r="AF39" s="7">
        <f>AF40/AF37</f>
        <v>0.99204397471473671</v>
      </c>
      <c r="AG39" s="7"/>
      <c r="AH39" s="7">
        <f>AH40/AH37</f>
        <v>0.99190502070958642</v>
      </c>
      <c r="AI39" s="7"/>
      <c r="AJ39" s="7">
        <f>AJ40/AJ37</f>
        <v>0.99176540405614044</v>
      </c>
    </row>
    <row r="40" spans="1:45" x14ac:dyDescent="0.25">
      <c r="B40" s="109" t="s">
        <v>457</v>
      </c>
      <c r="M40" s="47"/>
      <c r="N40" s="221">
        <f>L38</f>
        <v>14569267.866078507</v>
      </c>
      <c r="O40" s="221"/>
      <c r="P40" s="221">
        <f>GDP_RBI!M19*100</f>
        <v>13408879.999999998</v>
      </c>
      <c r="Q40" s="221"/>
      <c r="R40" s="221">
        <f>GDP_RBI!N19*100</f>
        <v>14347501.6</v>
      </c>
      <c r="S40" s="221"/>
      <c r="T40" s="221">
        <f>GDP_RBI!O19*100</f>
        <v>15208351.696</v>
      </c>
      <c r="U40" s="221"/>
      <c r="V40" s="221">
        <f>GDP_RBI!P19*100</f>
        <v>16244978.111594673</v>
      </c>
      <c r="W40" s="221"/>
      <c r="X40" s="221">
        <f>GDP_RBI!Q19*100</f>
        <v>17332009.571074758</v>
      </c>
      <c r="Y40" s="221"/>
      <c r="Z40" s="221">
        <f>GDP_RBI!R19*100</f>
        <v>18479912.726474337</v>
      </c>
      <c r="AA40" s="221"/>
      <c r="AB40" s="221">
        <f>GDP_RBI!S19*100</f>
        <v>19687531.213481706</v>
      </c>
      <c r="AC40" s="221"/>
      <c r="AD40" s="221">
        <f>GDP_RBI!T19*100</f>
        <v>20974064.705757078</v>
      </c>
      <c r="AE40" s="221"/>
      <c r="AF40" s="221">
        <f>GDP_RBI!U19*100</f>
        <v>22344670.111813739</v>
      </c>
      <c r="AG40" s="221"/>
      <c r="AH40" s="221">
        <f>GDP_RBI!V19*100</f>
        <v>23804841.33191102</v>
      </c>
      <c r="AI40" s="221"/>
      <c r="AJ40" s="221">
        <f>GDP_RBI!W19*100</f>
        <v>25360431.279666003</v>
      </c>
    </row>
    <row r="41" spans="1:45" x14ac:dyDescent="0.25">
      <c r="M41" s="50"/>
      <c r="N41" s="50">
        <f>N40/K38-1</f>
        <v>4.0415541865079563E-2</v>
      </c>
      <c r="O41" s="50"/>
      <c r="P41" s="50">
        <f>P40/N40-1</f>
        <v>-7.9646271641434341E-2</v>
      </c>
      <c r="Q41" s="50"/>
      <c r="R41" s="50">
        <f>R40/P40-1</f>
        <v>7.0000000000000062E-2</v>
      </c>
      <c r="S41" s="50"/>
      <c r="T41" s="50">
        <f>T40/R40-1</f>
        <v>6.0000000000000053E-2</v>
      </c>
      <c r="U41" s="50"/>
      <c r="V41" s="50">
        <f>V40/T40-1</f>
        <v>6.816165461687218E-2</v>
      </c>
      <c r="W41" s="50"/>
      <c r="X41" s="50">
        <f>X40/V40-1</f>
        <v>6.6914923000371829E-2</v>
      </c>
      <c r="Y41" s="50"/>
      <c r="Z41" s="50">
        <f>Z40/X40-1</f>
        <v>6.6230240105296545E-2</v>
      </c>
      <c r="AA41" s="50"/>
      <c r="AB41" s="50">
        <f>AB40/Z40-1</f>
        <v>6.5347629335788637E-2</v>
      </c>
      <c r="AC41" s="50"/>
      <c r="AD41" s="50">
        <f>AD40/AB40-1</f>
        <v>6.5347629335788637E-2</v>
      </c>
      <c r="AE41" s="50"/>
      <c r="AF41" s="50">
        <f>AF40/AD40-1</f>
        <v>6.5347629335788637E-2</v>
      </c>
      <c r="AG41" s="50"/>
      <c r="AH41" s="50">
        <f>AH40/AF40-1</f>
        <v>6.5347629335788637E-2</v>
      </c>
      <c r="AI41" s="50"/>
      <c r="AJ41" s="50">
        <f>AJ40/AH40-1</f>
        <v>6.5347629335788637E-2</v>
      </c>
      <c r="AK41" s="49"/>
    </row>
    <row r="42" spans="1:45" x14ac:dyDescent="0.25"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7"/>
      <c r="AA42" s="48"/>
      <c r="AB42" s="47"/>
      <c r="AC42" s="48"/>
      <c r="AD42" s="47"/>
      <c r="AE42" s="48"/>
      <c r="AF42" s="47"/>
      <c r="AG42" s="48"/>
      <c r="AH42" s="47"/>
      <c r="AI42" s="48"/>
      <c r="AJ42" s="47"/>
    </row>
    <row r="44" spans="1:45" s="37" customFormat="1" ht="39.75" thickBot="1" x14ac:dyDescent="0.3">
      <c r="A44" s="43"/>
      <c r="B44" s="46"/>
      <c r="C44" s="43"/>
      <c r="D44" s="43"/>
      <c r="E44" s="43"/>
      <c r="F44" s="43"/>
      <c r="G44" s="43"/>
      <c r="H44" s="43"/>
      <c r="I44" s="43"/>
      <c r="J44" s="43"/>
      <c r="K44" s="43"/>
      <c r="L44" s="42"/>
      <c r="M44" s="41"/>
      <c r="Y44" s="44" t="s">
        <v>391</v>
      </c>
      <c r="Z44" s="45">
        <f>GDP_RBI!$D$8</f>
        <v>1.3487488808392991</v>
      </c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4"/>
    </row>
    <row r="45" spans="1:45" s="37" customFormat="1" ht="46.5" x14ac:dyDescent="0.35">
      <c r="A45" s="43"/>
      <c r="B45" s="43"/>
      <c r="C45" s="15" t="s">
        <v>149</v>
      </c>
      <c r="D45" s="43"/>
      <c r="E45" s="43"/>
      <c r="F45" s="43"/>
      <c r="G45" s="43"/>
      <c r="H45" s="43"/>
      <c r="I45" s="43"/>
      <c r="J45" s="43"/>
      <c r="K45" s="43"/>
      <c r="L45" s="42"/>
      <c r="M45" s="41"/>
      <c r="Y45" s="40" t="s">
        <v>218</v>
      </c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8"/>
    </row>
    <row r="46" spans="1:45" s="31" customFormat="1" ht="22.5" customHeight="1" thickBot="1" x14ac:dyDescent="0.3">
      <c r="A46" s="36"/>
      <c r="B46" s="36"/>
      <c r="C46" s="35" t="s">
        <v>148</v>
      </c>
      <c r="D46" s="35" t="str">
        <f t="shared" ref="D46:K46" si="27">D4</f>
        <v>2011-12</v>
      </c>
      <c r="E46" s="35" t="str">
        <f t="shared" si="27"/>
        <v>2012-13</v>
      </c>
      <c r="F46" s="35" t="str">
        <f t="shared" si="27"/>
        <v>2013-14</v>
      </c>
      <c r="G46" s="35" t="str">
        <f t="shared" si="27"/>
        <v>2014-15</v>
      </c>
      <c r="H46" s="35" t="str">
        <f t="shared" si="27"/>
        <v>2015-16</v>
      </c>
      <c r="I46" s="35" t="str">
        <f t="shared" si="27"/>
        <v>2016-17</v>
      </c>
      <c r="J46" s="35" t="str">
        <f t="shared" si="27"/>
        <v>2017-18</v>
      </c>
      <c r="K46" s="35" t="str">
        <f t="shared" si="27"/>
        <v>2018-19</v>
      </c>
      <c r="L46" s="35" t="str">
        <f>O4</f>
        <v>2019-20</v>
      </c>
      <c r="M46" s="35" t="str">
        <f>Q4</f>
        <v>2020-21</v>
      </c>
      <c r="N46" s="35" t="str">
        <f>S4</f>
        <v>2021-22</v>
      </c>
      <c r="O46" s="35" t="str">
        <f>U4</f>
        <v>2022-23</v>
      </c>
      <c r="P46" s="35" t="str">
        <f>W4</f>
        <v>2023-24</v>
      </c>
      <c r="Q46" s="35" t="str">
        <f>Y4</f>
        <v>2024-25</v>
      </c>
      <c r="R46" s="34" t="str">
        <f>AA4</f>
        <v>2025-26</v>
      </c>
      <c r="S46" s="34" t="str">
        <f>AC4</f>
        <v>2026-27</v>
      </c>
      <c r="T46" s="34" t="str">
        <f>AE4</f>
        <v>2027-28</v>
      </c>
      <c r="U46" s="34" t="str">
        <f>AG4</f>
        <v>2028-29</v>
      </c>
      <c r="V46" s="34" t="str">
        <f>AI4</f>
        <v>2029-30</v>
      </c>
      <c r="W46" s="34" t="str">
        <f>AK4</f>
        <v>2030-31</v>
      </c>
      <c r="Y46" s="33" t="s">
        <v>147</v>
      </c>
      <c r="Z46" s="33" t="s">
        <v>398</v>
      </c>
      <c r="AA46" s="33" t="s">
        <v>399</v>
      </c>
      <c r="AB46" s="33" t="s">
        <v>397</v>
      </c>
      <c r="AC46" s="33" t="s">
        <v>396</v>
      </c>
      <c r="AD46" s="33" t="s">
        <v>395</v>
      </c>
      <c r="AE46" s="33" t="s">
        <v>394</v>
      </c>
      <c r="AF46" s="33" t="s">
        <v>393</v>
      </c>
      <c r="AG46" s="33" t="s">
        <v>392</v>
      </c>
      <c r="AH46" s="32" t="s">
        <v>81</v>
      </c>
      <c r="AI46" s="32" t="s">
        <v>146</v>
      </c>
      <c r="AJ46" s="32" t="s">
        <v>145</v>
      </c>
      <c r="AK46" s="32" t="s">
        <v>144</v>
      </c>
      <c r="AL46" s="32" t="s">
        <v>143</v>
      </c>
      <c r="AM46" s="32" t="s">
        <v>142</v>
      </c>
      <c r="AN46" s="32" t="s">
        <v>141</v>
      </c>
      <c r="AO46" s="32" t="s">
        <v>140</v>
      </c>
      <c r="AP46" s="32" t="s">
        <v>139</v>
      </c>
      <c r="AQ46" s="32" t="s">
        <v>138</v>
      </c>
      <c r="AR46" s="32" t="s">
        <v>137</v>
      </c>
      <c r="AS46" s="32" t="s">
        <v>136</v>
      </c>
    </row>
    <row r="47" spans="1:45" ht="15.75" thickTop="1" x14ac:dyDescent="0.25">
      <c r="C47" s="23" t="s">
        <v>52</v>
      </c>
      <c r="D47" s="22">
        <f t="shared" ref="D47:K51" si="28">SUMIF($C$5:$C$36,$C47,D$5:D$36)</f>
        <v>1149533.6677195339</v>
      </c>
      <c r="E47" s="22">
        <f t="shared" si="28"/>
        <v>1205655.3997149952</v>
      </c>
      <c r="F47" s="22">
        <f t="shared" si="28"/>
        <v>1259854.701602329</v>
      </c>
      <c r="G47" s="22">
        <f t="shared" si="28"/>
        <v>1311046.5166364303</v>
      </c>
      <c r="H47" s="22">
        <f t="shared" si="28"/>
        <v>1373142.931633471</v>
      </c>
      <c r="I47" s="22">
        <f t="shared" si="28"/>
        <v>1506888.6155533879</v>
      </c>
      <c r="J47" s="22">
        <f t="shared" si="28"/>
        <v>1610924.9558129567</v>
      </c>
      <c r="K47" s="22">
        <f t="shared" si="28"/>
        <v>1717040.0130685554</v>
      </c>
      <c r="L47" s="22">
        <f>SUMIF($C$5:$C$36,$C47,O$5:O$36)</f>
        <v>1760030.4107656355</v>
      </c>
      <c r="M47" s="22">
        <f>SUMIF($C$5:$C$36,$C47,Q$5:Q$36)</f>
        <v>1599595.7133992584</v>
      </c>
      <c r="N47" s="22">
        <f>SUMIF($C$5:$C$36,$C47,S$5:S$36)</f>
        <v>1690037.5376904935</v>
      </c>
      <c r="O47" s="22">
        <f>SUMIF($C$5:$C$36,$C47,U$5:U$36)</f>
        <v>1768770.2483054053</v>
      </c>
      <c r="P47" s="22">
        <f>SUMIF($C$5:$C$36,$C47,W$5:W$36)</f>
        <v>1865281.0992258433</v>
      </c>
      <c r="Q47" s="22">
        <f>SUMIF($C$5:$C$36,$C47,Y$5:Y$36)</f>
        <v>1964610.3967486825</v>
      </c>
      <c r="R47" s="22">
        <f>SUMIF($C$5:$C$36,$C47,AA$5:AA$36)</f>
        <v>2067740.6761365142</v>
      </c>
      <c r="S47" s="22">
        <f>SUMIF($C$5:$C$36,$C47,AC$5:AC$36)</f>
        <v>2174313.3405745449</v>
      </c>
      <c r="T47" s="22">
        <f>SUMIF($C$5:$C$36,$C47,AE$5:AE$36)</f>
        <v>2286199.1822344288</v>
      </c>
      <c r="U47" s="22">
        <f>SUMIF($C$5:$C$36,$C47,AG$5:AG$36)</f>
        <v>2403652.4388753669</v>
      </c>
      <c r="V47" s="22">
        <f>SUMIF($C$5:$C$36,$C47,AI$5:AI$36)</f>
        <v>2526938.8890749966</v>
      </c>
      <c r="W47" s="22">
        <f>SUMIF($C$5:$C$36,$C47,AK$5:AK$36)</f>
        <v>2656336.340781962</v>
      </c>
      <c r="Y47" s="30" t="s">
        <v>52</v>
      </c>
      <c r="Z47" s="295">
        <f t="shared" ref="Z47:AO51" si="29">D47*$Z$44*10</f>
        <v>15504322.47823816</v>
      </c>
      <c r="AA47" s="295">
        <f t="shared" si="29"/>
        <v>16261263.710434576</v>
      </c>
      <c r="AB47" s="295">
        <f t="shared" si="29"/>
        <v>16992276.188062705</v>
      </c>
      <c r="AC47" s="295">
        <f t="shared" si="29"/>
        <v>17682725.220416471</v>
      </c>
      <c r="AD47" s="295">
        <f t="shared" si="29"/>
        <v>18520249.922730383</v>
      </c>
      <c r="AE47" s="295">
        <f t="shared" si="29"/>
        <v>20324143.337771129</v>
      </c>
      <c r="AF47" s="295">
        <f t="shared" si="29"/>
        <v>21727332.312688228</v>
      </c>
      <c r="AG47" s="295">
        <f t="shared" si="29"/>
        <v>23158557.959825095</v>
      </c>
      <c r="AH47" s="295">
        <f t="shared" si="29"/>
        <v>23738390.467632826</v>
      </c>
      <c r="AI47" s="295">
        <f t="shared" si="29"/>
        <v>21574529.282425903</v>
      </c>
      <c r="AJ47" s="295">
        <f t="shared" si="29"/>
        <v>22794362.375364579</v>
      </c>
      <c r="AK47" s="295">
        <f t="shared" si="29"/>
        <v>23856268.928637646</v>
      </c>
      <c r="AL47" s="295">
        <f t="shared" si="29"/>
        <v>25157957.950315535</v>
      </c>
      <c r="AM47" s="295">
        <f t="shared" si="29"/>
        <v>26497660.739000369</v>
      </c>
      <c r="AN47" s="295">
        <f t="shared" si="29"/>
        <v>27888629.228050191</v>
      </c>
      <c r="AO47" s="295">
        <f t="shared" si="29"/>
        <v>29326026.846938752</v>
      </c>
      <c r="AP47" s="295">
        <f t="shared" ref="AJ47:AS51" si="30">T47*$Z$44*10</f>
        <v>30835085.884144068</v>
      </c>
      <c r="AQ47" s="295">
        <f t="shared" si="30"/>
        <v>32419235.368598029</v>
      </c>
      <c r="AR47" s="295">
        <f t="shared" si="30"/>
        <v>34082059.985892035</v>
      </c>
      <c r="AS47" s="295">
        <f t="shared" si="30"/>
        <v>35827306.667624302</v>
      </c>
    </row>
    <row r="48" spans="1:45" x14ac:dyDescent="0.25">
      <c r="C48" s="23" t="s">
        <v>56</v>
      </c>
      <c r="D48" s="22">
        <f t="shared" si="28"/>
        <v>236878.87822920192</v>
      </c>
      <c r="E48" s="22">
        <f t="shared" si="28"/>
        <v>244927.9696167935</v>
      </c>
      <c r="F48" s="22">
        <f t="shared" si="28"/>
        <v>259468.69439943833</v>
      </c>
      <c r="G48" s="22">
        <f t="shared" si="28"/>
        <v>280676.17523435241</v>
      </c>
      <c r="H48" s="22">
        <f t="shared" si="28"/>
        <v>310552.03607642074</v>
      </c>
      <c r="I48" s="22">
        <f t="shared" si="28"/>
        <v>330819.32166422217</v>
      </c>
      <c r="J48" s="22">
        <f t="shared" si="28"/>
        <v>359190.02589002287</v>
      </c>
      <c r="K48" s="22">
        <f t="shared" si="28"/>
        <v>384516.83544141299</v>
      </c>
      <c r="L48" s="22">
        <f>SUMIF($C$5:$C$36,$C48,O$5:O$36)</f>
        <v>399200.51691676443</v>
      </c>
      <c r="M48" s="22">
        <f>SUMIF($C$5:$C$36,$C48,Q$5:Q$36)</f>
        <v>367546.16624734714</v>
      </c>
      <c r="N48" s="22">
        <f>SUMIF($C$5:$C$36,$C48,S$5:S$36)</f>
        <v>393481.29385460063</v>
      </c>
      <c r="O48" s="22">
        <f>SUMIF($C$5:$C$36,$C48,U$5:U$36)</f>
        <v>417369.98791981128</v>
      </c>
      <c r="P48" s="22">
        <f>SUMIF($C$5:$C$36,$C48,W$5:W$36)</f>
        <v>446182.81040961092</v>
      </c>
      <c r="Q48" s="22">
        <f>SUMIF($C$5:$C$36,$C48,Y$5:Y$36)</f>
        <v>476498.1684445531</v>
      </c>
      <c r="R48" s="22">
        <f>SUMIF($C$5:$C$36,$C48,AA$5:AA$36)</f>
        <v>508622.41552816541</v>
      </c>
      <c r="S48" s="22">
        <f>SUMIF($C$5:$C$36,$C48,AC$5:AC$36)</f>
        <v>542544.67846322572</v>
      </c>
      <c r="T48" s="22">
        <f>SUMIF($C$5:$C$36,$C48,AE$5:AE$36)</f>
        <v>578817.62408501829</v>
      </c>
      <c r="U48" s="22">
        <f>SUMIF($C$5:$C$36,$C48,AG$5:AG$36)</f>
        <v>617611.11778762843</v>
      </c>
      <c r="V48" s="22">
        <f>SUMIF($C$5:$C$36,$C48,AI$5:AI$36)</f>
        <v>659107.9512864867</v>
      </c>
      <c r="W48" s="22">
        <f>SUMIF($C$5:$C$36,$C48,AK$5:AK$36)</f>
        <v>703504.88715902274</v>
      </c>
      <c r="Y48" s="29" t="s">
        <v>56</v>
      </c>
      <c r="Z48" s="296">
        <f t="shared" si="29"/>
        <v>3194901.2190610468</v>
      </c>
      <c r="AA48" s="296">
        <f t="shared" si="29"/>
        <v>3303463.249068921</v>
      </c>
      <c r="AB48" s="296">
        <f t="shared" si="29"/>
        <v>3499581.1118407659</v>
      </c>
      <c r="AC48" s="296">
        <f t="shared" si="29"/>
        <v>3785616.7722558784</v>
      </c>
      <c r="AD48" s="296">
        <f t="shared" si="29"/>
        <v>4188567.1110043814</v>
      </c>
      <c r="AE48" s="296">
        <f t="shared" si="29"/>
        <v>4461921.8985463576</v>
      </c>
      <c r="AF48" s="296">
        <f t="shared" si="29"/>
        <v>4844571.4542780723</v>
      </c>
      <c r="AG48" s="296">
        <f t="shared" si="29"/>
        <v>5186166.5146547472</v>
      </c>
      <c r="AH48" s="296">
        <f t="shared" si="29"/>
        <v>5384212.5042195572</v>
      </c>
      <c r="AI48" s="296">
        <f t="shared" si="29"/>
        <v>4957274.8038288448</v>
      </c>
      <c r="AJ48" s="296">
        <f t="shared" si="30"/>
        <v>5307074.5471759196</v>
      </c>
      <c r="AK48" s="296">
        <f t="shared" si="30"/>
        <v>5629273.041027572</v>
      </c>
      <c r="AL48" s="296">
        <f t="shared" si="30"/>
        <v>6017885.6618969589</v>
      </c>
      <c r="AM48" s="296">
        <f t="shared" si="30"/>
        <v>6426763.7141156681</v>
      </c>
      <c r="AN48" s="296">
        <f t="shared" si="30"/>
        <v>6860039.1371339411</v>
      </c>
      <c r="AO48" s="296">
        <f t="shared" si="30"/>
        <v>7317565.2788259313</v>
      </c>
      <c r="AP48" s="296">
        <f t="shared" si="30"/>
        <v>7806796.2269473057</v>
      </c>
      <c r="AQ48" s="296">
        <f t="shared" si="30"/>
        <v>8330023.039099724</v>
      </c>
      <c r="AR48" s="296">
        <f t="shared" si="30"/>
        <v>8889711.1164993215</v>
      </c>
      <c r="AS48" s="296">
        <f t="shared" si="30"/>
        <v>9488514.2922070939</v>
      </c>
    </row>
    <row r="49" spans="3:45" x14ac:dyDescent="0.25">
      <c r="C49" s="23" t="s">
        <v>54</v>
      </c>
      <c r="D49" s="22">
        <f t="shared" si="28"/>
        <v>2333154.3490715558</v>
      </c>
      <c r="E49" s="22">
        <f t="shared" si="28"/>
        <v>2462993.3455388881</v>
      </c>
      <c r="F49" s="22">
        <f t="shared" si="28"/>
        <v>2630309.1377871418</v>
      </c>
      <c r="G49" s="22">
        <f t="shared" si="28"/>
        <v>2779666.2517505661</v>
      </c>
      <c r="H49" s="22">
        <f t="shared" si="28"/>
        <v>3036634.1910702488</v>
      </c>
      <c r="I49" s="22">
        <f t="shared" si="28"/>
        <v>3300869.2898161327</v>
      </c>
      <c r="J49" s="22">
        <f t="shared" si="28"/>
        <v>3505805.8791647302</v>
      </c>
      <c r="K49" s="22">
        <f t="shared" si="28"/>
        <v>3744612.4511502306</v>
      </c>
      <c r="L49" s="22">
        <f>SUMIF($C$5:$C$36,$C49,O$5:O$36)</f>
        <v>3878280.5359771871</v>
      </c>
      <c r="M49" s="22">
        <f>SUMIF($C$5:$C$36,$C49,Q$5:Q$36)</f>
        <v>3561481.0802975046</v>
      </c>
      <c r="N49" s="22">
        <f>SUMIF($C$5:$C$36,$C49,S$5:S$36)</f>
        <v>3802129.6244314378</v>
      </c>
      <c r="O49" s="22">
        <f>SUMIF($C$5:$C$36,$C49,U$5:U$36)</f>
        <v>4020878.6836106922</v>
      </c>
      <c r="P49" s="22">
        <f>SUMIF($C$5:$C$36,$C49,W$5:W$36)</f>
        <v>4284712.1606051596</v>
      </c>
      <c r="Q49" s="22">
        <f>SUMIF($C$5:$C$36,$C49,Y$5:Y$36)</f>
        <v>4560269.1623016912</v>
      </c>
      <c r="R49" s="22">
        <f>SUMIF($C$5:$C$36,$C49,AA$5:AA$36)</f>
        <v>4850155.5111634536</v>
      </c>
      <c r="S49" s="22">
        <f>SUMIF($C$5:$C$36,$C49,AC$5:AC$36)</f>
        <v>5153902.1649050945</v>
      </c>
      <c r="T49" s="22">
        <f>SUMIF($C$5:$C$36,$C49,AE$5:AE$36)</f>
        <v>5476353.3293033168</v>
      </c>
      <c r="U49" s="22">
        <f>SUMIF($C$5:$C$36,$C49,AG$5:AG$36)</f>
        <v>5818638.0648672841</v>
      </c>
      <c r="V49" s="22">
        <f>SUMIF($C$5:$C$36,$C49,AI$5:AI$36)</f>
        <v>6181951.9453206845</v>
      </c>
      <c r="W49" s="22">
        <f>SUMIF($C$5:$C$36,$C49,AK$5:AK$36)</f>
        <v>6567560.8591496637</v>
      </c>
      <c r="Y49" s="28" t="s">
        <v>54</v>
      </c>
      <c r="Z49" s="297">
        <f t="shared" si="29"/>
        <v>31468393.171356041</v>
      </c>
      <c r="AA49" s="297">
        <f t="shared" si="29"/>
        <v>33219595.183102168</v>
      </c>
      <c r="AB49" s="297">
        <f t="shared" si="29"/>
        <v>35476265.058517896</v>
      </c>
      <c r="AC49" s="297">
        <f t="shared" si="29"/>
        <v>37490717.461553454</v>
      </c>
      <c r="AD49" s="297">
        <f t="shared" si="29"/>
        <v>40956569.667243488</v>
      </c>
      <c r="AE49" s="297">
        <f t="shared" si="29"/>
        <v>44520437.604363203</v>
      </c>
      <c r="AF49" s="297">
        <f t="shared" si="29"/>
        <v>47284517.559632652</v>
      </c>
      <c r="AG49" s="297">
        <f t="shared" si="29"/>
        <v>50505418.526657782</v>
      </c>
      <c r="AH49" s="297">
        <f t="shared" si="29"/>
        <v>52308265.324800685</v>
      </c>
      <c r="AI49" s="297">
        <f t="shared" si="29"/>
        <v>48035436.211815968</v>
      </c>
      <c r="AJ49" s="297">
        <f t="shared" si="30"/>
        <v>51281180.757578462</v>
      </c>
      <c r="AK49" s="297">
        <f t="shared" si="30"/>
        <v>54231556.245105155</v>
      </c>
      <c r="AL49" s="297">
        <f t="shared" si="30"/>
        <v>57790007.313347444</v>
      </c>
      <c r="AM49" s="297">
        <f t="shared" si="30"/>
        <v>61506579.289803736</v>
      </c>
      <c r="AN49" s="297">
        <f t="shared" si="30"/>
        <v>65416418.175782666</v>
      </c>
      <c r="AO49" s="297">
        <f t="shared" si="30"/>
        <v>69513197.768709868</v>
      </c>
      <c r="AP49" s="297">
        <f t="shared" si="30"/>
        <v>73862254.239784181</v>
      </c>
      <c r="AQ49" s="297">
        <f t="shared" si="30"/>
        <v>78478815.779986948</v>
      </c>
      <c r="AR49" s="297">
        <f t="shared" si="30"/>
        <v>83379007.676536009</v>
      </c>
      <c r="AS49" s="297">
        <f t="shared" si="30"/>
        <v>88579903.58622095</v>
      </c>
    </row>
    <row r="50" spans="3:45" x14ac:dyDescent="0.25">
      <c r="C50" s="23" t="s">
        <v>55</v>
      </c>
      <c r="D50" s="22">
        <f t="shared" si="28"/>
        <v>2460379.6002905206</v>
      </c>
      <c r="E50" s="22">
        <f t="shared" si="28"/>
        <v>2573292.9213804062</v>
      </c>
      <c r="F50" s="22">
        <f t="shared" si="28"/>
        <v>2756294.4825962298</v>
      </c>
      <c r="G50" s="22">
        <f t="shared" si="28"/>
        <v>2923196.078649818</v>
      </c>
      <c r="H50" s="22">
        <f t="shared" si="28"/>
        <v>3213251.0844531148</v>
      </c>
      <c r="I50" s="22">
        <f t="shared" si="28"/>
        <v>3511996.9476179876</v>
      </c>
      <c r="J50" s="22">
        <f t="shared" si="28"/>
        <v>3823568.6384629998</v>
      </c>
      <c r="K50" s="22">
        <f t="shared" si="28"/>
        <v>4099926.4032520847</v>
      </c>
      <c r="L50" s="22">
        <f>SUMIF($C$5:$C$36,$C50,O$5:O$36)</f>
        <v>4268793.2450421071</v>
      </c>
      <c r="M50" s="22">
        <f>SUMIF($C$5:$C$36,$C50,Q$5:Q$36)</f>
        <v>3940802.1259371438</v>
      </c>
      <c r="N50" s="22">
        <f>SUMIF($C$5:$C$36,$C50,S$5:S$36)</f>
        <v>4229219.938069432</v>
      </c>
      <c r="O50" s="22">
        <f>SUMIF($C$5:$C$36,$C50,U$5:U$36)</f>
        <v>4495985.191621948</v>
      </c>
      <c r="P50" s="22">
        <f>SUMIF($C$5:$C$36,$C50,W$5:W$36)</f>
        <v>4816007.9955472862</v>
      </c>
      <c r="Q50" s="22">
        <f>SUMIF($C$5:$C$36,$C50,Y$5:Y$36)</f>
        <v>5152389.3565883283</v>
      </c>
      <c r="R50" s="22">
        <f>SUMIF($C$5:$C$36,$C50,AA$5:AA$36)</f>
        <v>5508298.0165675338</v>
      </c>
      <c r="S50" s="22">
        <f>SUMIF($C$5:$C$36,$C50,AC$5:AC$36)</f>
        <v>5883453.6211504126</v>
      </c>
      <c r="T50" s="22">
        <f>SUMIF($C$5:$C$36,$C50,AE$5:AE$36)</f>
        <v>6283661.3278344097</v>
      </c>
      <c r="U50" s="22">
        <f>SUMIF($C$5:$C$36,$C50,AG$5:AG$36)</f>
        <v>6710555.3162485156</v>
      </c>
      <c r="V50" s="22">
        <f>SUMIF($C$5:$C$36,$C50,AI$5:AI$36)</f>
        <v>7165873.3954555206</v>
      </c>
      <c r="W50" s="22">
        <f>SUMIF($C$5:$C$36,$C50,AK$5:AK$36)</f>
        <v>7651463.353930695</v>
      </c>
      <c r="Y50" s="29" t="s">
        <v>55</v>
      </c>
      <c r="Z50" s="296">
        <f t="shared" si="29"/>
        <v>33184342.323316816</v>
      </c>
      <c r="AA50" s="296">
        <f t="shared" si="29"/>
        <v>34707259.477835134</v>
      </c>
      <c r="AB50" s="296">
        <f t="shared" si="29"/>
        <v>37175490.986651994</v>
      </c>
      <c r="AC50" s="296">
        <f t="shared" si="29"/>
        <v>39426574.395527698</v>
      </c>
      <c r="AD50" s="296">
        <f t="shared" si="29"/>
        <v>43338688.040118031</v>
      </c>
      <c r="AE50" s="296">
        <f t="shared" si="29"/>
        <v>47368019.526107952</v>
      </c>
      <c r="AF50" s="296">
        <f t="shared" si="29"/>
        <v>51570339.219392136</v>
      </c>
      <c r="AG50" s="296">
        <f t="shared" si="29"/>
        <v>55297711.479097418</v>
      </c>
      <c r="AH50" s="296">
        <f t="shared" si="29"/>
        <v>57575301.117849015</v>
      </c>
      <c r="AI50" s="296">
        <f t="shared" si="29"/>
        <v>53151524.569668539</v>
      </c>
      <c r="AJ50" s="296">
        <f t="shared" si="30"/>
        <v>57041556.582943961</v>
      </c>
      <c r="AK50" s="296">
        <f t="shared" si="30"/>
        <v>60639549.954701647</v>
      </c>
      <c r="AL50" s="296">
        <f t="shared" si="30"/>
        <v>64955853.941075191</v>
      </c>
      <c r="AM50" s="296">
        <f t="shared" si="30"/>
        <v>69492793.783468246</v>
      </c>
      <c r="AN50" s="296">
        <f t="shared" si="30"/>
        <v>74293107.85174793</v>
      </c>
      <c r="AO50" s="296">
        <f t="shared" si="30"/>
        <v>79353014.869965404</v>
      </c>
      <c r="AP50" s="296">
        <f t="shared" si="30"/>
        <v>84750811.834898442</v>
      </c>
      <c r="AQ50" s="296">
        <f t="shared" si="30"/>
        <v>90508539.726003945</v>
      </c>
      <c r="AR50" s="296">
        <f t="shared" si="30"/>
        <v>96649637.223567426</v>
      </c>
      <c r="AS50" s="296">
        <f t="shared" si="30"/>
        <v>103199026.35396935</v>
      </c>
    </row>
    <row r="51" spans="3:45" x14ac:dyDescent="0.25">
      <c r="C51" s="23" t="s">
        <v>53</v>
      </c>
      <c r="D51" s="22">
        <f t="shared" si="28"/>
        <v>2447563.7442922574</v>
      </c>
      <c r="E51" s="22">
        <f t="shared" si="28"/>
        <v>2631697.8615811872</v>
      </c>
      <c r="F51" s="22">
        <f t="shared" si="28"/>
        <v>2806455.3068861743</v>
      </c>
      <c r="G51" s="22">
        <f t="shared" si="28"/>
        <v>3005543.6979989288</v>
      </c>
      <c r="H51" s="22">
        <f t="shared" si="28"/>
        <v>3248378.2727374956</v>
      </c>
      <c r="I51" s="22">
        <f t="shared" si="28"/>
        <v>3563732.6563612162</v>
      </c>
      <c r="J51" s="22">
        <f t="shared" si="28"/>
        <v>3823785.1326603424</v>
      </c>
      <c r="K51" s="22">
        <f t="shared" si="28"/>
        <v>4090636.3573433077</v>
      </c>
      <c r="L51" s="22">
        <f>SUMIF($C$5:$C$36,$C51,O$5:O$36)</f>
        <v>4262963.1573768128</v>
      </c>
      <c r="M51" s="22">
        <f>SUMIF($C$5:$C$36,$C51,Q$5:Q$36)</f>
        <v>3939454.914118744</v>
      </c>
      <c r="N51" s="22">
        <f>SUMIF($C$5:$C$36,$C51,S$5:S$36)</f>
        <v>4232633.2059540367</v>
      </c>
      <c r="O51" s="22">
        <f>SUMIF($C$5:$C$36,$C51,U$5:U$36)</f>
        <v>4505347.584542146</v>
      </c>
      <c r="P51" s="22">
        <f>SUMIF($C$5:$C$36,$C51,W$5:W$36)</f>
        <v>4832794.0458067702</v>
      </c>
      <c r="Q51" s="22">
        <f>SUMIF($C$5:$C$36,$C51,Y$5:Y$36)</f>
        <v>5178242.4869915033</v>
      </c>
      <c r="R51" s="22">
        <f>SUMIF($C$5:$C$36,$C51,AA$5:AA$36)</f>
        <v>5545096.1070786733</v>
      </c>
      <c r="S51" s="22">
        <f>SUMIF($C$5:$C$36,$C51,AC$5:AC$36)</f>
        <v>5933317.4083884284</v>
      </c>
      <c r="T51" s="22">
        <f>SUMIF($C$5:$C$36,$C51,AE$5:AE$36)</f>
        <v>6349033.242299905</v>
      </c>
      <c r="U51" s="22">
        <f>SUMIF($C$5:$C$36,$C51,AG$5:AG$36)</f>
        <v>6794213.1740349475</v>
      </c>
      <c r="V51" s="22">
        <f>SUMIF($C$5:$C$36,$C51,AI$5:AI$36)</f>
        <v>7270969.1507733297</v>
      </c>
      <c r="W51" s="22">
        <f>SUMIF($C$5:$C$36,$C51,AK$5:AK$36)</f>
        <v>7781565.8386446554</v>
      </c>
      <c r="Y51" s="28" t="s">
        <v>53</v>
      </c>
      <c r="Z51" s="297">
        <f t="shared" si="29"/>
        <v>33011488.608970266</v>
      </c>
      <c r="AA51" s="297">
        <f t="shared" si="29"/>
        <v>35494995.455148026</v>
      </c>
      <c r="AB51" s="297">
        <f t="shared" si="29"/>
        <v>37852034.54288239</v>
      </c>
      <c r="AC51" s="297">
        <f t="shared" si="29"/>
        <v>40537236.98989664</v>
      </c>
      <c r="AD51" s="297">
        <f t="shared" si="29"/>
        <v>43812465.59897393</v>
      </c>
      <c r="AE51" s="297">
        <f t="shared" si="29"/>
        <v>48065804.318776533</v>
      </c>
      <c r="AF51" s="297">
        <f t="shared" si="29"/>
        <v>51573259.182455875</v>
      </c>
      <c r="AG51" s="297">
        <f t="shared" si="29"/>
        <v>55172412.088873327</v>
      </c>
      <c r="AH51" s="297">
        <f t="shared" si="29"/>
        <v>57496667.875711411</v>
      </c>
      <c r="AI51" s="297">
        <f t="shared" si="29"/>
        <v>53133354.065345332</v>
      </c>
      <c r="AJ51" s="297">
        <f t="shared" si="30"/>
        <v>57087592.99533762</v>
      </c>
      <c r="AK51" s="297">
        <f t="shared" si="30"/>
        <v>60765825.124432594</v>
      </c>
      <c r="AL51" s="297">
        <f t="shared" si="30"/>
        <v>65182255.606087103</v>
      </c>
      <c r="AM51" s="297">
        <f t="shared" si="30"/>
        <v>69841487.590442985</v>
      </c>
      <c r="AN51" s="297">
        <f t="shared" si="30"/>
        <v>74789421.68568714</v>
      </c>
      <c r="AO51" s="297">
        <f t="shared" si="30"/>
        <v>80025552.142282233</v>
      </c>
      <c r="AP51" s="297">
        <f t="shared" si="30"/>
        <v>85632514.799635038</v>
      </c>
      <c r="AQ51" s="297">
        <f t="shared" si="30"/>
        <v>91636874.146632567</v>
      </c>
      <c r="AR51" s="297">
        <f t="shared" si="30"/>
        <v>98067115.047225967</v>
      </c>
      <c r="AS51" s="297">
        <f t="shared" si="30"/>
        <v>104953782.160493</v>
      </c>
    </row>
    <row r="52" spans="3:45" ht="13.5" thickBot="1" x14ac:dyDescent="0.25">
      <c r="C52" s="23" t="s">
        <v>135</v>
      </c>
      <c r="D52" s="23">
        <f t="shared" ref="D52:W52" si="31">SUM(D47:D51)</f>
        <v>8627510.2396030687</v>
      </c>
      <c r="E52" s="23">
        <f t="shared" si="31"/>
        <v>9118567.4978322703</v>
      </c>
      <c r="F52" s="23">
        <f t="shared" si="31"/>
        <v>9712382.3232713137</v>
      </c>
      <c r="G52" s="23">
        <f t="shared" si="31"/>
        <v>10300128.720270095</v>
      </c>
      <c r="H52" s="23">
        <f t="shared" si="31"/>
        <v>11181958.515970752</v>
      </c>
      <c r="I52" s="23">
        <f t="shared" si="31"/>
        <v>12214306.831012947</v>
      </c>
      <c r="J52" s="23">
        <f t="shared" si="31"/>
        <v>13123274.631991053</v>
      </c>
      <c r="K52" s="23">
        <f t="shared" si="31"/>
        <v>14036732.060255591</v>
      </c>
      <c r="L52" s="23">
        <f t="shared" si="31"/>
        <v>14569267.866078505</v>
      </c>
      <c r="M52" s="23">
        <f t="shared" si="31"/>
        <v>13408879.999999998</v>
      </c>
      <c r="N52" s="23">
        <f t="shared" si="31"/>
        <v>14347501.600000001</v>
      </c>
      <c r="O52" s="23">
        <f t="shared" si="31"/>
        <v>15208351.696000002</v>
      </c>
      <c r="P52" s="23">
        <f t="shared" si="31"/>
        <v>16244978.11159467</v>
      </c>
      <c r="Q52" s="23">
        <f t="shared" si="31"/>
        <v>17332009.571074758</v>
      </c>
      <c r="R52" s="23">
        <f t="shared" si="31"/>
        <v>18479912.726474337</v>
      </c>
      <c r="S52" s="23">
        <f t="shared" si="31"/>
        <v>19687531.213481706</v>
      </c>
      <c r="T52" s="23">
        <f t="shared" si="31"/>
        <v>20974064.705757082</v>
      </c>
      <c r="U52" s="23">
        <f t="shared" si="31"/>
        <v>22344670.111813743</v>
      </c>
      <c r="V52" s="23">
        <f t="shared" si="31"/>
        <v>23804841.33191102</v>
      </c>
      <c r="W52" s="23">
        <f t="shared" si="31"/>
        <v>25360431.279665999</v>
      </c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98">
        <f>W52*$Z$44*10</f>
        <v>342048533.06051469</v>
      </c>
    </row>
    <row r="53" spans="3:45" ht="13.5" thickTop="1" x14ac:dyDescent="0.2">
      <c r="C53" s="13"/>
      <c r="D53" s="13"/>
      <c r="E53" s="13"/>
      <c r="F53" s="13"/>
      <c r="G53" s="13"/>
      <c r="H53" s="13"/>
      <c r="I53" s="13"/>
      <c r="J53" s="13"/>
      <c r="K53" s="13"/>
      <c r="L53" s="27" t="b">
        <f>L52=N40</f>
        <v>1</v>
      </c>
      <c r="M53" s="27" t="b">
        <f>M52=P40</f>
        <v>1</v>
      </c>
      <c r="N53" s="27" t="b">
        <f>N52=R40</f>
        <v>1</v>
      </c>
      <c r="O53" s="27" t="b">
        <f>O52=T40</f>
        <v>1</v>
      </c>
      <c r="P53" s="27" t="b">
        <f>P52=V40</f>
        <v>1</v>
      </c>
      <c r="Q53" s="27" t="b">
        <f>Q52=X40</f>
        <v>1</v>
      </c>
      <c r="R53" s="27" t="b">
        <f>R52=Z40</f>
        <v>1</v>
      </c>
      <c r="S53" s="27" t="b">
        <f>S52=AB40</f>
        <v>1</v>
      </c>
      <c r="T53" s="27" t="b">
        <f>T52=AD40</f>
        <v>1</v>
      </c>
      <c r="U53" s="27" t="b">
        <f>U52=AF40</f>
        <v>1</v>
      </c>
      <c r="V53" s="27" t="b">
        <f>V52=AH40</f>
        <v>1</v>
      </c>
      <c r="W53" s="27" t="b">
        <f>W52=AJ40</f>
        <v>1</v>
      </c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99">
        <f>SUM($AS$47:$AS$51)</f>
        <v>342048533.06051469</v>
      </c>
    </row>
    <row r="54" spans="3:45" x14ac:dyDescent="0.25">
      <c r="AK54" s="141" t="b">
        <f>AK53=AK52</f>
        <v>1</v>
      </c>
    </row>
    <row r="56" spans="3:45" ht="23.25" x14ac:dyDescent="0.35">
      <c r="C56" s="15" t="s">
        <v>134</v>
      </c>
    </row>
    <row r="57" spans="3:45" ht="12.75" x14ac:dyDescent="0.2">
      <c r="C57" s="23" t="s">
        <v>133</v>
      </c>
      <c r="D57" s="23" t="str">
        <f t="shared" ref="D57:W57" si="32">D46</f>
        <v>2011-12</v>
      </c>
      <c r="E57" s="23" t="str">
        <f t="shared" si="32"/>
        <v>2012-13</v>
      </c>
      <c r="F57" s="23" t="str">
        <f t="shared" si="32"/>
        <v>2013-14</v>
      </c>
      <c r="G57" s="23" t="str">
        <f t="shared" si="32"/>
        <v>2014-15</v>
      </c>
      <c r="H57" s="23" t="str">
        <f t="shared" si="32"/>
        <v>2015-16</v>
      </c>
      <c r="I57" s="23" t="str">
        <f t="shared" si="32"/>
        <v>2016-17</v>
      </c>
      <c r="J57" s="23" t="str">
        <f t="shared" si="32"/>
        <v>2017-18</v>
      </c>
      <c r="K57" s="23" t="str">
        <f t="shared" si="32"/>
        <v>2018-19</v>
      </c>
      <c r="L57" s="23" t="str">
        <f t="shared" si="32"/>
        <v>2019-20</v>
      </c>
      <c r="M57" s="23" t="str">
        <f t="shared" si="32"/>
        <v>2020-21</v>
      </c>
      <c r="N57" s="23" t="str">
        <f t="shared" si="32"/>
        <v>2021-22</v>
      </c>
      <c r="O57" s="23" t="str">
        <f t="shared" si="32"/>
        <v>2022-23</v>
      </c>
      <c r="P57" s="23" t="str">
        <f t="shared" si="32"/>
        <v>2023-24</v>
      </c>
      <c r="Q57" s="23" t="str">
        <f t="shared" si="32"/>
        <v>2024-25</v>
      </c>
      <c r="R57" s="23" t="str">
        <f t="shared" si="32"/>
        <v>2025-26</v>
      </c>
      <c r="S57" s="23" t="str">
        <f t="shared" si="32"/>
        <v>2026-27</v>
      </c>
      <c r="T57" s="23" t="str">
        <f t="shared" si="32"/>
        <v>2027-28</v>
      </c>
      <c r="U57" s="23" t="str">
        <f t="shared" si="32"/>
        <v>2028-29</v>
      </c>
      <c r="V57" s="23" t="str">
        <f t="shared" si="32"/>
        <v>2029-30</v>
      </c>
      <c r="W57" s="23" t="str">
        <f t="shared" si="32"/>
        <v>2030-31</v>
      </c>
    </row>
    <row r="58" spans="3:45" x14ac:dyDescent="0.25">
      <c r="C58" s="23" t="str">
        <f>C47</f>
        <v>ER</v>
      </c>
      <c r="D58" s="25"/>
      <c r="E58" s="25">
        <f t="shared" ref="E58:W62" si="33">E47/D47-1</f>
        <v>4.8821303430630847E-2</v>
      </c>
      <c r="F58" s="25">
        <f t="shared" si="33"/>
        <v>4.4954223155427409E-2</v>
      </c>
      <c r="G58" s="25">
        <f t="shared" si="33"/>
        <v>4.0633110285649421E-2</v>
      </c>
      <c r="H58" s="25">
        <f t="shared" si="33"/>
        <v>4.7364005936534559E-2</v>
      </c>
      <c r="I58" s="25">
        <f t="shared" si="33"/>
        <v>9.7401137812226812E-2</v>
      </c>
      <c r="J58" s="25">
        <f t="shared" si="33"/>
        <v>6.90404978747301E-2</v>
      </c>
      <c r="K58" s="25">
        <f t="shared" si="33"/>
        <v>6.5872129469896734E-2</v>
      </c>
      <c r="L58" s="25">
        <f t="shared" si="33"/>
        <v>2.5037504874595884E-2</v>
      </c>
      <c r="M58" s="25">
        <f t="shared" si="33"/>
        <v>-9.1154503004630461E-2</v>
      </c>
      <c r="N58" s="25">
        <f t="shared" si="33"/>
        <v>5.6540426767610841E-2</v>
      </c>
      <c r="O58" s="25">
        <f t="shared" si="33"/>
        <v>4.6586367970561815E-2</v>
      </c>
      <c r="P58" s="25">
        <f t="shared" si="33"/>
        <v>5.4563814047020376E-2</v>
      </c>
      <c r="Q58" s="25">
        <f t="shared" si="33"/>
        <v>5.3251650683676655E-2</v>
      </c>
      <c r="R58" s="25">
        <f t="shared" si="33"/>
        <v>5.2494010801585E-2</v>
      </c>
      <c r="S58" s="25">
        <f t="shared" si="33"/>
        <v>5.1540633536869329E-2</v>
      </c>
      <c r="T58" s="25">
        <f t="shared" si="33"/>
        <v>5.1458011856892361E-2</v>
      </c>
      <c r="U58" s="25">
        <f t="shared" si="33"/>
        <v>5.1374900994472616E-2</v>
      </c>
      <c r="V58" s="25">
        <f t="shared" si="33"/>
        <v>5.1291296614128346E-2</v>
      </c>
      <c r="W58" s="25">
        <f t="shared" si="33"/>
        <v>5.1207194707558745E-2</v>
      </c>
    </row>
    <row r="59" spans="3:45" x14ac:dyDescent="0.25">
      <c r="C59" s="23" t="str">
        <f>C48</f>
        <v>NER</v>
      </c>
      <c r="D59" s="25"/>
      <c r="E59" s="25">
        <f t="shared" si="33"/>
        <v>3.3979776701759556E-2</v>
      </c>
      <c r="F59" s="25">
        <f t="shared" si="33"/>
        <v>5.9367351166119464E-2</v>
      </c>
      <c r="G59" s="25">
        <f t="shared" si="33"/>
        <v>8.1734256550681561E-2</v>
      </c>
      <c r="H59" s="25">
        <f t="shared" si="33"/>
        <v>0.10644245389592921</v>
      </c>
      <c r="I59" s="25">
        <f t="shared" si="33"/>
        <v>6.5262124325000448E-2</v>
      </c>
      <c r="J59" s="25">
        <f t="shared" si="33"/>
        <v>8.5758909374092251E-2</v>
      </c>
      <c r="K59" s="25">
        <f t="shared" si="33"/>
        <v>7.0510893192631929E-2</v>
      </c>
      <c r="L59" s="25">
        <f t="shared" si="33"/>
        <v>3.8187356500255731E-2</v>
      </c>
      <c r="M59" s="25">
        <f t="shared" si="33"/>
        <v>-7.9294362927935347E-2</v>
      </c>
      <c r="N59" s="25">
        <f t="shared" si="33"/>
        <v>7.0562911516807825E-2</v>
      </c>
      <c r="O59" s="25">
        <f t="shared" si="33"/>
        <v>6.0711130206962283E-2</v>
      </c>
      <c r="P59" s="25">
        <f t="shared" si="33"/>
        <v>6.9034246169457303E-2</v>
      </c>
      <c r="Q59" s="25">
        <f t="shared" si="33"/>
        <v>6.7943805381277755E-2</v>
      </c>
      <c r="R59" s="25">
        <f t="shared" si="33"/>
        <v>6.7417356898718861E-2</v>
      </c>
      <c r="S59" s="25">
        <f t="shared" si="33"/>
        <v>6.6694392341781983E-2</v>
      </c>
      <c r="T59" s="25">
        <f t="shared" si="33"/>
        <v>6.6857066453101632E-2</v>
      </c>
      <c r="U59" s="25">
        <f t="shared" si="33"/>
        <v>6.7021963548421715E-2</v>
      </c>
      <c r="V59" s="25">
        <f t="shared" si="33"/>
        <v>6.7189259234040177E-2</v>
      </c>
      <c r="W59" s="25">
        <f t="shared" si="33"/>
        <v>6.7359126507090972E-2</v>
      </c>
    </row>
    <row r="60" spans="3:45" x14ac:dyDescent="0.25">
      <c r="C60" s="23" t="str">
        <f>C49</f>
        <v>NR</v>
      </c>
      <c r="D60" s="25"/>
      <c r="E60" s="25">
        <f t="shared" si="33"/>
        <v>5.5649552940635783E-2</v>
      </c>
      <c r="F60" s="25">
        <f t="shared" si="33"/>
        <v>6.7931889686712044E-2</v>
      </c>
      <c r="G60" s="25">
        <f t="shared" si="33"/>
        <v>5.6783102722700152E-2</v>
      </c>
      <c r="H60" s="25">
        <f t="shared" si="33"/>
        <v>9.2445608949581759E-2</v>
      </c>
      <c r="I60" s="25">
        <f t="shared" si="33"/>
        <v>8.7015781987475949E-2</v>
      </c>
      <c r="J60" s="25">
        <f t="shared" si="33"/>
        <v>6.2085642100663918E-2</v>
      </c>
      <c r="K60" s="25">
        <f t="shared" si="33"/>
        <v>6.811745436470007E-2</v>
      </c>
      <c r="L60" s="25">
        <f t="shared" si="33"/>
        <v>3.5696106491847512E-2</v>
      </c>
      <c r="M60" s="25">
        <f t="shared" si="33"/>
        <v>-8.1685544080905559E-2</v>
      </c>
      <c r="N60" s="25">
        <f t="shared" si="33"/>
        <v>6.7569794337874356E-2</v>
      </c>
      <c r="O60" s="25">
        <f t="shared" si="33"/>
        <v>5.7533298647587605E-2</v>
      </c>
      <c r="P60" s="25">
        <f t="shared" si="33"/>
        <v>6.5615875970062465E-2</v>
      </c>
      <c r="Q60" s="25">
        <f t="shared" si="33"/>
        <v>6.4311671675423066E-2</v>
      </c>
      <c r="R60" s="25">
        <f t="shared" si="33"/>
        <v>6.3567815526802907E-2</v>
      </c>
      <c r="S60" s="25">
        <f t="shared" si="33"/>
        <v>6.2626167973896196E-2</v>
      </c>
      <c r="T60" s="25">
        <f t="shared" si="33"/>
        <v>6.256447136189669E-2</v>
      </c>
      <c r="U60" s="25">
        <f t="shared" si="33"/>
        <v>6.250231038462073E-2</v>
      </c>
      <c r="V60" s="25">
        <f t="shared" si="33"/>
        <v>6.2439676845871483E-2</v>
      </c>
      <c r="W60" s="25">
        <f t="shared" si="33"/>
        <v>6.2376562813766023E-2</v>
      </c>
    </row>
    <row r="61" spans="3:45" x14ac:dyDescent="0.25">
      <c r="C61" s="23" t="str">
        <f>C50</f>
        <v>SR</v>
      </c>
      <c r="D61" s="25"/>
      <c r="E61" s="25">
        <f t="shared" si="33"/>
        <v>4.5892642369719239E-2</v>
      </c>
      <c r="F61" s="25">
        <f t="shared" si="33"/>
        <v>7.1115713137568148E-2</v>
      </c>
      <c r="G61" s="25">
        <f t="shared" si="33"/>
        <v>6.0552889797311771E-2</v>
      </c>
      <c r="H61" s="25">
        <f t="shared" si="33"/>
        <v>9.9225299295444103E-2</v>
      </c>
      <c r="I61" s="25">
        <f t="shared" si="33"/>
        <v>9.2973084055060218E-2</v>
      </c>
      <c r="J61" s="25">
        <f t="shared" si="33"/>
        <v>8.8716389988987787E-2</v>
      </c>
      <c r="K61" s="25">
        <f t="shared" si="33"/>
        <v>7.2277443121872453E-2</v>
      </c>
      <c r="L61" s="25">
        <f t="shared" si="33"/>
        <v>4.1187773921033344E-2</v>
      </c>
      <c r="M61" s="25">
        <f t="shared" si="33"/>
        <v>-7.6834622872846148E-2</v>
      </c>
      <c r="N61" s="25">
        <f t="shared" si="33"/>
        <v>7.3187590474033559E-2</v>
      </c>
      <c r="O61" s="25">
        <f t="shared" si="33"/>
        <v>6.3076703850566407E-2</v>
      </c>
      <c r="P61" s="25">
        <f t="shared" si="33"/>
        <v>7.1179683714636122E-2</v>
      </c>
      <c r="Q61" s="25">
        <f t="shared" si="33"/>
        <v>6.9846512163611152E-2</v>
      </c>
      <c r="R61" s="25">
        <f t="shared" si="33"/>
        <v>6.9076429467448408E-2</v>
      </c>
      <c r="S61" s="25">
        <f t="shared" si="33"/>
        <v>6.8107354296101708E-2</v>
      </c>
      <c r="T61" s="25">
        <f t="shared" si="33"/>
        <v>6.8022582050326852E-2</v>
      </c>
      <c r="U61" s="25">
        <f t="shared" si="33"/>
        <v>6.7937141443813243E-2</v>
      </c>
      <c r="V61" s="25">
        <f t="shared" si="33"/>
        <v>6.7851028379801281E-2</v>
      </c>
      <c r="W61" s="25">
        <f t="shared" si="33"/>
        <v>6.7764239148172534E-2</v>
      </c>
    </row>
    <row r="62" spans="3:45" x14ac:dyDescent="0.25">
      <c r="C62" s="23" t="str">
        <f>C51</f>
        <v>WR</v>
      </c>
      <c r="D62" s="25"/>
      <c r="E62" s="25">
        <f t="shared" si="33"/>
        <v>7.5231592116173696E-2</v>
      </c>
      <c r="F62" s="25">
        <f t="shared" si="33"/>
        <v>6.6404828554288642E-2</v>
      </c>
      <c r="G62" s="25">
        <f t="shared" si="33"/>
        <v>7.0939448287044904E-2</v>
      </c>
      <c r="H62" s="25">
        <f t="shared" si="33"/>
        <v>8.0795556191794571E-2</v>
      </c>
      <c r="I62" s="25">
        <f t="shared" si="33"/>
        <v>9.7080560558596263E-2</v>
      </c>
      <c r="J62" s="25">
        <f t="shared" si="33"/>
        <v>7.2971937396857145E-2</v>
      </c>
      <c r="K62" s="25">
        <f t="shared" si="33"/>
        <v>6.9787191336587284E-2</v>
      </c>
      <c r="L62" s="25">
        <f t="shared" si="33"/>
        <v>4.212713743771257E-2</v>
      </c>
      <c r="M62" s="25">
        <f t="shared" si="33"/>
        <v>-7.5888116156541563E-2</v>
      </c>
      <c r="N62" s="25">
        <f t="shared" si="33"/>
        <v>7.4421029870036293E-2</v>
      </c>
      <c r="O62" s="25">
        <f t="shared" si="33"/>
        <v>6.443137529717502E-2</v>
      </c>
      <c r="P62" s="25">
        <f t="shared" si="33"/>
        <v>7.2679511429505128E-2</v>
      </c>
      <c r="Q62" s="25">
        <f t="shared" si="33"/>
        <v>7.1480066791686614E-2</v>
      </c>
      <c r="R62" s="25">
        <f t="shared" si="33"/>
        <v>7.0845199120890934E-2</v>
      </c>
      <c r="S62" s="25">
        <f t="shared" si="33"/>
        <v>7.0011645211011775E-2</v>
      </c>
      <c r="T62" s="25">
        <f t="shared" si="33"/>
        <v>7.0064654441669427E-2</v>
      </c>
      <c r="U62" s="25">
        <f t="shared" si="33"/>
        <v>7.0117750962314762E-2</v>
      </c>
      <c r="V62" s="25">
        <f t="shared" si="33"/>
        <v>7.0170888744023108E-2</v>
      </c>
      <c r="W62" s="25">
        <f t="shared" si="33"/>
        <v>7.0224020661264763E-2</v>
      </c>
    </row>
    <row r="65" spans="3:23" ht="23.25" x14ac:dyDescent="0.35">
      <c r="C65" s="15" t="s">
        <v>132</v>
      </c>
    </row>
    <row r="66" spans="3:23" ht="12.75" x14ac:dyDescent="0.2">
      <c r="C66" s="24"/>
      <c r="D66" s="24" t="str">
        <f t="shared" ref="D66:K81" si="34">D4</f>
        <v>2011-12</v>
      </c>
      <c r="E66" s="24" t="str">
        <f t="shared" si="34"/>
        <v>2012-13</v>
      </c>
      <c r="F66" s="24" t="str">
        <f t="shared" si="34"/>
        <v>2013-14</v>
      </c>
      <c r="G66" s="24" t="str">
        <f t="shared" si="34"/>
        <v>2014-15</v>
      </c>
      <c r="H66" s="24" t="str">
        <f t="shared" si="34"/>
        <v>2015-16</v>
      </c>
      <c r="I66" s="24" t="str">
        <f t="shared" si="34"/>
        <v>2016-17</v>
      </c>
      <c r="J66" s="24" t="str">
        <f t="shared" si="34"/>
        <v>2017-18</v>
      </c>
      <c r="K66" s="24" t="str">
        <f t="shared" si="34"/>
        <v>2018-19</v>
      </c>
      <c r="L66" s="24" t="str">
        <f>N4</f>
        <v>2019-20</v>
      </c>
      <c r="M66" s="24" t="str">
        <f t="shared" ref="M66:W66" si="35">M46</f>
        <v>2020-21</v>
      </c>
      <c r="N66" s="24" t="str">
        <f t="shared" si="35"/>
        <v>2021-22</v>
      </c>
      <c r="O66" s="24" t="str">
        <f t="shared" si="35"/>
        <v>2022-23</v>
      </c>
      <c r="P66" s="24" t="str">
        <f t="shared" si="35"/>
        <v>2023-24</v>
      </c>
      <c r="Q66" s="24" t="str">
        <f t="shared" si="35"/>
        <v>2024-25</v>
      </c>
      <c r="R66" s="24" t="str">
        <f t="shared" si="35"/>
        <v>2025-26</v>
      </c>
      <c r="S66" s="24" t="str">
        <f t="shared" si="35"/>
        <v>2026-27</v>
      </c>
      <c r="T66" s="24" t="str">
        <f t="shared" si="35"/>
        <v>2027-28</v>
      </c>
      <c r="U66" s="24" t="str">
        <f t="shared" si="35"/>
        <v>2028-29</v>
      </c>
      <c r="V66" s="24" t="str">
        <f t="shared" si="35"/>
        <v>2029-30</v>
      </c>
      <c r="W66" s="24" t="str">
        <f t="shared" si="35"/>
        <v>2030-31</v>
      </c>
    </row>
    <row r="67" spans="3:23" x14ac:dyDescent="0.25">
      <c r="C67" s="23" t="str">
        <f t="shared" ref="C67:C98" si="36">A5</f>
        <v>BR</v>
      </c>
      <c r="D67" s="22">
        <f t="shared" si="34"/>
        <v>247143.96140589949</v>
      </c>
      <c r="E67" s="22">
        <f t="shared" si="34"/>
        <v>256850.961244604</v>
      </c>
      <c r="F67" s="22">
        <f t="shared" si="34"/>
        <v>269649.84200906171</v>
      </c>
      <c r="G67" s="22">
        <f t="shared" si="34"/>
        <v>279482.44215894234</v>
      </c>
      <c r="H67" s="22">
        <f t="shared" si="34"/>
        <v>296488.18110842572</v>
      </c>
      <c r="I67" s="22">
        <f t="shared" si="34"/>
        <v>322950.70521495386</v>
      </c>
      <c r="J67" s="22">
        <f t="shared" si="34"/>
        <v>343789.03249613533</v>
      </c>
      <c r="K67" s="22">
        <f t="shared" si="34"/>
        <v>375651.26886572823</v>
      </c>
      <c r="L67" s="22">
        <f t="shared" ref="L67:L98" si="37">O5</f>
        <v>385928.32171969459</v>
      </c>
      <c r="M67" s="22">
        <f t="shared" ref="M67:M98" si="38">Q5</f>
        <v>351522.67536714603</v>
      </c>
      <c r="N67" s="22">
        <f t="shared" ref="N67:N98" si="39">S5</f>
        <v>372195.04836288263</v>
      </c>
      <c r="O67" s="22">
        <f t="shared" ref="O67:O98" si="40">U5</f>
        <v>390347.29920786619</v>
      </c>
      <c r="P67" s="22">
        <f t="shared" ref="P67:P98" si="41">W5</f>
        <v>412480.89860069077</v>
      </c>
      <c r="Q67" s="22">
        <f t="shared" ref="Q67:Q98" si="42">Y5</f>
        <v>435301.30601597257</v>
      </c>
      <c r="R67" s="22">
        <f t="shared" ref="R67:R98" si="43">AA5</f>
        <v>459026.40149103245</v>
      </c>
      <c r="S67" s="22">
        <f t="shared" ref="S67:S98" si="44">AC5</f>
        <v>483577.14889256289</v>
      </c>
      <c r="T67" s="22">
        <f t="shared" ref="T67:T98" si="45">AE5</f>
        <v>509370.32294041303</v>
      </c>
      <c r="U67" s="22">
        <f t="shared" ref="U67:U98" si="46">AG5</f>
        <v>536464.47768810391</v>
      </c>
      <c r="V67" s="21">
        <f t="shared" ref="V67:V98" si="47">AI5</f>
        <v>564920.67165986623</v>
      </c>
      <c r="W67" s="21">
        <f t="shared" ref="W67:W98" si="48">AK5</f>
        <v>594802.56065349875</v>
      </c>
    </row>
    <row r="68" spans="3:23" x14ac:dyDescent="0.25">
      <c r="C68" s="23" t="str">
        <f t="shared" si="36"/>
        <v>JH</v>
      </c>
      <c r="D68" s="22">
        <f t="shared" si="34"/>
        <v>150917.59</v>
      </c>
      <c r="E68" s="22">
        <f t="shared" si="34"/>
        <v>163250.26999999999</v>
      </c>
      <c r="F68" s="22">
        <f t="shared" si="34"/>
        <v>165816.26</v>
      </c>
      <c r="G68" s="22">
        <f t="shared" si="34"/>
        <v>186534.39</v>
      </c>
      <c r="H68" s="22">
        <f t="shared" si="34"/>
        <v>174881.15</v>
      </c>
      <c r="I68" s="22">
        <f t="shared" si="34"/>
        <v>193173.92</v>
      </c>
      <c r="J68" s="22">
        <f t="shared" si="34"/>
        <v>210587.3</v>
      </c>
      <c r="K68" s="22">
        <f t="shared" si="34"/>
        <v>224986.32</v>
      </c>
      <c r="L68" s="22">
        <f t="shared" si="37"/>
        <v>230502.29031472618</v>
      </c>
      <c r="M68" s="22">
        <f t="shared" si="38"/>
        <v>209372.32757258951</v>
      </c>
      <c r="N68" s="22">
        <f t="shared" si="39"/>
        <v>221072.06566567658</v>
      </c>
      <c r="O68" s="22">
        <f t="shared" si="40"/>
        <v>231212.76062592136</v>
      </c>
      <c r="P68" s="22">
        <f t="shared" si="41"/>
        <v>243647.41278293176</v>
      </c>
      <c r="Q68" s="22">
        <f t="shared" si="42"/>
        <v>256416.09059695376</v>
      </c>
      <c r="R68" s="22">
        <f t="shared" si="43"/>
        <v>269643.7210112302</v>
      </c>
      <c r="S68" s="22">
        <f t="shared" si="44"/>
        <v>283279.8989479224</v>
      </c>
      <c r="T68" s="22">
        <f t="shared" si="45"/>
        <v>297564.39795028174</v>
      </c>
      <c r="U68" s="22">
        <f t="shared" si="46"/>
        <v>312525.63245208102</v>
      </c>
      <c r="V68" s="21">
        <f t="shared" si="47"/>
        <v>328193.12664506433</v>
      </c>
      <c r="W68" s="21">
        <f t="shared" si="48"/>
        <v>344597.5505854009</v>
      </c>
    </row>
    <row r="69" spans="3:23" x14ac:dyDescent="0.25">
      <c r="C69" s="23" t="str">
        <f t="shared" si="36"/>
        <v>OD</v>
      </c>
      <c r="D69" s="22">
        <f t="shared" si="34"/>
        <v>230987.07519572522</v>
      </c>
      <c r="E69" s="22">
        <f t="shared" si="34"/>
        <v>243363.48209918867</v>
      </c>
      <c r="F69" s="22">
        <f t="shared" si="34"/>
        <v>265891.53245219297</v>
      </c>
      <c r="G69" s="22">
        <f t="shared" si="34"/>
        <v>270665.34158057498</v>
      </c>
      <c r="H69" s="22">
        <f t="shared" si="34"/>
        <v>292228.92966172448</v>
      </c>
      <c r="I69" s="22">
        <f t="shared" si="34"/>
        <v>337348.06305594079</v>
      </c>
      <c r="J69" s="22">
        <f t="shared" si="34"/>
        <v>361568.3012761657</v>
      </c>
      <c r="K69" s="22">
        <f t="shared" si="34"/>
        <v>376877.42232047097</v>
      </c>
      <c r="L69" s="22">
        <f t="shared" si="37"/>
        <v>391127.82178416947</v>
      </c>
      <c r="M69" s="22">
        <f t="shared" si="38"/>
        <v>359883.72019436641</v>
      </c>
      <c r="N69" s="22">
        <f t="shared" si="39"/>
        <v>384925.11228659534</v>
      </c>
      <c r="O69" s="22">
        <f t="shared" si="40"/>
        <v>407806.01834149659</v>
      </c>
      <c r="P69" s="22">
        <f t="shared" si="41"/>
        <v>435314.45796068833</v>
      </c>
      <c r="Q69" s="22">
        <f t="shared" si="42"/>
        <v>464072.69647172996</v>
      </c>
      <c r="R69" s="22">
        <f t="shared" si="43"/>
        <v>494345.41505785473</v>
      </c>
      <c r="S69" s="22">
        <f t="shared" si="44"/>
        <v>526084.38741140079</v>
      </c>
      <c r="T69" s="22">
        <f t="shared" si="45"/>
        <v>559783.48202171398</v>
      </c>
      <c r="U69" s="22">
        <f t="shared" si="46"/>
        <v>595558.20025658945</v>
      </c>
      <c r="V69" s="21">
        <f t="shared" si="47"/>
        <v>633530.46398233064</v>
      </c>
      <c r="W69" s="21">
        <f t="shared" si="48"/>
        <v>673828.94676736952</v>
      </c>
    </row>
    <row r="70" spans="3:23" x14ac:dyDescent="0.25">
      <c r="C70" s="23" t="str">
        <f t="shared" si="36"/>
        <v>WB</v>
      </c>
      <c r="D70" s="22">
        <f t="shared" si="34"/>
        <v>520485.04111790925</v>
      </c>
      <c r="E70" s="22">
        <f t="shared" si="34"/>
        <v>542190.6863712027</v>
      </c>
      <c r="F70" s="22">
        <f t="shared" si="34"/>
        <v>558497.06714107445</v>
      </c>
      <c r="G70" s="22">
        <f t="shared" si="34"/>
        <v>574364.34289691295</v>
      </c>
      <c r="H70" s="22">
        <f t="shared" si="34"/>
        <v>609544.6708633207</v>
      </c>
      <c r="I70" s="22">
        <f t="shared" si="34"/>
        <v>653415.9272824931</v>
      </c>
      <c r="J70" s="22">
        <f t="shared" si="34"/>
        <v>694980.32204065565</v>
      </c>
      <c r="K70" s="22">
        <f t="shared" si="34"/>
        <v>739525.00188235613</v>
      </c>
      <c r="L70" s="22">
        <f t="shared" si="37"/>
        <v>752471.97694704542</v>
      </c>
      <c r="M70" s="22">
        <f t="shared" si="38"/>
        <v>678816.99026515661</v>
      </c>
      <c r="N70" s="22">
        <f t="shared" si="39"/>
        <v>711845.31137533905</v>
      </c>
      <c r="O70" s="22">
        <f t="shared" si="40"/>
        <v>739404.17013012106</v>
      </c>
      <c r="P70" s="22">
        <f t="shared" si="41"/>
        <v>773838.32988153258</v>
      </c>
      <c r="Q70" s="22">
        <f t="shared" si="42"/>
        <v>808820.30366402597</v>
      </c>
      <c r="R70" s="22">
        <f t="shared" si="43"/>
        <v>844725.13857639674</v>
      </c>
      <c r="S70" s="22">
        <f t="shared" si="44"/>
        <v>881371.90532265895</v>
      </c>
      <c r="T70" s="22">
        <f t="shared" si="45"/>
        <v>919480.97932201996</v>
      </c>
      <c r="U70" s="22">
        <f t="shared" si="46"/>
        <v>959104.12847859261</v>
      </c>
      <c r="V70" s="21">
        <f t="shared" si="47"/>
        <v>1000294.6267877355</v>
      </c>
      <c r="W70" s="21">
        <f t="shared" si="48"/>
        <v>1043107.2827756928</v>
      </c>
    </row>
    <row r="71" spans="3:23" x14ac:dyDescent="0.25">
      <c r="C71" s="23" t="str">
        <f t="shared" si="36"/>
        <v>NE</v>
      </c>
      <c r="D71" s="22">
        <f t="shared" si="34"/>
        <v>11062.69</v>
      </c>
      <c r="E71" s="22">
        <f t="shared" si="34"/>
        <v>11299.17</v>
      </c>
      <c r="F71" s="22">
        <f t="shared" si="34"/>
        <v>12338.34</v>
      </c>
      <c r="G71" s="22">
        <f t="shared" si="34"/>
        <v>14382.65</v>
      </c>
      <c r="H71" s="22">
        <f t="shared" si="34"/>
        <v>14240.46</v>
      </c>
      <c r="I71" s="22">
        <f t="shared" si="34"/>
        <v>14746.34</v>
      </c>
      <c r="J71" s="22">
        <f t="shared" si="34"/>
        <v>15943.54</v>
      </c>
      <c r="K71" s="22">
        <f t="shared" si="34"/>
        <v>16675.95</v>
      </c>
      <c r="L71" s="22">
        <f t="shared" si="37"/>
        <v>17111.866086630773</v>
      </c>
      <c r="M71" s="22">
        <f t="shared" si="38"/>
        <v>15567.865284936115</v>
      </c>
      <c r="N71" s="22">
        <f t="shared" si="39"/>
        <v>16463.846518384216</v>
      </c>
      <c r="O71" s="22">
        <f t="shared" si="40"/>
        <v>17246.338046388086</v>
      </c>
      <c r="P71" s="22">
        <f t="shared" si="41"/>
        <v>18202.647347719128</v>
      </c>
      <c r="Q71" s="22">
        <f t="shared" si="42"/>
        <v>19186.938411624171</v>
      </c>
      <c r="R71" s="22">
        <f t="shared" si="43"/>
        <v>20208.699891843029</v>
      </c>
      <c r="S71" s="22">
        <f t="shared" si="44"/>
        <v>21264.318935537463</v>
      </c>
      <c r="T71" s="22">
        <f t="shared" si="45"/>
        <v>22371.975926889285</v>
      </c>
      <c r="U71" s="22">
        <f t="shared" si="46"/>
        <v>23534.050064302384</v>
      </c>
      <c r="V71" s="21">
        <f t="shared" si="47"/>
        <v>24753.018559808585</v>
      </c>
      <c r="W71" s="21">
        <f t="shared" si="48"/>
        <v>26031.460085483548</v>
      </c>
    </row>
    <row r="72" spans="3:23" x14ac:dyDescent="0.25">
      <c r="C72" s="23" t="str">
        <f t="shared" si="36"/>
        <v>AS</v>
      </c>
      <c r="D72" s="22">
        <f t="shared" si="34"/>
        <v>143174.91</v>
      </c>
      <c r="E72" s="22">
        <f t="shared" si="34"/>
        <v>147342.38</v>
      </c>
      <c r="F72" s="22">
        <f t="shared" si="34"/>
        <v>154525.4</v>
      </c>
      <c r="G72" s="22">
        <f t="shared" si="34"/>
        <v>165212.30269399821</v>
      </c>
      <c r="H72" s="22">
        <f t="shared" si="34"/>
        <v>191108.99494103919</v>
      </c>
      <c r="I72" s="22">
        <f t="shared" si="34"/>
        <v>202080.83917880512</v>
      </c>
      <c r="J72" s="22">
        <f t="shared" si="34"/>
        <v>219919.3725019354</v>
      </c>
      <c r="K72" s="22">
        <f t="shared" si="34"/>
        <v>234047.90140936073</v>
      </c>
      <c r="L72" s="22">
        <f t="shared" si="37"/>
        <v>242963.62185177501</v>
      </c>
      <c r="M72" s="22">
        <f t="shared" si="38"/>
        <v>223615.88840461988</v>
      </c>
      <c r="N72" s="22">
        <f t="shared" si="39"/>
        <v>239240.45234135599</v>
      </c>
      <c r="O72" s="22">
        <f t="shared" si="40"/>
        <v>253530.32524197781</v>
      </c>
      <c r="P72" s="22">
        <f t="shared" si="41"/>
        <v>270705.62954387534</v>
      </c>
      <c r="Q72" s="22">
        <f t="shared" si="42"/>
        <v>288667.65657345438</v>
      </c>
      <c r="R72" s="22">
        <f t="shared" si="43"/>
        <v>307581.72805871291</v>
      </c>
      <c r="S72" s="22">
        <f t="shared" si="44"/>
        <v>327418.60103354725</v>
      </c>
      <c r="T72" s="22">
        <f t="shared" si="45"/>
        <v>348486.47494616266</v>
      </c>
      <c r="U72" s="22">
        <f t="shared" si="46"/>
        <v>370858.27173160342</v>
      </c>
      <c r="V72" s="21">
        <f t="shared" si="47"/>
        <v>394610.99116242916</v>
      </c>
      <c r="W72" s="21">
        <f t="shared" si="48"/>
        <v>419825.92268654867</v>
      </c>
    </row>
    <row r="73" spans="3:23" x14ac:dyDescent="0.25">
      <c r="C73" s="23" t="str">
        <f t="shared" si="36"/>
        <v>NE</v>
      </c>
      <c r="D73" s="22">
        <f t="shared" si="34"/>
        <v>12914.595800000001</v>
      </c>
      <c r="E73" s="22">
        <f t="shared" si="34"/>
        <v>12992.812599999999</v>
      </c>
      <c r="F73" s="22">
        <f t="shared" si="34"/>
        <v>14115.0887</v>
      </c>
      <c r="G73" s="22">
        <f t="shared" si="34"/>
        <v>15244.9</v>
      </c>
      <c r="H73" s="22">
        <f t="shared" si="34"/>
        <v>16423.68</v>
      </c>
      <c r="I73" s="22">
        <f t="shared" si="34"/>
        <v>17081.919999999998</v>
      </c>
      <c r="J73" s="22">
        <f t="shared" si="34"/>
        <v>18750.740000000002</v>
      </c>
      <c r="K73" s="22">
        <f t="shared" si="34"/>
        <v>19300.419999999998</v>
      </c>
      <c r="L73" s="22">
        <f t="shared" si="37"/>
        <v>19780.56560393747</v>
      </c>
      <c r="M73" s="22">
        <f t="shared" si="38"/>
        <v>17973.61996444103</v>
      </c>
      <c r="N73" s="22">
        <f t="shared" si="39"/>
        <v>18984.665776860686</v>
      </c>
      <c r="O73" s="22">
        <f t="shared" si="40"/>
        <v>19862.490324869417</v>
      </c>
      <c r="P73" s="22">
        <f t="shared" si="41"/>
        <v>20938.063695400881</v>
      </c>
      <c r="Q73" s="22">
        <f t="shared" si="42"/>
        <v>22043.106554991457</v>
      </c>
      <c r="R73" s="22">
        <f t="shared" si="43"/>
        <v>23188.392887225851</v>
      </c>
      <c r="S73" s="22">
        <f t="shared" si="44"/>
        <v>24369.628589307649</v>
      </c>
      <c r="T73" s="22">
        <f t="shared" si="45"/>
        <v>25607.485371808711</v>
      </c>
      <c r="U73" s="22">
        <f t="shared" si="46"/>
        <v>26904.468696407548</v>
      </c>
      <c r="V73" s="21">
        <f t="shared" si="47"/>
        <v>28263.183079489554</v>
      </c>
      <c r="W73" s="21">
        <f t="shared" si="48"/>
        <v>29686.335373861617</v>
      </c>
    </row>
    <row r="74" spans="3:23" x14ac:dyDescent="0.25">
      <c r="C74" s="23" t="str">
        <f t="shared" si="36"/>
        <v>NE</v>
      </c>
      <c r="D74" s="22">
        <f t="shared" si="34"/>
        <v>19917.743723559008</v>
      </c>
      <c r="E74" s="22">
        <f t="shared" si="34"/>
        <v>20353.565370676293</v>
      </c>
      <c r="F74" s="22">
        <f t="shared" si="34"/>
        <v>20725.706245119665</v>
      </c>
      <c r="G74" s="22">
        <f t="shared" si="34"/>
        <v>20140.332491840192</v>
      </c>
      <c r="H74" s="22">
        <f t="shared" si="34"/>
        <v>20638.41797278111</v>
      </c>
      <c r="I74" s="22">
        <f t="shared" si="34"/>
        <v>21730.228469751557</v>
      </c>
      <c r="J74" s="22">
        <f t="shared" si="34"/>
        <v>22564.330810172283</v>
      </c>
      <c r="K74" s="22">
        <f t="shared" si="34"/>
        <v>24681.955000669383</v>
      </c>
      <c r="L74" s="22">
        <f t="shared" si="37"/>
        <v>24628.080797079459</v>
      </c>
      <c r="M74" s="22">
        <f t="shared" si="38"/>
        <v>21787.454168808697</v>
      </c>
      <c r="N74" s="22">
        <f t="shared" si="39"/>
        <v>22405.413091302675</v>
      </c>
      <c r="O74" s="22">
        <f t="shared" si="40"/>
        <v>22822.476369035285</v>
      </c>
      <c r="P74" s="22">
        <f t="shared" si="41"/>
        <v>23423.115061979792</v>
      </c>
      <c r="Q74" s="22">
        <f t="shared" si="42"/>
        <v>24008.222258235754</v>
      </c>
      <c r="R74" s="22">
        <f t="shared" si="43"/>
        <v>24588.776579465903</v>
      </c>
      <c r="S74" s="22">
        <f t="shared" si="44"/>
        <v>25159.050610792066</v>
      </c>
      <c r="T74" s="22">
        <f t="shared" si="45"/>
        <v>25738.980423183308</v>
      </c>
      <c r="U74" s="22">
        <f t="shared" si="46"/>
        <v>26328.607738895225</v>
      </c>
      <c r="V74" s="21">
        <f t="shared" si="47"/>
        <v>26927.969922723278</v>
      </c>
      <c r="W74" s="21">
        <f t="shared" si="48"/>
        <v>27537.099831915915</v>
      </c>
    </row>
    <row r="75" spans="3:23" x14ac:dyDescent="0.25">
      <c r="C75" s="23" t="str">
        <f t="shared" si="36"/>
        <v>NE</v>
      </c>
      <c r="D75" s="22">
        <f t="shared" si="34"/>
        <v>7258.69</v>
      </c>
      <c r="E75" s="22">
        <f t="shared" si="34"/>
        <v>7777.97</v>
      </c>
      <c r="F75" s="22">
        <f t="shared" si="34"/>
        <v>9038.4162392972703</v>
      </c>
      <c r="G75" s="22">
        <f t="shared" si="34"/>
        <v>11261.04</v>
      </c>
      <c r="H75" s="22">
        <f t="shared" si="34"/>
        <v>12323.593449647824</v>
      </c>
      <c r="I75" s="22">
        <f t="shared" si="34"/>
        <v>13595.212815357316</v>
      </c>
      <c r="J75" s="22">
        <f t="shared" si="34"/>
        <v>14761.01302705809</v>
      </c>
      <c r="K75" s="22">
        <f t="shared" si="34"/>
        <v>16478.197523617015</v>
      </c>
      <c r="L75" s="22">
        <f t="shared" si="37"/>
        <v>17927.493787836211</v>
      </c>
      <c r="M75" s="22">
        <f t="shared" si="38"/>
        <v>17292.363662314405</v>
      </c>
      <c r="N75" s="22">
        <f t="shared" si="39"/>
        <v>19389.191137520414</v>
      </c>
      <c r="O75" s="22">
        <f t="shared" si="40"/>
        <v>21534.181306224775</v>
      </c>
      <c r="P75" s="22">
        <f t="shared" si="41"/>
        <v>24097.340464942787</v>
      </c>
      <c r="Q75" s="22">
        <f t="shared" si="42"/>
        <v>26930.432464261281</v>
      </c>
      <c r="R75" s="22">
        <f t="shared" si="43"/>
        <v>30073.163001873269</v>
      </c>
      <c r="S75" s="22">
        <f t="shared" si="44"/>
        <v>33550.214327555994</v>
      </c>
      <c r="T75" s="22">
        <f t="shared" si="45"/>
        <v>37424.090305737256</v>
      </c>
      <c r="U75" s="22">
        <f t="shared" si="46"/>
        <v>41739.444971824021</v>
      </c>
      <c r="V75" s="21">
        <f t="shared" si="47"/>
        <v>46545.880682605755</v>
      </c>
      <c r="W75" s="21">
        <f t="shared" si="48"/>
        <v>51898.487372758274</v>
      </c>
    </row>
    <row r="76" spans="3:23" x14ac:dyDescent="0.25">
      <c r="C76" s="23" t="str">
        <f t="shared" si="36"/>
        <v>NE</v>
      </c>
      <c r="D76" s="22">
        <f t="shared" si="34"/>
        <v>12176.741868684891</v>
      </c>
      <c r="E76" s="22">
        <f t="shared" si="34"/>
        <v>12867.896286694788</v>
      </c>
      <c r="F76" s="22">
        <f t="shared" si="34"/>
        <v>13792.585259965263</v>
      </c>
      <c r="G76" s="22">
        <f t="shared" si="34"/>
        <v>14398.769135854593</v>
      </c>
      <c r="H76" s="22">
        <f t="shared" si="34"/>
        <v>14660.488641402178</v>
      </c>
      <c r="I76" s="22">
        <f t="shared" si="34"/>
        <v>15649.923793493632</v>
      </c>
      <c r="J76" s="22">
        <f t="shared" si="34"/>
        <v>16484.893513537583</v>
      </c>
      <c r="K76" s="22">
        <f t="shared" si="34"/>
        <v>17647.357698211807</v>
      </c>
      <c r="L76" s="22">
        <f t="shared" si="37"/>
        <v>18007.204564021689</v>
      </c>
      <c r="M76" s="22">
        <f t="shared" si="38"/>
        <v>16290.627423240654</v>
      </c>
      <c r="N76" s="22">
        <f t="shared" si="39"/>
        <v>17131.676945214633</v>
      </c>
      <c r="O76" s="22">
        <f t="shared" si="40"/>
        <v>17845.35874410591</v>
      </c>
      <c r="P76" s="22">
        <f t="shared" si="41"/>
        <v>18729.352559046278</v>
      </c>
      <c r="Q76" s="22">
        <f t="shared" si="42"/>
        <v>19631.510294910397</v>
      </c>
      <c r="R76" s="22">
        <f t="shared" si="43"/>
        <v>20561.094357798673</v>
      </c>
      <c r="S76" s="22">
        <f t="shared" si="44"/>
        <v>21513.900225023128</v>
      </c>
      <c r="T76" s="22">
        <f t="shared" si="45"/>
        <v>22507.737272220787</v>
      </c>
      <c r="U76" s="22">
        <f t="shared" si="46"/>
        <v>23544.202683997108</v>
      </c>
      <c r="V76" s="21">
        <f t="shared" si="47"/>
        <v>24624.946936351327</v>
      </c>
      <c r="W76" s="21">
        <f t="shared" si="48"/>
        <v>25751.675134713671</v>
      </c>
    </row>
    <row r="77" spans="3:23" x14ac:dyDescent="0.25">
      <c r="C77" s="23" t="str">
        <f t="shared" si="36"/>
        <v>NE</v>
      </c>
      <c r="D77" s="22">
        <f t="shared" si="34"/>
        <v>11165.096836957988</v>
      </c>
      <c r="E77" s="22">
        <f t="shared" si="34"/>
        <v>11421.205359422387</v>
      </c>
      <c r="F77" s="22">
        <f t="shared" si="34"/>
        <v>12114.047955056152</v>
      </c>
      <c r="G77" s="22">
        <f t="shared" si="34"/>
        <v>13070.970912659413</v>
      </c>
      <c r="H77" s="22">
        <f t="shared" si="34"/>
        <v>14369.5010715504</v>
      </c>
      <c r="I77" s="22">
        <f t="shared" si="34"/>
        <v>15397.267406814493</v>
      </c>
      <c r="J77" s="22">
        <f t="shared" si="34"/>
        <v>17673.356037319481</v>
      </c>
      <c r="K77" s="22">
        <f t="shared" si="34"/>
        <v>18722.273809554066</v>
      </c>
      <c r="L77" s="22">
        <f t="shared" si="37"/>
        <v>19506.297621027767</v>
      </c>
      <c r="M77" s="22">
        <f t="shared" si="38"/>
        <v>18018.390855933398</v>
      </c>
      <c r="N77" s="22">
        <f t="shared" si="39"/>
        <v>19347.62729178325</v>
      </c>
      <c r="O77" s="22">
        <f t="shared" si="40"/>
        <v>20577.981079492383</v>
      </c>
      <c r="P77" s="22">
        <f t="shared" si="41"/>
        <v>22052.096771169443</v>
      </c>
      <c r="Q77" s="22">
        <f t="shared" si="42"/>
        <v>23601.004140995039</v>
      </c>
      <c r="R77" s="22">
        <f t="shared" si="43"/>
        <v>25239.028805536949</v>
      </c>
      <c r="S77" s="22">
        <f t="shared" si="44"/>
        <v>26964.676076857937</v>
      </c>
      <c r="T77" s="22">
        <f t="shared" si="45"/>
        <v>28804.314136926419</v>
      </c>
      <c r="U77" s="22">
        <f t="shared" si="46"/>
        <v>30765.17101474521</v>
      </c>
      <c r="V77" s="21">
        <f t="shared" si="47"/>
        <v>32854.910862644945</v>
      </c>
      <c r="W77" s="21">
        <f t="shared" si="48"/>
        <v>35081.658698222767</v>
      </c>
    </row>
    <row r="78" spans="3:23" x14ac:dyDescent="0.25">
      <c r="C78" s="23" t="str">
        <f t="shared" si="36"/>
        <v>NE</v>
      </c>
      <c r="D78" s="22">
        <f t="shared" si="34"/>
        <v>19208.41</v>
      </c>
      <c r="E78" s="22">
        <f t="shared" si="34"/>
        <v>20872.97</v>
      </c>
      <c r="F78" s="22">
        <f t="shared" si="34"/>
        <v>22819.11</v>
      </c>
      <c r="G78" s="22">
        <f t="shared" si="34"/>
        <v>26965.21</v>
      </c>
      <c r="H78" s="22">
        <f t="shared" si="34"/>
        <v>26786.9</v>
      </c>
      <c r="I78" s="22">
        <f t="shared" si="34"/>
        <v>30537.59</v>
      </c>
      <c r="J78" s="22">
        <f t="shared" si="34"/>
        <v>33092.78</v>
      </c>
      <c r="K78" s="22">
        <f t="shared" si="34"/>
        <v>36962.78</v>
      </c>
      <c r="L78" s="22">
        <f t="shared" si="37"/>
        <v>39275.386604456042</v>
      </c>
      <c r="M78" s="22">
        <f t="shared" si="38"/>
        <v>36999.956483052927</v>
      </c>
      <c r="N78" s="22">
        <f t="shared" si="39"/>
        <v>40518.420752178812</v>
      </c>
      <c r="O78" s="22">
        <f t="shared" si="40"/>
        <v>43950.836807717656</v>
      </c>
      <c r="P78" s="22">
        <f t="shared" si="41"/>
        <v>48034.564965477235</v>
      </c>
      <c r="Q78" s="22">
        <f t="shared" si="42"/>
        <v>52429.297746080614</v>
      </c>
      <c r="R78" s="22">
        <f t="shared" si="43"/>
        <v>57181.531945708826</v>
      </c>
      <c r="S78" s="22">
        <f t="shared" si="44"/>
        <v>62304.288664604217</v>
      </c>
      <c r="T78" s="22">
        <f t="shared" si="45"/>
        <v>67876.565702089836</v>
      </c>
      <c r="U78" s="22">
        <f t="shared" si="46"/>
        <v>73936.900885853407</v>
      </c>
      <c r="V78" s="21">
        <f t="shared" si="47"/>
        <v>80527.050080434055</v>
      </c>
      <c r="W78" s="21">
        <f t="shared" si="48"/>
        <v>87692.247975518359</v>
      </c>
    </row>
    <row r="79" spans="3:23" x14ac:dyDescent="0.25">
      <c r="C79" s="23" t="str">
        <f t="shared" si="36"/>
        <v>HR</v>
      </c>
      <c r="D79" s="22">
        <f t="shared" si="34"/>
        <v>297538.5206823987</v>
      </c>
      <c r="E79" s="22">
        <f t="shared" si="34"/>
        <v>320911.91045360459</v>
      </c>
      <c r="F79" s="22">
        <f t="shared" si="34"/>
        <v>347506.60695386736</v>
      </c>
      <c r="G79" s="22">
        <f t="shared" si="34"/>
        <v>370534.50666470983</v>
      </c>
      <c r="H79" s="22">
        <f t="shared" si="34"/>
        <v>413404.79240006447</v>
      </c>
      <c r="I79" s="22">
        <f t="shared" si="34"/>
        <v>456659.35118979216</v>
      </c>
      <c r="J79" s="22">
        <f t="shared" si="34"/>
        <v>494068.03228738933</v>
      </c>
      <c r="K79" s="22">
        <f t="shared" si="34"/>
        <v>531085.18859244278</v>
      </c>
      <c r="L79" s="22">
        <f t="shared" si="37"/>
        <v>558284.31685374549</v>
      </c>
      <c r="M79" s="22">
        <f t="shared" si="38"/>
        <v>520321.25810140895</v>
      </c>
      <c r="N79" s="22">
        <f t="shared" si="39"/>
        <v>563713.27658035327</v>
      </c>
      <c r="O79" s="22">
        <f t="shared" si="40"/>
        <v>604934.42405163927</v>
      </c>
      <c r="P79" s="22">
        <f t="shared" si="41"/>
        <v>654079.30682007107</v>
      </c>
      <c r="Q79" s="22">
        <f t="shared" si="42"/>
        <v>706294.76212849107</v>
      </c>
      <c r="R79" s="22">
        <f t="shared" si="43"/>
        <v>762084.49944024731</v>
      </c>
      <c r="S79" s="22">
        <f t="shared" si="44"/>
        <v>821486.97343184613</v>
      </c>
      <c r="T79" s="22">
        <f t="shared" si="45"/>
        <v>885396.89934963547</v>
      </c>
      <c r="U79" s="22">
        <f t="shared" si="46"/>
        <v>954145.87308148353</v>
      </c>
      <c r="V79" s="21">
        <f t="shared" si="47"/>
        <v>1028089.0189631577</v>
      </c>
      <c r="W79" s="21">
        <f t="shared" si="48"/>
        <v>1107606.5895177934</v>
      </c>
    </row>
    <row r="80" spans="3:23" x14ac:dyDescent="0.25">
      <c r="C80" s="23" t="str">
        <f t="shared" si="36"/>
        <v>HP</v>
      </c>
      <c r="D80" s="22">
        <f t="shared" si="34"/>
        <v>72719.82952589175</v>
      </c>
      <c r="E80" s="22">
        <f t="shared" si="34"/>
        <v>77384.279265232253</v>
      </c>
      <c r="F80" s="22">
        <f t="shared" si="34"/>
        <v>82846.692345261647</v>
      </c>
      <c r="G80" s="22">
        <f t="shared" si="34"/>
        <v>89060.191889822469</v>
      </c>
      <c r="H80" s="22">
        <f t="shared" si="34"/>
        <v>96274.06146062279</v>
      </c>
      <c r="I80" s="22">
        <f t="shared" si="34"/>
        <v>103054.9985894275</v>
      </c>
      <c r="J80" s="22">
        <f t="shared" si="34"/>
        <v>110033.93347066169</v>
      </c>
      <c r="K80" s="22">
        <f t="shared" si="34"/>
        <v>117850.57720405556</v>
      </c>
      <c r="L80" s="22">
        <f t="shared" si="37"/>
        <v>122188.74936501578</v>
      </c>
      <c r="M80" s="22">
        <f t="shared" si="38"/>
        <v>112319.62085927695</v>
      </c>
      <c r="N80" s="22">
        <f t="shared" si="39"/>
        <v>120019.16196141613</v>
      </c>
      <c r="O80" s="22">
        <f t="shared" si="40"/>
        <v>127030.75895443256</v>
      </c>
      <c r="P80" s="22">
        <f t="shared" si="41"/>
        <v>135468.79595133677</v>
      </c>
      <c r="Q80" s="22">
        <f t="shared" si="42"/>
        <v>144278.9968935815</v>
      </c>
      <c r="R80" s="22">
        <f t="shared" si="43"/>
        <v>153542.47057727311</v>
      </c>
      <c r="S80" s="22">
        <f t="shared" si="44"/>
        <v>163242.91621193822</v>
      </c>
      <c r="T80" s="22">
        <f t="shared" si="45"/>
        <v>173532.14200729606</v>
      </c>
      <c r="U80" s="22">
        <f t="shared" si="46"/>
        <v>184444.18784069698</v>
      </c>
      <c r="V80" s="21">
        <f t="shared" si="47"/>
        <v>196014.94544972345</v>
      </c>
      <c r="W80" s="21">
        <f t="shared" si="48"/>
        <v>208282.2515554144</v>
      </c>
    </row>
    <row r="81" spans="3:23" x14ac:dyDescent="0.25">
      <c r="C81" s="23" t="str">
        <f t="shared" si="36"/>
        <v>JK</v>
      </c>
      <c r="D81" s="22">
        <f t="shared" si="34"/>
        <v>78255.548082352238</v>
      </c>
      <c r="E81" s="22">
        <f t="shared" si="34"/>
        <v>80766.572709343411</v>
      </c>
      <c r="F81" s="22">
        <f t="shared" si="34"/>
        <v>85115.496401314027</v>
      </c>
      <c r="G81" s="22">
        <f t="shared" si="34"/>
        <v>82372.11287209377</v>
      </c>
      <c r="H81" s="22">
        <f t="shared" si="34"/>
        <v>97001.340278893564</v>
      </c>
      <c r="I81" s="22">
        <f t="shared" si="34"/>
        <v>100198.67697778014</v>
      </c>
      <c r="J81" s="22">
        <f t="shared" si="34"/>
        <v>106292.9532180297</v>
      </c>
      <c r="K81" s="22">
        <f t="shared" si="34"/>
        <v>112755.34475363271</v>
      </c>
      <c r="L81" s="22">
        <f t="shared" si="37"/>
        <v>114958.95451800244</v>
      </c>
      <c r="M81" s="22">
        <f t="shared" si="38"/>
        <v>103913.83599167214</v>
      </c>
      <c r="N81" s="22">
        <f t="shared" si="39"/>
        <v>109187.8968657669</v>
      </c>
      <c r="O81" s="22">
        <f t="shared" si="40"/>
        <v>113642.02563112385</v>
      </c>
      <c r="P81" s="22">
        <f t="shared" si="41"/>
        <v>119172.35092855687</v>
      </c>
      <c r="Q81" s="22">
        <f t="shared" si="42"/>
        <v>124808.88770061282</v>
      </c>
      <c r="R81" s="22">
        <f t="shared" si="43"/>
        <v>130610.19728858788</v>
      </c>
      <c r="S81" s="22">
        <f t="shared" si="44"/>
        <v>136549.17110479201</v>
      </c>
      <c r="T81" s="22">
        <f t="shared" si="45"/>
        <v>142738.3965428037</v>
      </c>
      <c r="U81" s="22">
        <f t="shared" si="46"/>
        <v>149187.35806718786</v>
      </c>
      <c r="V81" s="21">
        <f t="shared" si="47"/>
        <v>155905.84497487271</v>
      </c>
      <c r="W81" s="21">
        <f t="shared" si="48"/>
        <v>162903.95852640629</v>
      </c>
    </row>
    <row r="82" spans="3:23" x14ac:dyDescent="0.25">
      <c r="C82" s="23" t="str">
        <f t="shared" si="36"/>
        <v>PB</v>
      </c>
      <c r="D82" s="22">
        <f t="shared" ref="D82:K97" si="49">D20</f>
        <v>266628.27237507072</v>
      </c>
      <c r="E82" s="22">
        <f t="shared" si="49"/>
        <v>280822.8467469879</v>
      </c>
      <c r="F82" s="22">
        <f t="shared" si="49"/>
        <v>299449.73</v>
      </c>
      <c r="G82" s="22">
        <f t="shared" si="49"/>
        <v>312125.33285999997</v>
      </c>
      <c r="H82" s="22">
        <f t="shared" si="49"/>
        <v>330051.92661692796</v>
      </c>
      <c r="I82" s="22">
        <f t="shared" si="49"/>
        <v>352720.56240206928</v>
      </c>
      <c r="J82" s="22">
        <f t="shared" si="49"/>
        <v>375238.25248725206</v>
      </c>
      <c r="K82" s="22">
        <f t="shared" si="49"/>
        <v>397669.47200512222</v>
      </c>
      <c r="L82" s="22">
        <f t="shared" si="37"/>
        <v>407445.87819537794</v>
      </c>
      <c r="M82" s="22">
        <f t="shared" si="38"/>
        <v>370119.96136555256</v>
      </c>
      <c r="N82" s="22">
        <f t="shared" si="39"/>
        <v>390827.97247321281</v>
      </c>
      <c r="O82" s="22">
        <f t="shared" si="40"/>
        <v>408782.32817122329</v>
      </c>
      <c r="P82" s="22">
        <f t="shared" si="41"/>
        <v>430795.00700556493</v>
      </c>
      <c r="Q82" s="22">
        <f t="shared" si="42"/>
        <v>453401.21001068642</v>
      </c>
      <c r="R82" s="22">
        <f t="shared" si="43"/>
        <v>476821.96732925205</v>
      </c>
      <c r="S82" s="22">
        <f t="shared" si="44"/>
        <v>500968.30007036711</v>
      </c>
      <c r="T82" s="22">
        <f t="shared" si="45"/>
        <v>526264.40805062116</v>
      </c>
      <c r="U82" s="22">
        <f t="shared" si="46"/>
        <v>552760.7739739411</v>
      </c>
      <c r="V82" s="21">
        <f t="shared" si="47"/>
        <v>580509.85673266416</v>
      </c>
      <c r="W82" s="21">
        <f t="shared" si="48"/>
        <v>609566.15592428832</v>
      </c>
    </row>
    <row r="83" spans="3:23" x14ac:dyDescent="0.25">
      <c r="C83" s="23" t="str">
        <f t="shared" si="36"/>
        <v>RJ</v>
      </c>
      <c r="D83" s="22">
        <f t="shared" si="49"/>
        <v>434836.63657800003</v>
      </c>
      <c r="E83" s="22">
        <f t="shared" si="49"/>
        <v>454564.34080674977</v>
      </c>
      <c r="F83" s="22">
        <f t="shared" si="49"/>
        <v>486230.17928507214</v>
      </c>
      <c r="G83" s="22">
        <f t="shared" si="49"/>
        <v>521508.9311101457</v>
      </c>
      <c r="H83" s="22">
        <f t="shared" si="49"/>
        <v>563339.5310360461</v>
      </c>
      <c r="I83" s="22">
        <f t="shared" si="49"/>
        <v>597266.69164805266</v>
      </c>
      <c r="J83" s="22">
        <f t="shared" si="49"/>
        <v>633277.73476471368</v>
      </c>
      <c r="K83" s="22">
        <f t="shared" si="49"/>
        <v>677427.99507979711</v>
      </c>
      <c r="L83" s="22">
        <f t="shared" si="37"/>
        <v>698415.40530194552</v>
      </c>
      <c r="M83" s="22">
        <f t="shared" si="38"/>
        <v>638394.8630078698</v>
      </c>
      <c r="N83" s="22">
        <f t="shared" si="39"/>
        <v>678321.38533130952</v>
      </c>
      <c r="O83" s="22">
        <f t="shared" si="40"/>
        <v>713912.48400887987</v>
      </c>
      <c r="P83" s="22">
        <f t="shared" si="41"/>
        <v>757053.40785975801</v>
      </c>
      <c r="Q83" s="22">
        <f t="shared" si="42"/>
        <v>801754.72216578596</v>
      </c>
      <c r="R83" s="22">
        <f t="shared" si="43"/>
        <v>848434.07222364889</v>
      </c>
      <c r="S83" s="22">
        <f t="shared" si="44"/>
        <v>896964.15016747534</v>
      </c>
      <c r="T83" s="22">
        <f t="shared" si="45"/>
        <v>948138.6115121278</v>
      </c>
      <c r="U83" s="22">
        <f t="shared" si="46"/>
        <v>1002093.0361816656</v>
      </c>
      <c r="V83" s="21">
        <f t="shared" si="47"/>
        <v>1058969.4224345812</v>
      </c>
      <c r="W83" s="21">
        <f t="shared" si="48"/>
        <v>1118916.4588752603</v>
      </c>
    </row>
    <row r="84" spans="3:23" x14ac:dyDescent="0.25">
      <c r="C84" s="23" t="str">
        <f t="shared" si="36"/>
        <v>UP</v>
      </c>
      <c r="D84" s="22">
        <f t="shared" si="49"/>
        <v>724050.44064953714</v>
      </c>
      <c r="E84" s="22">
        <f t="shared" si="49"/>
        <v>758204.96458004904</v>
      </c>
      <c r="F84" s="22">
        <f t="shared" si="49"/>
        <v>802069.69150895788</v>
      </c>
      <c r="G84" s="22">
        <f t="shared" si="49"/>
        <v>834432.37781853531</v>
      </c>
      <c r="H84" s="22">
        <f t="shared" si="49"/>
        <v>908241.30785274785</v>
      </c>
      <c r="I84" s="22">
        <f t="shared" si="49"/>
        <v>1011500.5175891918</v>
      </c>
      <c r="J84" s="22">
        <f t="shared" si="49"/>
        <v>1057747.1218275481</v>
      </c>
      <c r="K84" s="22">
        <f t="shared" si="49"/>
        <v>1123981.957352187</v>
      </c>
      <c r="L84" s="22">
        <f t="shared" si="37"/>
        <v>1158214.7251841824</v>
      </c>
      <c r="M84" s="22">
        <f t="shared" si="38"/>
        <v>1058141.451602</v>
      </c>
      <c r="N84" s="22">
        <f t="shared" si="39"/>
        <v>1123747.9835893307</v>
      </c>
      <c r="O84" s="22">
        <f t="shared" si="40"/>
        <v>1182108.8394357245</v>
      </c>
      <c r="P84" s="22">
        <f t="shared" si="41"/>
        <v>1252904.8182505495</v>
      </c>
      <c r="Q84" s="22">
        <f t="shared" si="42"/>
        <v>1326209.5756579861</v>
      </c>
      <c r="R84" s="22">
        <f t="shared" si="43"/>
        <v>1402709.7187086151</v>
      </c>
      <c r="S84" s="22">
        <f t="shared" si="44"/>
        <v>1482189.9449695798</v>
      </c>
      <c r="T84" s="22">
        <f t="shared" si="45"/>
        <v>1565956.4585407255</v>
      </c>
      <c r="U84" s="22">
        <f t="shared" si="46"/>
        <v>1654226.4693138266</v>
      </c>
      <c r="V84" s="21">
        <f t="shared" si="47"/>
        <v>1747227.3284302789</v>
      </c>
      <c r="W84" s="21">
        <f t="shared" si="48"/>
        <v>1845196.9504977644</v>
      </c>
    </row>
    <row r="85" spans="3:23" x14ac:dyDescent="0.25">
      <c r="C85" s="23" t="str">
        <f t="shared" si="36"/>
        <v>UK</v>
      </c>
      <c r="D85" s="22">
        <f t="shared" si="49"/>
        <v>115327.599868864</v>
      </c>
      <c r="E85" s="22">
        <f t="shared" si="49"/>
        <v>123710.06469206272</v>
      </c>
      <c r="F85" s="22">
        <f t="shared" si="49"/>
        <v>134182.35866665997</v>
      </c>
      <c r="G85" s="22">
        <f t="shared" si="49"/>
        <v>141277.64901368652</v>
      </c>
      <c r="H85" s="22">
        <f t="shared" si="49"/>
        <v>152698.72988129756</v>
      </c>
      <c r="I85" s="22">
        <f t="shared" si="49"/>
        <v>167703.25262564752</v>
      </c>
      <c r="J85" s="22">
        <f t="shared" si="49"/>
        <v>180843.66094581186</v>
      </c>
      <c r="K85" s="22">
        <f t="shared" si="49"/>
        <v>193272.7779088839</v>
      </c>
      <c r="L85" s="22">
        <f t="shared" si="37"/>
        <v>201349.2381733139</v>
      </c>
      <c r="M85" s="22">
        <f t="shared" si="38"/>
        <v>185974.84097023003</v>
      </c>
      <c r="N85" s="22">
        <f t="shared" si="39"/>
        <v>199677.41850225677</v>
      </c>
      <c r="O85" s="22">
        <f t="shared" si="40"/>
        <v>212357.2302986127</v>
      </c>
      <c r="P85" s="22">
        <f t="shared" si="41"/>
        <v>227550.20259328184</v>
      </c>
      <c r="Q85" s="22">
        <f t="shared" si="42"/>
        <v>243512.27948020035</v>
      </c>
      <c r="R85" s="22">
        <f t="shared" si="43"/>
        <v>260391.06170708837</v>
      </c>
      <c r="S85" s="22">
        <f t="shared" si="44"/>
        <v>278170.8955602551</v>
      </c>
      <c r="T85" s="22">
        <f t="shared" si="45"/>
        <v>297123.54493094538</v>
      </c>
      <c r="U85" s="22">
        <f t="shared" si="46"/>
        <v>317323.26262229751</v>
      </c>
      <c r="V85" s="21">
        <f t="shared" si="47"/>
        <v>338848.77406968107</v>
      </c>
      <c r="W85" s="21">
        <f t="shared" si="48"/>
        <v>361783.5305866393</v>
      </c>
    </row>
    <row r="86" spans="3:23" x14ac:dyDescent="0.25">
      <c r="C86" s="23" t="str">
        <f t="shared" si="36"/>
        <v>DL</v>
      </c>
      <c r="D86" s="22">
        <f t="shared" si="49"/>
        <v>343797.50130944105</v>
      </c>
      <c r="E86" s="22">
        <f t="shared" si="49"/>
        <v>366628.3662848582</v>
      </c>
      <c r="F86" s="22">
        <f t="shared" si="49"/>
        <v>392908.38262600877</v>
      </c>
      <c r="G86" s="22">
        <f t="shared" si="49"/>
        <v>428355.14952157275</v>
      </c>
      <c r="H86" s="22">
        <f t="shared" si="49"/>
        <v>475622.50154364825</v>
      </c>
      <c r="I86" s="22">
        <f t="shared" si="49"/>
        <v>511765.23879417172</v>
      </c>
      <c r="J86" s="22">
        <f t="shared" si="49"/>
        <v>548304.19016332412</v>
      </c>
      <c r="K86" s="22">
        <f t="shared" si="49"/>
        <v>590569.1382541093</v>
      </c>
      <c r="L86" s="22">
        <f t="shared" si="37"/>
        <v>617423.26838560344</v>
      </c>
      <c r="M86" s="22">
        <f t="shared" si="38"/>
        <v>572295.24839949445</v>
      </c>
      <c r="N86" s="22">
        <f t="shared" si="39"/>
        <v>616634.52912779199</v>
      </c>
      <c r="O86" s="22">
        <f t="shared" si="40"/>
        <v>658110.59305905597</v>
      </c>
      <c r="P86" s="22">
        <f t="shared" si="41"/>
        <v>707688.27119604021</v>
      </c>
      <c r="Q86" s="22">
        <f t="shared" si="42"/>
        <v>760008.72826434742</v>
      </c>
      <c r="R86" s="22">
        <f t="shared" si="43"/>
        <v>815561.52388874092</v>
      </c>
      <c r="S86" s="22">
        <f t="shared" si="44"/>
        <v>874329.81338883995</v>
      </c>
      <c r="T86" s="22">
        <f t="shared" si="45"/>
        <v>937202.86836916173</v>
      </c>
      <c r="U86" s="22">
        <f t="shared" si="46"/>
        <v>1004457.1037861848</v>
      </c>
      <c r="V86" s="21">
        <f t="shared" si="47"/>
        <v>1076386.7542657258</v>
      </c>
      <c r="W86" s="21">
        <f t="shared" si="48"/>
        <v>1153304.9636660973</v>
      </c>
    </row>
    <row r="87" spans="3:23" x14ac:dyDescent="0.25">
      <c r="C87" s="23" t="str">
        <f t="shared" si="36"/>
        <v>AP</v>
      </c>
      <c r="D87" s="22">
        <f t="shared" si="49"/>
        <v>379402.03</v>
      </c>
      <c r="E87" s="22">
        <f t="shared" si="49"/>
        <v>380629.01073573204</v>
      </c>
      <c r="F87" s="22">
        <f t="shared" si="49"/>
        <v>407114.75244340533</v>
      </c>
      <c r="G87" s="22">
        <f t="shared" si="49"/>
        <v>444564.28</v>
      </c>
      <c r="H87" s="22">
        <f t="shared" si="49"/>
        <v>498606.26</v>
      </c>
      <c r="I87" s="22">
        <f t="shared" si="49"/>
        <v>540211.77</v>
      </c>
      <c r="J87" s="22">
        <f t="shared" si="49"/>
        <v>594840.79</v>
      </c>
      <c r="K87" s="22">
        <f t="shared" si="49"/>
        <v>621301.39670000004</v>
      </c>
      <c r="L87" s="22">
        <f t="shared" si="37"/>
        <v>645131.27355541033</v>
      </c>
      <c r="M87" s="22">
        <f t="shared" si="38"/>
        <v>593907.43775891315</v>
      </c>
      <c r="N87" s="22">
        <f t="shared" si="39"/>
        <v>635565.01761110453</v>
      </c>
      <c r="O87" s="22">
        <f t="shared" si="40"/>
        <v>673696.89783399622</v>
      </c>
      <c r="P87" s="22">
        <f t="shared" si="41"/>
        <v>719517.20840180549</v>
      </c>
      <c r="Q87" s="22">
        <f t="shared" si="42"/>
        <v>767452.11684132193</v>
      </c>
      <c r="R87" s="22">
        <f t="shared" si="43"/>
        <v>817942.84579481289</v>
      </c>
      <c r="S87" s="22">
        <f t="shared" si="44"/>
        <v>870913.53095513734</v>
      </c>
      <c r="T87" s="22">
        <f t="shared" si="45"/>
        <v>927186.03280370298</v>
      </c>
      <c r="U87" s="22">
        <f t="shared" si="46"/>
        <v>986956.89924114838</v>
      </c>
      <c r="V87" s="21">
        <f t="shared" si="47"/>
        <v>1050433.7297287714</v>
      </c>
      <c r="W87" s="21">
        <f t="shared" si="48"/>
        <v>1117835.7531117119</v>
      </c>
    </row>
    <row r="88" spans="3:23" x14ac:dyDescent="0.25">
      <c r="C88" s="23" t="str">
        <f t="shared" si="36"/>
        <v>KA</v>
      </c>
      <c r="D88" s="22">
        <f t="shared" si="49"/>
        <v>606009.81048327952</v>
      </c>
      <c r="E88" s="22">
        <f t="shared" si="49"/>
        <v>643033.01752930437</v>
      </c>
      <c r="F88" s="22">
        <f t="shared" si="49"/>
        <v>704466.0370333764</v>
      </c>
      <c r="G88" s="22">
        <f t="shared" si="49"/>
        <v>748429.10797017126</v>
      </c>
      <c r="H88" s="22">
        <f t="shared" si="49"/>
        <v>831329.91306923481</v>
      </c>
      <c r="I88" s="22">
        <f t="shared" si="49"/>
        <v>941775.42491932167</v>
      </c>
      <c r="J88" s="22">
        <f t="shared" si="49"/>
        <v>1022864.3615379316</v>
      </c>
      <c r="K88" s="22">
        <f t="shared" si="49"/>
        <v>1091077.3703399138</v>
      </c>
      <c r="L88" s="22">
        <f t="shared" si="37"/>
        <v>1148373.6040526824</v>
      </c>
      <c r="M88" s="22">
        <f t="shared" si="38"/>
        <v>1071607.5331482925</v>
      </c>
      <c r="N88" s="22">
        <f t="shared" si="39"/>
        <v>1162408.7393627246</v>
      </c>
      <c r="O88" s="22">
        <f t="shared" si="40"/>
        <v>1248950.7602593356</v>
      </c>
      <c r="P88" s="22">
        <f t="shared" si="41"/>
        <v>1352084.5245960979</v>
      </c>
      <c r="Q88" s="22">
        <f t="shared" si="42"/>
        <v>1461826.5078234535</v>
      </c>
      <c r="R88" s="22">
        <f t="shared" si="43"/>
        <v>1579244.5628914556</v>
      </c>
      <c r="S88" s="22">
        <f t="shared" si="44"/>
        <v>1704446.4370766061</v>
      </c>
      <c r="T88" s="22">
        <f t="shared" si="45"/>
        <v>1839319.1322583954</v>
      </c>
      <c r="U88" s="22">
        <f t="shared" si="46"/>
        <v>1984587.6413213529</v>
      </c>
      <c r="V88" s="21">
        <f t="shared" si="47"/>
        <v>2141029.4523192067</v>
      </c>
      <c r="W88" s="21">
        <f t="shared" si="48"/>
        <v>2309478.1976047917</v>
      </c>
    </row>
    <row r="89" spans="3:23" x14ac:dyDescent="0.25">
      <c r="C89" s="23" t="str">
        <f t="shared" si="36"/>
        <v>KL</v>
      </c>
      <c r="D89" s="22">
        <f t="shared" si="49"/>
        <v>364047.88938524103</v>
      </c>
      <c r="E89" s="22">
        <f t="shared" si="49"/>
        <v>387693.45827097044</v>
      </c>
      <c r="F89" s="22">
        <f t="shared" si="49"/>
        <v>402781.33080111461</v>
      </c>
      <c r="G89" s="22">
        <f t="shared" si="49"/>
        <v>419955.55337255372</v>
      </c>
      <c r="H89" s="22">
        <f t="shared" si="49"/>
        <v>451210.01522775996</v>
      </c>
      <c r="I89" s="22">
        <f t="shared" si="49"/>
        <v>485301.53547936882</v>
      </c>
      <c r="J89" s="22">
        <f t="shared" si="49"/>
        <v>520578.51067444764</v>
      </c>
      <c r="K89" s="22">
        <f t="shared" si="49"/>
        <v>559411.95613457682</v>
      </c>
      <c r="L89" s="22">
        <f t="shared" si="37"/>
        <v>575612.80274028017</v>
      </c>
      <c r="M89" s="22">
        <f t="shared" si="38"/>
        <v>525114.54637871275</v>
      </c>
      <c r="N89" s="22">
        <f t="shared" si="39"/>
        <v>556862.79789956787</v>
      </c>
      <c r="O89" s="22">
        <f t="shared" si="40"/>
        <v>584932.43356530566</v>
      </c>
      <c r="P89" s="22">
        <f t="shared" si="41"/>
        <v>619063.61000479409</v>
      </c>
      <c r="Q89" s="22">
        <f t="shared" si="42"/>
        <v>654332.23260073899</v>
      </c>
      <c r="R89" s="22">
        <f t="shared" si="43"/>
        <v>691071.39898853621</v>
      </c>
      <c r="S89" s="22">
        <f t="shared" si="44"/>
        <v>729168.55985711585</v>
      </c>
      <c r="T89" s="22">
        <f t="shared" si="45"/>
        <v>769259.22421056544</v>
      </c>
      <c r="U89" s="22">
        <f t="shared" si="46"/>
        <v>811441.01253807393</v>
      </c>
      <c r="V89" s="21">
        <f t="shared" si="47"/>
        <v>855815.91999723588</v>
      </c>
      <c r="W89" s="21">
        <f t="shared" si="48"/>
        <v>902490.48904188338</v>
      </c>
    </row>
    <row r="90" spans="3:23" x14ac:dyDescent="0.25">
      <c r="C90" s="23" t="str">
        <f t="shared" si="36"/>
        <v>TN</v>
      </c>
      <c r="D90" s="22">
        <f t="shared" si="49"/>
        <v>751485.76042199996</v>
      </c>
      <c r="E90" s="22">
        <f t="shared" si="49"/>
        <v>791824.31484439899</v>
      </c>
      <c r="F90" s="22">
        <f t="shared" si="49"/>
        <v>851975.58231833298</v>
      </c>
      <c r="G90" s="22">
        <f t="shared" si="49"/>
        <v>893915.06730709295</v>
      </c>
      <c r="H90" s="22">
        <f t="shared" si="49"/>
        <v>967562.46051612543</v>
      </c>
      <c r="I90" s="22">
        <f t="shared" si="49"/>
        <v>1036762.117219297</v>
      </c>
      <c r="J90" s="22">
        <f t="shared" si="49"/>
        <v>1125793.4362506205</v>
      </c>
      <c r="K90" s="22">
        <f t="shared" si="49"/>
        <v>1215307.4700775943</v>
      </c>
      <c r="L90" s="22">
        <f t="shared" si="37"/>
        <v>1259665.3413135475</v>
      </c>
      <c r="M90" s="22">
        <f t="shared" si="38"/>
        <v>1157574.8871454841</v>
      </c>
      <c r="N90" s="22">
        <f t="shared" si="39"/>
        <v>1236555.3612828772</v>
      </c>
      <c r="O90" s="22">
        <f t="shared" si="40"/>
        <v>1308402.5284508632</v>
      </c>
      <c r="P90" s="22">
        <f t="shared" si="41"/>
        <v>1394894.1722045843</v>
      </c>
      <c r="Q90" s="22">
        <f t="shared" si="42"/>
        <v>1485164.6731273197</v>
      </c>
      <c r="R90" s="22">
        <f t="shared" si="43"/>
        <v>1580045.2607307129</v>
      </c>
      <c r="S90" s="22">
        <f t="shared" si="44"/>
        <v>1679364.0609295901</v>
      </c>
      <c r="T90" s="22">
        <f t="shared" si="45"/>
        <v>1784678.30808668</v>
      </c>
      <c r="U90" s="22">
        <f t="shared" si="46"/>
        <v>1896332.5470994664</v>
      </c>
      <c r="V90" s="21">
        <f t="shared" si="47"/>
        <v>2014689.9394432239</v>
      </c>
      <c r="W90" s="21">
        <f t="shared" si="48"/>
        <v>2140133.19174982</v>
      </c>
    </row>
    <row r="91" spans="3:23" x14ac:dyDescent="0.25">
      <c r="C91" s="23" t="str">
        <f t="shared" si="36"/>
        <v>TS</v>
      </c>
      <c r="D91" s="22">
        <f t="shared" si="49"/>
        <v>359434.11</v>
      </c>
      <c r="E91" s="22">
        <f t="shared" si="49"/>
        <v>370113.12</v>
      </c>
      <c r="F91" s="22">
        <f t="shared" si="49"/>
        <v>389956.78</v>
      </c>
      <c r="G91" s="22">
        <f t="shared" si="49"/>
        <v>416332.07</v>
      </c>
      <c r="H91" s="22">
        <f t="shared" si="49"/>
        <v>464542.43563999457</v>
      </c>
      <c r="I91" s="22">
        <f t="shared" si="49"/>
        <v>507946.1</v>
      </c>
      <c r="J91" s="22">
        <f t="shared" si="49"/>
        <v>559491.54</v>
      </c>
      <c r="K91" s="22">
        <f t="shared" si="49"/>
        <v>612828.21</v>
      </c>
      <c r="L91" s="22">
        <f t="shared" si="37"/>
        <v>640010.22338018671</v>
      </c>
      <c r="M91" s="22">
        <f t="shared" si="38"/>
        <v>592597.72150574101</v>
      </c>
      <c r="N91" s="22">
        <f t="shared" si="39"/>
        <v>637828.02191315813</v>
      </c>
      <c r="O91" s="22">
        <f t="shared" si="40"/>
        <v>680002.57151244755</v>
      </c>
      <c r="P91" s="22">
        <f t="shared" si="41"/>
        <v>730448.4803400042</v>
      </c>
      <c r="Q91" s="22">
        <f t="shared" si="42"/>
        <v>783613.82619549404</v>
      </c>
      <c r="R91" s="22">
        <f t="shared" si="43"/>
        <v>839993.94816201669</v>
      </c>
      <c r="S91" s="22">
        <f t="shared" si="44"/>
        <v>899561.03233196284</v>
      </c>
      <c r="T91" s="22">
        <f t="shared" si="45"/>
        <v>963218.6304750659</v>
      </c>
      <c r="U91" s="22">
        <f t="shared" si="46"/>
        <v>1031237.2160484738</v>
      </c>
      <c r="V91" s="21">
        <f t="shared" si="47"/>
        <v>1103904.3539670832</v>
      </c>
      <c r="W91" s="21">
        <f t="shared" si="48"/>
        <v>1181525.7224224883</v>
      </c>
    </row>
    <row r="92" spans="3:23" x14ac:dyDescent="0.25">
      <c r="C92" s="23" t="str">
        <f t="shared" si="36"/>
        <v>CG</v>
      </c>
      <c r="D92" s="22">
        <f t="shared" si="49"/>
        <v>158073.82</v>
      </c>
      <c r="E92" s="22">
        <f t="shared" si="49"/>
        <v>165977.40159320709</v>
      </c>
      <c r="F92" s="22">
        <f t="shared" si="49"/>
        <v>182579.44981637812</v>
      </c>
      <c r="G92" s="22">
        <f t="shared" si="49"/>
        <v>185813.43830553119</v>
      </c>
      <c r="H92" s="22">
        <f t="shared" si="49"/>
        <v>190810.23999999999</v>
      </c>
      <c r="I92" s="22">
        <f t="shared" si="49"/>
        <v>205975.17</v>
      </c>
      <c r="J92" s="22">
        <f t="shared" si="49"/>
        <v>215926.92</v>
      </c>
      <c r="K92" s="22">
        <f t="shared" si="49"/>
        <v>231181.82</v>
      </c>
      <c r="L92" s="22">
        <f t="shared" si="37"/>
        <v>236202.16807598935</v>
      </c>
      <c r="M92" s="22">
        <f t="shared" si="38"/>
        <v>213963.1505684318</v>
      </c>
      <c r="N92" s="22">
        <f t="shared" si="39"/>
        <v>225301.78927857976</v>
      </c>
      <c r="O92" s="22">
        <f t="shared" si="40"/>
        <v>234992.3038443102</v>
      </c>
      <c r="P92" s="22">
        <f t="shared" si="41"/>
        <v>246953.23093648613</v>
      </c>
      <c r="Q92" s="22">
        <f t="shared" si="42"/>
        <v>259184.63454666792</v>
      </c>
      <c r="R92" s="22">
        <f t="shared" si="43"/>
        <v>271809.95390555426</v>
      </c>
      <c r="S92" s="22">
        <f t="shared" si="44"/>
        <v>284775.00785818056</v>
      </c>
      <c r="T92" s="22">
        <f t="shared" si="45"/>
        <v>298317.10171077994</v>
      </c>
      <c r="U92" s="22">
        <f t="shared" si="46"/>
        <v>312459.61497618962</v>
      </c>
      <c r="V92" s="21">
        <f t="shared" si="47"/>
        <v>327226.75103926758</v>
      </c>
      <c r="W92" s="21">
        <f t="shared" si="48"/>
        <v>342643.55992783705</v>
      </c>
    </row>
    <row r="93" spans="3:23" x14ac:dyDescent="0.25">
      <c r="C93" s="23" t="str">
        <f t="shared" si="36"/>
        <v>GA</v>
      </c>
      <c r="D93" s="22">
        <f t="shared" si="49"/>
        <v>42366.656485520936</v>
      </c>
      <c r="E93" s="22">
        <f t="shared" si="49"/>
        <v>35850.220477843337</v>
      </c>
      <c r="F93" s="22">
        <f t="shared" si="49"/>
        <v>31568.462293091685</v>
      </c>
      <c r="G93" s="22">
        <f t="shared" si="49"/>
        <v>40116.49145780097</v>
      </c>
      <c r="H93" s="22">
        <f t="shared" si="49"/>
        <v>46090.863297901938</v>
      </c>
      <c r="I93" s="22">
        <f t="shared" si="49"/>
        <v>51249.239713089271</v>
      </c>
      <c r="J93" s="22">
        <f t="shared" si="49"/>
        <v>52652.686723906852</v>
      </c>
      <c r="K93" s="22">
        <f t="shared" si="49"/>
        <v>57787.085263520938</v>
      </c>
      <c r="L93" s="22">
        <f t="shared" si="37"/>
        <v>58456.694982610214</v>
      </c>
      <c r="M93" s="22">
        <f t="shared" si="38"/>
        <v>52427.920118436436</v>
      </c>
      <c r="N93" s="22">
        <f t="shared" si="39"/>
        <v>54658.98371684306</v>
      </c>
      <c r="O93" s="22">
        <f t="shared" si="40"/>
        <v>56444.784293953919</v>
      </c>
      <c r="P93" s="22">
        <f t="shared" si="41"/>
        <v>58729.750792929801</v>
      </c>
      <c r="Q93" s="22">
        <f t="shared" si="42"/>
        <v>61027.554008376406</v>
      </c>
      <c r="R93" s="22">
        <f t="shared" si="43"/>
        <v>63365.860396287011</v>
      </c>
      <c r="S93" s="22">
        <f t="shared" si="44"/>
        <v>65730.224965915433</v>
      </c>
      <c r="T93" s="22">
        <f t="shared" si="45"/>
        <v>68173.354480593698</v>
      </c>
      <c r="U93" s="22">
        <f t="shared" si="46"/>
        <v>70697.437592736576</v>
      </c>
      <c r="V93" s="21">
        <f t="shared" si="47"/>
        <v>73304.704463235365</v>
      </c>
      <c r="W93" s="21">
        <f t="shared" si="48"/>
        <v>75997.42671620402</v>
      </c>
    </row>
    <row r="94" spans="3:23" x14ac:dyDescent="0.25">
      <c r="C94" s="23" t="str">
        <f t="shared" si="36"/>
        <v>GJ</v>
      </c>
      <c r="D94" s="22">
        <f t="shared" si="49"/>
        <v>615606.06993131572</v>
      </c>
      <c r="E94" s="22">
        <f t="shared" si="49"/>
        <v>682650.21222667443</v>
      </c>
      <c r="F94" s="22">
        <f t="shared" si="49"/>
        <v>734283.8663430278</v>
      </c>
      <c r="G94" s="22">
        <f t="shared" si="49"/>
        <v>811427.64400889666</v>
      </c>
      <c r="H94" s="22">
        <f t="shared" si="49"/>
        <v>894465.33796298329</v>
      </c>
      <c r="I94" s="22">
        <f t="shared" si="49"/>
        <v>981341.96458772232</v>
      </c>
      <c r="J94" s="22">
        <f t="shared" si="49"/>
        <v>1086569.7285845655</v>
      </c>
      <c r="K94" s="22">
        <f t="shared" si="49"/>
        <v>1186379.0722571122</v>
      </c>
      <c r="L94" s="22">
        <f t="shared" si="37"/>
        <v>1260874.3220332388</v>
      </c>
      <c r="M94" s="22">
        <f t="shared" si="38"/>
        <v>1188078.1992738601</v>
      </c>
      <c r="N94" s="22">
        <f t="shared" si="39"/>
        <v>1301334.0858563653</v>
      </c>
      <c r="O94" s="22">
        <f t="shared" si="40"/>
        <v>1411873.9513339223</v>
      </c>
      <c r="P94" s="22">
        <f t="shared" si="41"/>
        <v>1543388.0065989641</v>
      </c>
      <c r="Q94" s="22">
        <f t="shared" si="42"/>
        <v>1684952.9640433241</v>
      </c>
      <c r="R94" s="22">
        <f t="shared" si="43"/>
        <v>1838069.8421230731</v>
      </c>
      <c r="S94" s="22">
        <f t="shared" si="44"/>
        <v>2003164.64769534</v>
      </c>
      <c r="T94" s="22">
        <f t="shared" si="45"/>
        <v>2182785.4366084868</v>
      </c>
      <c r="U94" s="22">
        <f t="shared" si="46"/>
        <v>2378181.0367698339</v>
      </c>
      <c r="V94" s="21">
        <f t="shared" si="47"/>
        <v>2590704.8662188062</v>
      </c>
      <c r="W94" s="21">
        <f t="shared" si="48"/>
        <v>2821823.4357658075</v>
      </c>
    </row>
    <row r="95" spans="3:23" x14ac:dyDescent="0.25">
      <c r="C95" s="23" t="str">
        <f t="shared" si="36"/>
        <v>MP</v>
      </c>
      <c r="D95" s="22">
        <f t="shared" si="49"/>
        <v>315561.59000000003</v>
      </c>
      <c r="E95" s="22">
        <f t="shared" si="49"/>
        <v>351682.62</v>
      </c>
      <c r="F95" s="22">
        <f t="shared" si="49"/>
        <v>365133.94</v>
      </c>
      <c r="G95" s="22">
        <f t="shared" si="49"/>
        <v>383944.48</v>
      </c>
      <c r="H95" s="22">
        <f t="shared" si="49"/>
        <v>418735.74</v>
      </c>
      <c r="I95" s="22">
        <f t="shared" si="49"/>
        <v>470669.16</v>
      </c>
      <c r="J95" s="22">
        <f t="shared" si="49"/>
        <v>493516.45</v>
      </c>
      <c r="K95" s="22">
        <f t="shared" si="49"/>
        <v>522009.32</v>
      </c>
      <c r="L95" s="22">
        <f t="shared" si="37"/>
        <v>542814.4137465721</v>
      </c>
      <c r="M95" s="22">
        <f t="shared" si="38"/>
        <v>500436.97343451681</v>
      </c>
      <c r="N95" s="22">
        <f t="shared" si="39"/>
        <v>536312.54844407435</v>
      </c>
      <c r="O95" s="22">
        <f t="shared" si="40"/>
        <v>569311.38638516504</v>
      </c>
      <c r="P95" s="22">
        <f t="shared" si="41"/>
        <v>608911.05149508966</v>
      </c>
      <c r="Q95" s="22">
        <f t="shared" si="42"/>
        <v>650416.1379283549</v>
      </c>
      <c r="R95" s="22">
        <f t="shared" si="43"/>
        <v>694209.13941131812</v>
      </c>
      <c r="S95" s="22">
        <f t="shared" si="44"/>
        <v>740235.2385306356</v>
      </c>
      <c r="T95" s="22">
        <f t="shared" si="45"/>
        <v>789203.39925627364</v>
      </c>
      <c r="U95" s="22">
        <f t="shared" si="46"/>
        <v>841293.63373192644</v>
      </c>
      <c r="V95" s="21">
        <f t="shared" si="47"/>
        <v>896696.39274373767</v>
      </c>
      <c r="W95" s="21">
        <f t="shared" si="48"/>
        <v>955613.13146364456</v>
      </c>
    </row>
    <row r="96" spans="3:23" x14ac:dyDescent="0.25">
      <c r="C96" s="23" t="str">
        <f t="shared" si="36"/>
        <v>MH</v>
      </c>
      <c r="D96" s="22">
        <f t="shared" si="49"/>
        <v>1280369.4378754208</v>
      </c>
      <c r="E96" s="22">
        <f t="shared" si="49"/>
        <v>1357941.8497816669</v>
      </c>
      <c r="F96" s="22">
        <f t="shared" si="49"/>
        <v>1451614.6378863584</v>
      </c>
      <c r="G96" s="22">
        <f t="shared" si="49"/>
        <v>1543164.8717553043</v>
      </c>
      <c r="H96" s="22">
        <f t="shared" si="49"/>
        <v>1654283.6129409028</v>
      </c>
      <c r="I96" s="22">
        <f t="shared" si="49"/>
        <v>1807101.9620009989</v>
      </c>
      <c r="J96" s="22">
        <f t="shared" si="49"/>
        <v>1923796.5517622726</v>
      </c>
      <c r="K96" s="22">
        <f t="shared" si="49"/>
        <v>2039073.9555987983</v>
      </c>
      <c r="L96" s="22">
        <f t="shared" si="37"/>
        <v>2108868.2927538827</v>
      </c>
      <c r="M96" s="22">
        <f t="shared" si="38"/>
        <v>1933707.7600345286</v>
      </c>
      <c r="N96" s="22">
        <f t="shared" si="39"/>
        <v>2061117.615482691</v>
      </c>
      <c r="O96" s="22">
        <f t="shared" si="40"/>
        <v>2176096.005277128</v>
      </c>
      <c r="P96" s="22">
        <f t="shared" si="41"/>
        <v>2314863.5870594801</v>
      </c>
      <c r="Q96" s="22">
        <f t="shared" si="42"/>
        <v>2459270.0494909892</v>
      </c>
      <c r="R96" s="22">
        <f t="shared" si="43"/>
        <v>2610649.7184662828</v>
      </c>
      <c r="S96" s="22">
        <f t="shared" si="44"/>
        <v>2768671.2987509333</v>
      </c>
      <c r="T96" s="22">
        <f t="shared" si="45"/>
        <v>2935850.6279762615</v>
      </c>
      <c r="U96" s="22">
        <f t="shared" si="46"/>
        <v>3112690.757622262</v>
      </c>
      <c r="V96" s="21">
        <f t="shared" si="47"/>
        <v>3299720.5510050291</v>
      </c>
      <c r="W96" s="21">
        <f t="shared" si="48"/>
        <v>3497495.8929177523</v>
      </c>
    </row>
    <row r="97" spans="3:23" x14ac:dyDescent="0.25">
      <c r="C97" s="23" t="str">
        <f t="shared" si="36"/>
        <v>UT</v>
      </c>
      <c r="D97" s="22">
        <f t="shared" si="49"/>
        <v>18768.16</v>
      </c>
      <c r="E97" s="22">
        <f t="shared" si="49"/>
        <v>20285.127501795287</v>
      </c>
      <c r="F97" s="22">
        <f t="shared" si="49"/>
        <v>22104.700547318258</v>
      </c>
      <c r="G97" s="22">
        <f t="shared" si="49"/>
        <v>22870.12</v>
      </c>
      <c r="H97" s="22">
        <f t="shared" si="49"/>
        <v>24932.240000000002</v>
      </c>
      <c r="I97" s="22">
        <f t="shared" si="49"/>
        <v>26917.200000000001</v>
      </c>
      <c r="J97" s="22">
        <f t="shared" si="49"/>
        <v>29045.55</v>
      </c>
      <c r="K97" s="22">
        <f t="shared" si="49"/>
        <v>31191.98</v>
      </c>
      <c r="L97" s="22">
        <f t="shared" si="37"/>
        <v>32456.796107688606</v>
      </c>
      <c r="M97" s="22">
        <f t="shared" si="38"/>
        <v>29942.85824031572</v>
      </c>
      <c r="N97" s="22">
        <f t="shared" si="39"/>
        <v>32110.8212637498</v>
      </c>
      <c r="O97" s="22">
        <f t="shared" si="40"/>
        <v>34109.308409194979</v>
      </c>
      <c r="P97" s="22">
        <f t="shared" si="41"/>
        <v>36506.188307779048</v>
      </c>
      <c r="Q97" s="22">
        <f t="shared" si="42"/>
        <v>39020.562968483529</v>
      </c>
      <c r="R97" s="22">
        <f t="shared" si="43"/>
        <v>41675.626657669149</v>
      </c>
      <c r="S97" s="22">
        <f t="shared" si="44"/>
        <v>44468.364497691153</v>
      </c>
      <c r="T97" s="22">
        <f t="shared" si="45"/>
        <v>47441.666658201408</v>
      </c>
      <c r="U97" s="22">
        <f t="shared" si="46"/>
        <v>50606.719099863207</v>
      </c>
      <c r="V97" s="21">
        <f t="shared" si="47"/>
        <v>53975.365489199059</v>
      </c>
      <c r="W97" s="21">
        <f t="shared" si="48"/>
        <v>57560.143419722466</v>
      </c>
    </row>
    <row r="98" spans="3:23" x14ac:dyDescent="0.25">
      <c r="C98" s="23" t="str">
        <f t="shared" si="36"/>
        <v>UT</v>
      </c>
      <c r="D98" s="22">
        <f t="shared" ref="D98:K98" si="50">D36</f>
        <v>16818.009999999998</v>
      </c>
      <c r="E98" s="22">
        <f t="shared" si="50"/>
        <v>17310.43</v>
      </c>
      <c r="F98" s="22">
        <f t="shared" si="50"/>
        <v>19170.25</v>
      </c>
      <c r="G98" s="22">
        <f t="shared" si="50"/>
        <v>18206.652471395879</v>
      </c>
      <c r="H98" s="22">
        <f t="shared" si="50"/>
        <v>19060.238535707518</v>
      </c>
      <c r="I98" s="22">
        <f t="shared" si="50"/>
        <v>20477.960059405941</v>
      </c>
      <c r="J98" s="22">
        <f t="shared" si="50"/>
        <v>22277.245589597434</v>
      </c>
      <c r="K98" s="22">
        <f t="shared" si="50"/>
        <v>23013.124223876075</v>
      </c>
      <c r="L98" s="22">
        <f t="shared" si="37"/>
        <v>23290.46967683054</v>
      </c>
      <c r="M98" s="22">
        <f t="shared" si="38"/>
        <v>20898.052448654671</v>
      </c>
      <c r="N98" s="22">
        <f t="shared" si="39"/>
        <v>21797.361911733398</v>
      </c>
      <c r="O98" s="22">
        <f t="shared" si="40"/>
        <v>22519.844998471686</v>
      </c>
      <c r="P98" s="22">
        <f t="shared" si="41"/>
        <v>23442.230616041761</v>
      </c>
      <c r="Q98" s="22">
        <f t="shared" si="42"/>
        <v>24370.584005307275</v>
      </c>
      <c r="R98" s="22">
        <f t="shared" si="43"/>
        <v>25315.966118488104</v>
      </c>
      <c r="S98" s="22">
        <f t="shared" si="44"/>
        <v>26272.626089732334</v>
      </c>
      <c r="T98" s="22">
        <f t="shared" si="45"/>
        <v>27261.65560930852</v>
      </c>
      <c r="U98" s="22">
        <f t="shared" si="46"/>
        <v>28283.974242136061</v>
      </c>
      <c r="V98" s="21">
        <f t="shared" si="47"/>
        <v>29340.519814054802</v>
      </c>
      <c r="W98" s="21">
        <f t="shared" si="48"/>
        <v>30432.248433687309</v>
      </c>
    </row>
    <row r="99" spans="3:23" x14ac:dyDescent="0.25">
      <c r="C99" s="20" t="s">
        <v>50</v>
      </c>
      <c r="D99" s="19">
        <f t="shared" ref="D99:S100" si="51">SUMIF($C$67:$C$98,$C99,D$67:D$98)</f>
        <v>93703.968229201899</v>
      </c>
      <c r="E99" s="19">
        <f t="shared" si="51"/>
        <v>97585.58961679347</v>
      </c>
      <c r="F99" s="19">
        <f t="shared" si="51"/>
        <v>104943.29439943835</v>
      </c>
      <c r="G99" s="19">
        <f t="shared" si="51"/>
        <v>115463.8725403542</v>
      </c>
      <c r="H99" s="19">
        <f t="shared" si="51"/>
        <v>119443.04113538153</v>
      </c>
      <c r="I99" s="19">
        <f t="shared" si="51"/>
        <v>128738.48248541699</v>
      </c>
      <c r="J99" s="19">
        <f t="shared" si="51"/>
        <v>139270.6533880874</v>
      </c>
      <c r="K99" s="19">
        <f t="shared" si="51"/>
        <v>150468.93403205229</v>
      </c>
      <c r="L99" s="19">
        <f t="shared" si="51"/>
        <v>156236.8950649894</v>
      </c>
      <c r="M99" s="19">
        <f t="shared" si="51"/>
        <v>143930.27784272723</v>
      </c>
      <c r="N99" s="19">
        <f t="shared" si="51"/>
        <v>154240.8415132447</v>
      </c>
      <c r="O99" s="19">
        <f t="shared" si="51"/>
        <v>163839.66267783352</v>
      </c>
      <c r="P99" s="19">
        <f t="shared" si="51"/>
        <v>175477.18086573554</v>
      </c>
      <c r="Q99" s="19">
        <f t="shared" si="51"/>
        <v>187830.51187109872</v>
      </c>
      <c r="R99" s="19">
        <f t="shared" si="51"/>
        <v>201040.6874694525</v>
      </c>
      <c r="S99" s="19">
        <f t="shared" si="51"/>
        <v>215126.07742967844</v>
      </c>
      <c r="T99" s="19">
        <f t="shared" ref="N99:W100" si="52">SUMIF($C$67:$C$98,$C99,T$67:T$98)</f>
        <v>230331.1491388556</v>
      </c>
      <c r="U99" s="19">
        <f t="shared" si="52"/>
        <v>246752.84605602489</v>
      </c>
      <c r="V99" s="19">
        <f t="shared" si="52"/>
        <v>264496.96012405754</v>
      </c>
      <c r="W99" s="19">
        <f t="shared" si="52"/>
        <v>283678.96447247418</v>
      </c>
    </row>
    <row r="100" spans="3:23" x14ac:dyDescent="0.25">
      <c r="C100" s="20" t="s">
        <v>40</v>
      </c>
      <c r="D100" s="19">
        <f t="shared" si="51"/>
        <v>35586.17</v>
      </c>
      <c r="E100" s="19">
        <f t="shared" si="51"/>
        <v>37595.557501795287</v>
      </c>
      <c r="F100" s="19">
        <f t="shared" si="51"/>
        <v>41274.950547318258</v>
      </c>
      <c r="G100" s="19">
        <f t="shared" si="51"/>
        <v>41076.772471395874</v>
      </c>
      <c r="H100" s="19">
        <f t="shared" si="51"/>
        <v>43992.478535707516</v>
      </c>
      <c r="I100" s="19">
        <f t="shared" si="51"/>
        <v>47395.160059405942</v>
      </c>
      <c r="J100" s="19">
        <f t="shared" si="51"/>
        <v>51322.79558959743</v>
      </c>
      <c r="K100" s="19">
        <f t="shared" si="51"/>
        <v>54205.104223876071</v>
      </c>
      <c r="L100" s="19">
        <f t="shared" si="51"/>
        <v>55747.265784519142</v>
      </c>
      <c r="M100" s="19">
        <f t="shared" si="51"/>
        <v>50840.910688970391</v>
      </c>
      <c r="N100" s="19">
        <f t="shared" si="52"/>
        <v>53908.183175483195</v>
      </c>
      <c r="O100" s="19">
        <f t="shared" si="52"/>
        <v>56629.153407666665</v>
      </c>
      <c r="P100" s="19">
        <f t="shared" si="52"/>
        <v>59948.418923820806</v>
      </c>
      <c r="Q100" s="19">
        <f t="shared" si="52"/>
        <v>63391.146973790805</v>
      </c>
      <c r="R100" s="19">
        <f t="shared" si="52"/>
        <v>66991.592776157253</v>
      </c>
      <c r="S100" s="19">
        <f t="shared" si="52"/>
        <v>70740.990587423483</v>
      </c>
      <c r="T100" s="19">
        <f t="shared" si="52"/>
        <v>74703.322267509924</v>
      </c>
      <c r="U100" s="19">
        <f t="shared" si="52"/>
        <v>78890.693341999271</v>
      </c>
      <c r="V100" s="19">
        <f t="shared" si="52"/>
        <v>83315.885303253861</v>
      </c>
      <c r="W100" s="19">
        <f t="shared" si="52"/>
        <v>87992.391853409776</v>
      </c>
    </row>
    <row r="102" spans="3:23" ht="23.25" x14ac:dyDescent="0.35">
      <c r="C102" s="15" t="s">
        <v>131</v>
      </c>
    </row>
    <row r="103" spans="3:23" ht="12.75" x14ac:dyDescent="0.2">
      <c r="C103" s="18"/>
      <c r="D103" s="17" t="str">
        <f t="shared" ref="D103:W103" si="53">D66</f>
        <v>2011-12</v>
      </c>
      <c r="E103" s="17" t="str">
        <f t="shared" si="53"/>
        <v>2012-13</v>
      </c>
      <c r="F103" s="17" t="str">
        <f t="shared" si="53"/>
        <v>2013-14</v>
      </c>
      <c r="G103" s="17" t="str">
        <f t="shared" si="53"/>
        <v>2014-15</v>
      </c>
      <c r="H103" s="17" t="str">
        <f t="shared" si="53"/>
        <v>2015-16</v>
      </c>
      <c r="I103" s="17" t="str">
        <f t="shared" si="53"/>
        <v>2016-17</v>
      </c>
      <c r="J103" s="17" t="str">
        <f t="shared" si="53"/>
        <v>2017-18</v>
      </c>
      <c r="K103" s="17" t="str">
        <f t="shared" si="53"/>
        <v>2018-19</v>
      </c>
      <c r="L103" s="17" t="str">
        <f t="shared" si="53"/>
        <v>2019-20</v>
      </c>
      <c r="M103" s="17" t="str">
        <f t="shared" si="53"/>
        <v>2020-21</v>
      </c>
      <c r="N103" s="17" t="str">
        <f t="shared" si="53"/>
        <v>2021-22</v>
      </c>
      <c r="O103" s="17" t="str">
        <f t="shared" si="53"/>
        <v>2022-23</v>
      </c>
      <c r="P103" s="17" t="str">
        <f t="shared" si="53"/>
        <v>2023-24</v>
      </c>
      <c r="Q103" s="17" t="str">
        <f t="shared" si="53"/>
        <v>2024-25</v>
      </c>
      <c r="R103" s="17" t="str">
        <f t="shared" si="53"/>
        <v>2025-26</v>
      </c>
      <c r="S103" s="17" t="str">
        <f t="shared" si="53"/>
        <v>2026-27</v>
      </c>
      <c r="T103" s="17" t="str">
        <f t="shared" si="53"/>
        <v>2027-28</v>
      </c>
      <c r="U103" s="17" t="str">
        <f t="shared" si="53"/>
        <v>2028-29</v>
      </c>
      <c r="V103" s="17" t="str">
        <f t="shared" si="53"/>
        <v>2029-30</v>
      </c>
      <c r="W103" s="17" t="str">
        <f t="shared" si="53"/>
        <v>2030-31</v>
      </c>
    </row>
    <row r="104" spans="3:23" x14ac:dyDescent="0.25">
      <c r="C104" s="14" t="s">
        <v>13</v>
      </c>
      <c r="D104" s="16">
        <f t="shared" ref="D104:S119" si="54">SUMIF($C$67:$C$98,$C104,D$67:D$98)</f>
        <v>247143.96140589949</v>
      </c>
      <c r="E104" s="16">
        <f t="shared" si="54"/>
        <v>256850.961244604</v>
      </c>
      <c r="F104" s="16">
        <f t="shared" si="54"/>
        <v>269649.84200906171</v>
      </c>
      <c r="G104" s="16">
        <f t="shared" si="54"/>
        <v>279482.44215894234</v>
      </c>
      <c r="H104" s="16">
        <f t="shared" si="54"/>
        <v>296488.18110842572</v>
      </c>
      <c r="I104" s="16">
        <f t="shared" si="54"/>
        <v>322950.70521495386</v>
      </c>
      <c r="J104" s="16">
        <f t="shared" si="54"/>
        <v>343789.03249613533</v>
      </c>
      <c r="K104" s="16">
        <f t="shared" si="54"/>
        <v>375651.26886572823</v>
      </c>
      <c r="L104" s="16">
        <f t="shared" si="54"/>
        <v>385928.32171969459</v>
      </c>
      <c r="M104" s="16">
        <f t="shared" si="54"/>
        <v>351522.67536714603</v>
      </c>
      <c r="N104" s="16">
        <f t="shared" si="54"/>
        <v>372195.04836288263</v>
      </c>
      <c r="O104" s="16">
        <f t="shared" si="54"/>
        <v>390347.29920786619</v>
      </c>
      <c r="P104" s="16">
        <f t="shared" si="54"/>
        <v>412480.89860069077</v>
      </c>
      <c r="Q104" s="16">
        <f t="shared" si="54"/>
        <v>435301.30601597257</v>
      </c>
      <c r="R104" s="16">
        <f t="shared" si="54"/>
        <v>459026.40149103245</v>
      </c>
      <c r="S104" s="16">
        <f t="shared" si="54"/>
        <v>483577.14889256289</v>
      </c>
      <c r="T104" s="16">
        <f t="shared" ref="N104:W119" si="55">SUMIF($C$67:$C$98,$C104,T$67:T$98)</f>
        <v>509370.32294041303</v>
      </c>
      <c r="U104" s="16">
        <f t="shared" si="55"/>
        <v>536464.47768810391</v>
      </c>
      <c r="V104" s="16">
        <f t="shared" si="55"/>
        <v>564920.67165986623</v>
      </c>
      <c r="W104" s="16">
        <f t="shared" si="55"/>
        <v>594802.56065349875</v>
      </c>
    </row>
    <row r="105" spans="3:23" x14ac:dyDescent="0.25">
      <c r="C105" s="14" t="s">
        <v>46</v>
      </c>
      <c r="D105" s="16">
        <f t="shared" si="54"/>
        <v>150917.59</v>
      </c>
      <c r="E105" s="16">
        <f t="shared" si="54"/>
        <v>163250.26999999999</v>
      </c>
      <c r="F105" s="16">
        <f t="shared" si="54"/>
        <v>165816.26</v>
      </c>
      <c r="G105" s="16">
        <f t="shared" si="54"/>
        <v>186534.39</v>
      </c>
      <c r="H105" s="16">
        <f t="shared" si="54"/>
        <v>174881.15</v>
      </c>
      <c r="I105" s="16">
        <f t="shared" si="54"/>
        <v>193173.92</v>
      </c>
      <c r="J105" s="16">
        <f t="shared" si="54"/>
        <v>210587.3</v>
      </c>
      <c r="K105" s="16">
        <f t="shared" si="54"/>
        <v>224986.32</v>
      </c>
      <c r="L105" s="16">
        <f t="shared" si="54"/>
        <v>230502.29031472618</v>
      </c>
      <c r="M105" s="16">
        <f t="shared" si="54"/>
        <v>209372.32757258951</v>
      </c>
      <c r="N105" s="16">
        <f t="shared" si="55"/>
        <v>221072.06566567658</v>
      </c>
      <c r="O105" s="16">
        <f t="shared" si="55"/>
        <v>231212.76062592136</v>
      </c>
      <c r="P105" s="16">
        <f t="shared" si="55"/>
        <v>243647.41278293176</v>
      </c>
      <c r="Q105" s="16">
        <f t="shared" si="55"/>
        <v>256416.09059695376</v>
      </c>
      <c r="R105" s="16">
        <f t="shared" si="55"/>
        <v>269643.7210112302</v>
      </c>
      <c r="S105" s="16">
        <f t="shared" si="55"/>
        <v>283279.8989479224</v>
      </c>
      <c r="T105" s="16">
        <f t="shared" si="55"/>
        <v>297564.39795028174</v>
      </c>
      <c r="U105" s="16">
        <f t="shared" si="55"/>
        <v>312525.63245208102</v>
      </c>
      <c r="V105" s="16">
        <f t="shared" si="55"/>
        <v>328193.12664506433</v>
      </c>
      <c r="W105" s="16">
        <f t="shared" si="55"/>
        <v>344597.5505854009</v>
      </c>
    </row>
    <row r="106" spans="3:23" x14ac:dyDescent="0.25">
      <c r="C106" s="14" t="s">
        <v>47</v>
      </c>
      <c r="D106" s="16">
        <f t="shared" si="54"/>
        <v>230987.07519572522</v>
      </c>
      <c r="E106" s="16">
        <f t="shared" si="54"/>
        <v>243363.48209918867</v>
      </c>
      <c r="F106" s="16">
        <f t="shared" si="54"/>
        <v>265891.53245219297</v>
      </c>
      <c r="G106" s="16">
        <f t="shared" si="54"/>
        <v>270665.34158057498</v>
      </c>
      <c r="H106" s="16">
        <f t="shared" si="54"/>
        <v>292228.92966172448</v>
      </c>
      <c r="I106" s="16">
        <f t="shared" si="54"/>
        <v>337348.06305594079</v>
      </c>
      <c r="J106" s="16">
        <f t="shared" si="54"/>
        <v>361568.3012761657</v>
      </c>
      <c r="K106" s="16">
        <f t="shared" si="54"/>
        <v>376877.42232047097</v>
      </c>
      <c r="L106" s="16">
        <f t="shared" si="54"/>
        <v>391127.82178416947</v>
      </c>
      <c r="M106" s="16">
        <f t="shared" si="54"/>
        <v>359883.72019436641</v>
      </c>
      <c r="N106" s="16">
        <f t="shared" si="55"/>
        <v>384925.11228659534</v>
      </c>
      <c r="O106" s="16">
        <f t="shared" si="55"/>
        <v>407806.01834149659</v>
      </c>
      <c r="P106" s="16">
        <f t="shared" si="55"/>
        <v>435314.45796068833</v>
      </c>
      <c r="Q106" s="16">
        <f t="shared" si="55"/>
        <v>464072.69647172996</v>
      </c>
      <c r="R106" s="16">
        <f t="shared" si="55"/>
        <v>494345.41505785473</v>
      </c>
      <c r="S106" s="16">
        <f t="shared" si="55"/>
        <v>526084.38741140079</v>
      </c>
      <c r="T106" s="16">
        <f t="shared" si="55"/>
        <v>559783.48202171398</v>
      </c>
      <c r="U106" s="16">
        <f t="shared" si="55"/>
        <v>595558.20025658945</v>
      </c>
      <c r="V106" s="16">
        <f t="shared" si="55"/>
        <v>633530.46398233064</v>
      </c>
      <c r="W106" s="16">
        <f t="shared" si="55"/>
        <v>673828.94676736952</v>
      </c>
    </row>
    <row r="107" spans="3:23" x14ac:dyDescent="0.25">
      <c r="C107" s="14" t="s">
        <v>48</v>
      </c>
      <c r="D107" s="16">
        <f t="shared" si="54"/>
        <v>520485.04111790925</v>
      </c>
      <c r="E107" s="16">
        <f t="shared" si="54"/>
        <v>542190.6863712027</v>
      </c>
      <c r="F107" s="16">
        <f t="shared" si="54"/>
        <v>558497.06714107445</v>
      </c>
      <c r="G107" s="16">
        <f t="shared" si="54"/>
        <v>574364.34289691295</v>
      </c>
      <c r="H107" s="16">
        <f t="shared" si="54"/>
        <v>609544.6708633207</v>
      </c>
      <c r="I107" s="16">
        <f t="shared" si="54"/>
        <v>653415.9272824931</v>
      </c>
      <c r="J107" s="16">
        <f t="shared" si="54"/>
        <v>694980.32204065565</v>
      </c>
      <c r="K107" s="16">
        <f t="shared" si="54"/>
        <v>739525.00188235613</v>
      </c>
      <c r="L107" s="16">
        <f t="shared" si="54"/>
        <v>752471.97694704542</v>
      </c>
      <c r="M107" s="16">
        <f t="shared" si="54"/>
        <v>678816.99026515661</v>
      </c>
      <c r="N107" s="16">
        <f t="shared" si="55"/>
        <v>711845.31137533905</v>
      </c>
      <c r="O107" s="16">
        <f t="shared" si="55"/>
        <v>739404.17013012106</v>
      </c>
      <c r="P107" s="16">
        <f t="shared" si="55"/>
        <v>773838.32988153258</v>
      </c>
      <c r="Q107" s="16">
        <f t="shared" si="55"/>
        <v>808820.30366402597</v>
      </c>
      <c r="R107" s="16">
        <f t="shared" si="55"/>
        <v>844725.13857639674</v>
      </c>
      <c r="S107" s="16">
        <f t="shared" si="55"/>
        <v>881371.90532265895</v>
      </c>
      <c r="T107" s="16">
        <f t="shared" si="55"/>
        <v>919480.97932201996</v>
      </c>
      <c r="U107" s="16">
        <f t="shared" si="55"/>
        <v>959104.12847859261</v>
      </c>
      <c r="V107" s="16">
        <f t="shared" si="55"/>
        <v>1000294.6267877355</v>
      </c>
      <c r="W107" s="16">
        <f t="shared" si="55"/>
        <v>1043107.2827756928</v>
      </c>
    </row>
    <row r="108" spans="3:23" x14ac:dyDescent="0.25">
      <c r="C108" s="14" t="s">
        <v>49</v>
      </c>
      <c r="D108" s="16">
        <f t="shared" si="54"/>
        <v>143174.91</v>
      </c>
      <c r="E108" s="16">
        <f t="shared" si="54"/>
        <v>147342.38</v>
      </c>
      <c r="F108" s="16">
        <f t="shared" si="54"/>
        <v>154525.4</v>
      </c>
      <c r="G108" s="16">
        <f t="shared" si="54"/>
        <v>165212.30269399821</v>
      </c>
      <c r="H108" s="16">
        <f t="shared" si="54"/>
        <v>191108.99494103919</v>
      </c>
      <c r="I108" s="16">
        <f t="shared" si="54"/>
        <v>202080.83917880512</v>
      </c>
      <c r="J108" s="16">
        <f t="shared" si="54"/>
        <v>219919.3725019354</v>
      </c>
      <c r="K108" s="16">
        <f t="shared" si="54"/>
        <v>234047.90140936073</v>
      </c>
      <c r="L108" s="16">
        <f t="shared" si="54"/>
        <v>242963.62185177501</v>
      </c>
      <c r="M108" s="16">
        <f t="shared" si="54"/>
        <v>223615.88840461988</v>
      </c>
      <c r="N108" s="16">
        <f t="shared" si="55"/>
        <v>239240.45234135599</v>
      </c>
      <c r="O108" s="16">
        <f t="shared" si="55"/>
        <v>253530.32524197781</v>
      </c>
      <c r="P108" s="16">
        <f t="shared" si="55"/>
        <v>270705.62954387534</v>
      </c>
      <c r="Q108" s="16">
        <f t="shared" si="55"/>
        <v>288667.65657345438</v>
      </c>
      <c r="R108" s="16">
        <f t="shared" si="55"/>
        <v>307581.72805871291</v>
      </c>
      <c r="S108" s="16">
        <f t="shared" si="55"/>
        <v>327418.60103354725</v>
      </c>
      <c r="T108" s="16">
        <f t="shared" si="55"/>
        <v>348486.47494616266</v>
      </c>
      <c r="U108" s="16">
        <f t="shared" si="55"/>
        <v>370858.27173160342</v>
      </c>
      <c r="V108" s="16">
        <f t="shared" si="55"/>
        <v>394610.99116242916</v>
      </c>
      <c r="W108" s="16">
        <f t="shared" si="55"/>
        <v>419825.92268654867</v>
      </c>
    </row>
    <row r="109" spans="3:23" x14ac:dyDescent="0.25">
      <c r="C109" s="14" t="s">
        <v>36</v>
      </c>
      <c r="D109" s="16">
        <f t="shared" si="54"/>
        <v>297538.5206823987</v>
      </c>
      <c r="E109" s="16">
        <f t="shared" si="54"/>
        <v>320911.91045360459</v>
      </c>
      <c r="F109" s="16">
        <f t="shared" si="54"/>
        <v>347506.60695386736</v>
      </c>
      <c r="G109" s="16">
        <f t="shared" si="54"/>
        <v>370534.50666470983</v>
      </c>
      <c r="H109" s="16">
        <f t="shared" si="54"/>
        <v>413404.79240006447</v>
      </c>
      <c r="I109" s="16">
        <f t="shared" si="54"/>
        <v>456659.35118979216</v>
      </c>
      <c r="J109" s="16">
        <f t="shared" si="54"/>
        <v>494068.03228738933</v>
      </c>
      <c r="K109" s="16">
        <f t="shared" si="54"/>
        <v>531085.18859244278</v>
      </c>
      <c r="L109" s="16">
        <f t="shared" si="54"/>
        <v>558284.31685374549</v>
      </c>
      <c r="M109" s="16">
        <f t="shared" si="54"/>
        <v>520321.25810140895</v>
      </c>
      <c r="N109" s="16">
        <f t="shared" si="55"/>
        <v>563713.27658035327</v>
      </c>
      <c r="O109" s="16">
        <f t="shared" si="55"/>
        <v>604934.42405163927</v>
      </c>
      <c r="P109" s="16">
        <f t="shared" si="55"/>
        <v>654079.30682007107</v>
      </c>
      <c r="Q109" s="16">
        <f t="shared" si="55"/>
        <v>706294.76212849107</v>
      </c>
      <c r="R109" s="16">
        <f t="shared" si="55"/>
        <v>762084.49944024731</v>
      </c>
      <c r="S109" s="16">
        <f t="shared" si="55"/>
        <v>821486.97343184613</v>
      </c>
      <c r="T109" s="16">
        <f t="shared" si="55"/>
        <v>885396.89934963547</v>
      </c>
      <c r="U109" s="16">
        <f t="shared" si="55"/>
        <v>954145.87308148353</v>
      </c>
      <c r="V109" s="16">
        <f t="shared" si="55"/>
        <v>1028089.0189631577</v>
      </c>
      <c r="W109" s="16">
        <f t="shared" si="55"/>
        <v>1107606.5895177934</v>
      </c>
    </row>
    <row r="110" spans="3:23" x14ac:dyDescent="0.25">
      <c r="C110" s="14" t="s">
        <v>7</v>
      </c>
      <c r="D110" s="16">
        <f t="shared" si="54"/>
        <v>72719.82952589175</v>
      </c>
      <c r="E110" s="16">
        <f t="shared" si="54"/>
        <v>77384.279265232253</v>
      </c>
      <c r="F110" s="16">
        <f t="shared" si="54"/>
        <v>82846.692345261647</v>
      </c>
      <c r="G110" s="16">
        <f t="shared" si="54"/>
        <v>89060.191889822469</v>
      </c>
      <c r="H110" s="16">
        <f t="shared" si="54"/>
        <v>96274.06146062279</v>
      </c>
      <c r="I110" s="16">
        <f t="shared" si="54"/>
        <v>103054.9985894275</v>
      </c>
      <c r="J110" s="16">
        <f t="shared" si="54"/>
        <v>110033.93347066169</v>
      </c>
      <c r="K110" s="16">
        <f t="shared" si="54"/>
        <v>117850.57720405556</v>
      </c>
      <c r="L110" s="16">
        <f t="shared" si="54"/>
        <v>122188.74936501578</v>
      </c>
      <c r="M110" s="16">
        <f t="shared" si="54"/>
        <v>112319.62085927695</v>
      </c>
      <c r="N110" s="16">
        <f t="shared" si="55"/>
        <v>120019.16196141613</v>
      </c>
      <c r="O110" s="16">
        <f t="shared" si="55"/>
        <v>127030.75895443256</v>
      </c>
      <c r="P110" s="16">
        <f t="shared" si="55"/>
        <v>135468.79595133677</v>
      </c>
      <c r="Q110" s="16">
        <f t="shared" si="55"/>
        <v>144278.9968935815</v>
      </c>
      <c r="R110" s="16">
        <f t="shared" si="55"/>
        <v>153542.47057727311</v>
      </c>
      <c r="S110" s="16">
        <f t="shared" si="55"/>
        <v>163242.91621193822</v>
      </c>
      <c r="T110" s="16">
        <f t="shared" si="55"/>
        <v>173532.14200729606</v>
      </c>
      <c r="U110" s="16">
        <f t="shared" si="55"/>
        <v>184444.18784069698</v>
      </c>
      <c r="V110" s="16">
        <f t="shared" si="55"/>
        <v>196014.94544972345</v>
      </c>
      <c r="W110" s="16">
        <f t="shared" si="55"/>
        <v>208282.2515554144</v>
      </c>
    </row>
    <row r="111" spans="3:23" x14ac:dyDescent="0.25">
      <c r="C111" s="14" t="s">
        <v>37</v>
      </c>
      <c r="D111" s="16">
        <f t="shared" si="54"/>
        <v>78255.548082352238</v>
      </c>
      <c r="E111" s="16">
        <f t="shared" si="54"/>
        <v>80766.572709343411</v>
      </c>
      <c r="F111" s="16">
        <f t="shared" si="54"/>
        <v>85115.496401314027</v>
      </c>
      <c r="G111" s="16">
        <f t="shared" si="54"/>
        <v>82372.11287209377</v>
      </c>
      <c r="H111" s="16">
        <f t="shared" si="54"/>
        <v>97001.340278893564</v>
      </c>
      <c r="I111" s="16">
        <f t="shared" si="54"/>
        <v>100198.67697778014</v>
      </c>
      <c r="J111" s="16">
        <f t="shared" si="54"/>
        <v>106292.9532180297</v>
      </c>
      <c r="K111" s="16">
        <f t="shared" si="54"/>
        <v>112755.34475363271</v>
      </c>
      <c r="L111" s="16">
        <f t="shared" si="54"/>
        <v>114958.95451800244</v>
      </c>
      <c r="M111" s="16">
        <f t="shared" si="54"/>
        <v>103913.83599167214</v>
      </c>
      <c r="N111" s="16">
        <f t="shared" si="55"/>
        <v>109187.8968657669</v>
      </c>
      <c r="O111" s="16">
        <f t="shared" si="55"/>
        <v>113642.02563112385</v>
      </c>
      <c r="P111" s="16">
        <f t="shared" si="55"/>
        <v>119172.35092855687</v>
      </c>
      <c r="Q111" s="16">
        <f t="shared" si="55"/>
        <v>124808.88770061282</v>
      </c>
      <c r="R111" s="16">
        <f t="shared" si="55"/>
        <v>130610.19728858788</v>
      </c>
      <c r="S111" s="16">
        <f t="shared" si="55"/>
        <v>136549.17110479201</v>
      </c>
      <c r="T111" s="16">
        <f t="shared" si="55"/>
        <v>142738.3965428037</v>
      </c>
      <c r="U111" s="16">
        <f t="shared" si="55"/>
        <v>149187.35806718786</v>
      </c>
      <c r="V111" s="16">
        <f t="shared" si="55"/>
        <v>155905.84497487271</v>
      </c>
      <c r="W111" s="16">
        <f t="shared" si="55"/>
        <v>162903.95852640629</v>
      </c>
    </row>
    <row r="112" spans="3:23" x14ac:dyDescent="0.25">
      <c r="C112" s="14" t="s">
        <v>8</v>
      </c>
      <c r="D112" s="16">
        <f t="shared" si="54"/>
        <v>266628.27237507072</v>
      </c>
      <c r="E112" s="16">
        <f t="shared" si="54"/>
        <v>280822.8467469879</v>
      </c>
      <c r="F112" s="16">
        <f t="shared" si="54"/>
        <v>299449.73</v>
      </c>
      <c r="G112" s="16">
        <f t="shared" si="54"/>
        <v>312125.33285999997</v>
      </c>
      <c r="H112" s="16">
        <f t="shared" si="54"/>
        <v>330051.92661692796</v>
      </c>
      <c r="I112" s="16">
        <f t="shared" si="54"/>
        <v>352720.56240206928</v>
      </c>
      <c r="J112" s="16">
        <f t="shared" si="54"/>
        <v>375238.25248725206</v>
      </c>
      <c r="K112" s="16">
        <f t="shared" si="54"/>
        <v>397669.47200512222</v>
      </c>
      <c r="L112" s="16">
        <f t="shared" si="54"/>
        <v>407445.87819537794</v>
      </c>
      <c r="M112" s="16">
        <f t="shared" si="54"/>
        <v>370119.96136555256</v>
      </c>
      <c r="N112" s="16">
        <f t="shared" si="55"/>
        <v>390827.97247321281</v>
      </c>
      <c r="O112" s="16">
        <f t="shared" si="55"/>
        <v>408782.32817122329</v>
      </c>
      <c r="P112" s="16">
        <f t="shared" si="55"/>
        <v>430795.00700556493</v>
      </c>
      <c r="Q112" s="16">
        <f t="shared" si="55"/>
        <v>453401.21001068642</v>
      </c>
      <c r="R112" s="16">
        <f t="shared" si="55"/>
        <v>476821.96732925205</v>
      </c>
      <c r="S112" s="16">
        <f t="shared" si="55"/>
        <v>500968.30007036711</v>
      </c>
      <c r="T112" s="16">
        <f t="shared" si="55"/>
        <v>526264.40805062116</v>
      </c>
      <c r="U112" s="16">
        <f t="shared" si="55"/>
        <v>552760.7739739411</v>
      </c>
      <c r="V112" s="16">
        <f t="shared" si="55"/>
        <v>580509.85673266416</v>
      </c>
      <c r="W112" s="16">
        <f t="shared" si="55"/>
        <v>609566.15592428832</v>
      </c>
    </row>
    <row r="113" spans="3:23" x14ac:dyDescent="0.25">
      <c r="C113" s="14" t="s">
        <v>14</v>
      </c>
      <c r="D113" s="16">
        <f t="shared" si="54"/>
        <v>434836.63657800003</v>
      </c>
      <c r="E113" s="16">
        <f t="shared" si="54"/>
        <v>454564.34080674977</v>
      </c>
      <c r="F113" s="16">
        <f t="shared" si="54"/>
        <v>486230.17928507214</v>
      </c>
      <c r="G113" s="16">
        <f t="shared" si="54"/>
        <v>521508.9311101457</v>
      </c>
      <c r="H113" s="16">
        <f t="shared" si="54"/>
        <v>563339.5310360461</v>
      </c>
      <c r="I113" s="16">
        <f t="shared" si="54"/>
        <v>597266.69164805266</v>
      </c>
      <c r="J113" s="16">
        <f t="shared" si="54"/>
        <v>633277.73476471368</v>
      </c>
      <c r="K113" s="16">
        <f t="shared" si="54"/>
        <v>677427.99507979711</v>
      </c>
      <c r="L113" s="16">
        <f t="shared" si="54"/>
        <v>698415.40530194552</v>
      </c>
      <c r="M113" s="16">
        <f t="shared" si="54"/>
        <v>638394.8630078698</v>
      </c>
      <c r="N113" s="16">
        <f t="shared" si="55"/>
        <v>678321.38533130952</v>
      </c>
      <c r="O113" s="16">
        <f t="shared" si="55"/>
        <v>713912.48400887987</v>
      </c>
      <c r="P113" s="16">
        <f t="shared" si="55"/>
        <v>757053.40785975801</v>
      </c>
      <c r="Q113" s="16">
        <f t="shared" si="55"/>
        <v>801754.72216578596</v>
      </c>
      <c r="R113" s="16">
        <f t="shared" si="55"/>
        <v>848434.07222364889</v>
      </c>
      <c r="S113" s="16">
        <f t="shared" si="55"/>
        <v>896964.15016747534</v>
      </c>
      <c r="T113" s="16">
        <f t="shared" si="55"/>
        <v>948138.6115121278</v>
      </c>
      <c r="U113" s="16">
        <f t="shared" si="55"/>
        <v>1002093.0361816656</v>
      </c>
      <c r="V113" s="16">
        <f t="shared" si="55"/>
        <v>1058969.4224345812</v>
      </c>
      <c r="W113" s="16">
        <f t="shared" si="55"/>
        <v>1118916.4588752603</v>
      </c>
    </row>
    <row r="114" spans="3:23" x14ac:dyDescent="0.25">
      <c r="C114" s="14" t="s">
        <v>10</v>
      </c>
      <c r="D114" s="16">
        <f t="shared" si="54"/>
        <v>724050.44064953714</v>
      </c>
      <c r="E114" s="16">
        <f t="shared" si="54"/>
        <v>758204.96458004904</v>
      </c>
      <c r="F114" s="16">
        <f t="shared" si="54"/>
        <v>802069.69150895788</v>
      </c>
      <c r="G114" s="16">
        <f t="shared" si="54"/>
        <v>834432.37781853531</v>
      </c>
      <c r="H114" s="16">
        <f t="shared" si="54"/>
        <v>908241.30785274785</v>
      </c>
      <c r="I114" s="16">
        <f t="shared" si="54"/>
        <v>1011500.5175891918</v>
      </c>
      <c r="J114" s="16">
        <f t="shared" si="54"/>
        <v>1057747.1218275481</v>
      </c>
      <c r="K114" s="16">
        <f t="shared" si="54"/>
        <v>1123981.957352187</v>
      </c>
      <c r="L114" s="16">
        <f t="shared" si="54"/>
        <v>1158214.7251841824</v>
      </c>
      <c r="M114" s="16">
        <f t="shared" si="54"/>
        <v>1058141.451602</v>
      </c>
      <c r="N114" s="16">
        <f t="shared" si="55"/>
        <v>1123747.9835893307</v>
      </c>
      <c r="O114" s="16">
        <f t="shared" si="55"/>
        <v>1182108.8394357245</v>
      </c>
      <c r="P114" s="16">
        <f t="shared" si="55"/>
        <v>1252904.8182505495</v>
      </c>
      <c r="Q114" s="16">
        <f t="shared" si="55"/>
        <v>1326209.5756579861</v>
      </c>
      <c r="R114" s="16">
        <f t="shared" si="55"/>
        <v>1402709.7187086151</v>
      </c>
      <c r="S114" s="16">
        <f t="shared" si="55"/>
        <v>1482189.9449695798</v>
      </c>
      <c r="T114" s="16">
        <f t="shared" si="55"/>
        <v>1565956.4585407255</v>
      </c>
      <c r="U114" s="16">
        <f t="shared" si="55"/>
        <v>1654226.4693138266</v>
      </c>
      <c r="V114" s="16">
        <f t="shared" si="55"/>
        <v>1747227.3284302789</v>
      </c>
      <c r="W114" s="16">
        <f t="shared" si="55"/>
        <v>1845196.9504977644</v>
      </c>
    </row>
    <row r="115" spans="3:23" x14ac:dyDescent="0.25">
      <c r="C115" s="14" t="s">
        <v>9</v>
      </c>
      <c r="D115" s="16">
        <f t="shared" si="54"/>
        <v>115327.599868864</v>
      </c>
      <c r="E115" s="16">
        <f t="shared" si="54"/>
        <v>123710.06469206272</v>
      </c>
      <c r="F115" s="16">
        <f t="shared" si="54"/>
        <v>134182.35866665997</v>
      </c>
      <c r="G115" s="16">
        <f t="shared" si="54"/>
        <v>141277.64901368652</v>
      </c>
      <c r="H115" s="16">
        <f t="shared" si="54"/>
        <v>152698.72988129756</v>
      </c>
      <c r="I115" s="16">
        <f t="shared" si="54"/>
        <v>167703.25262564752</v>
      </c>
      <c r="J115" s="16">
        <f t="shared" si="54"/>
        <v>180843.66094581186</v>
      </c>
      <c r="K115" s="16">
        <f t="shared" si="54"/>
        <v>193272.7779088839</v>
      </c>
      <c r="L115" s="16">
        <f t="shared" si="54"/>
        <v>201349.2381733139</v>
      </c>
      <c r="M115" s="16">
        <f t="shared" si="54"/>
        <v>185974.84097023003</v>
      </c>
      <c r="N115" s="16">
        <f t="shared" si="55"/>
        <v>199677.41850225677</v>
      </c>
      <c r="O115" s="16">
        <f t="shared" si="55"/>
        <v>212357.2302986127</v>
      </c>
      <c r="P115" s="16">
        <f t="shared" si="55"/>
        <v>227550.20259328184</v>
      </c>
      <c r="Q115" s="16">
        <f t="shared" si="55"/>
        <v>243512.27948020035</v>
      </c>
      <c r="R115" s="16">
        <f t="shared" si="55"/>
        <v>260391.06170708837</v>
      </c>
      <c r="S115" s="16">
        <f t="shared" si="55"/>
        <v>278170.8955602551</v>
      </c>
      <c r="T115" s="16">
        <f t="shared" si="55"/>
        <v>297123.54493094538</v>
      </c>
      <c r="U115" s="16">
        <f t="shared" si="55"/>
        <v>317323.26262229751</v>
      </c>
      <c r="V115" s="16">
        <f t="shared" si="55"/>
        <v>338848.77406968107</v>
      </c>
      <c r="W115" s="16">
        <f t="shared" si="55"/>
        <v>361783.5305866393</v>
      </c>
    </row>
    <row r="116" spans="3:23" x14ac:dyDescent="0.25">
      <c r="C116" s="14" t="s">
        <v>35</v>
      </c>
      <c r="D116" s="16">
        <f t="shared" si="54"/>
        <v>343797.50130944105</v>
      </c>
      <c r="E116" s="16">
        <f t="shared" si="54"/>
        <v>366628.3662848582</v>
      </c>
      <c r="F116" s="16">
        <f t="shared" si="54"/>
        <v>392908.38262600877</v>
      </c>
      <c r="G116" s="16">
        <f t="shared" si="54"/>
        <v>428355.14952157275</v>
      </c>
      <c r="H116" s="16">
        <f t="shared" si="54"/>
        <v>475622.50154364825</v>
      </c>
      <c r="I116" s="16">
        <f t="shared" si="54"/>
        <v>511765.23879417172</v>
      </c>
      <c r="J116" s="16">
        <f t="shared" si="54"/>
        <v>548304.19016332412</v>
      </c>
      <c r="K116" s="16">
        <f t="shared" si="54"/>
        <v>590569.1382541093</v>
      </c>
      <c r="L116" s="16">
        <f t="shared" si="54"/>
        <v>617423.26838560344</v>
      </c>
      <c r="M116" s="16">
        <f t="shared" si="54"/>
        <v>572295.24839949445</v>
      </c>
      <c r="N116" s="16">
        <f t="shared" si="55"/>
        <v>616634.52912779199</v>
      </c>
      <c r="O116" s="16">
        <f t="shared" si="55"/>
        <v>658110.59305905597</v>
      </c>
      <c r="P116" s="16">
        <f t="shared" si="55"/>
        <v>707688.27119604021</v>
      </c>
      <c r="Q116" s="16">
        <f t="shared" si="55"/>
        <v>760008.72826434742</v>
      </c>
      <c r="R116" s="16">
        <f t="shared" si="55"/>
        <v>815561.52388874092</v>
      </c>
      <c r="S116" s="16">
        <f t="shared" si="55"/>
        <v>874329.81338883995</v>
      </c>
      <c r="T116" s="16">
        <f t="shared" si="55"/>
        <v>937202.86836916173</v>
      </c>
      <c r="U116" s="16">
        <f t="shared" si="55"/>
        <v>1004457.1037861848</v>
      </c>
      <c r="V116" s="16">
        <f t="shared" si="55"/>
        <v>1076386.7542657258</v>
      </c>
      <c r="W116" s="16">
        <f t="shared" si="55"/>
        <v>1153304.9636660973</v>
      </c>
    </row>
    <row r="117" spans="3:23" x14ac:dyDescent="0.25">
      <c r="C117" s="14" t="s">
        <v>41</v>
      </c>
      <c r="D117" s="16">
        <f t="shared" si="54"/>
        <v>379402.03</v>
      </c>
      <c r="E117" s="16">
        <f t="shared" si="54"/>
        <v>380629.01073573204</v>
      </c>
      <c r="F117" s="16">
        <f t="shared" si="54"/>
        <v>407114.75244340533</v>
      </c>
      <c r="G117" s="16">
        <f t="shared" si="54"/>
        <v>444564.28</v>
      </c>
      <c r="H117" s="16">
        <f t="shared" si="54"/>
        <v>498606.26</v>
      </c>
      <c r="I117" s="16">
        <f t="shared" si="54"/>
        <v>540211.77</v>
      </c>
      <c r="J117" s="16">
        <f t="shared" si="54"/>
        <v>594840.79</v>
      </c>
      <c r="K117" s="16">
        <f t="shared" si="54"/>
        <v>621301.39670000004</v>
      </c>
      <c r="L117" s="16">
        <f t="shared" si="54"/>
        <v>645131.27355541033</v>
      </c>
      <c r="M117" s="16">
        <f t="shared" si="54"/>
        <v>593907.43775891315</v>
      </c>
      <c r="N117" s="16">
        <f t="shared" si="55"/>
        <v>635565.01761110453</v>
      </c>
      <c r="O117" s="16">
        <f t="shared" si="55"/>
        <v>673696.89783399622</v>
      </c>
      <c r="P117" s="16">
        <f t="shared" si="55"/>
        <v>719517.20840180549</v>
      </c>
      <c r="Q117" s="16">
        <f t="shared" si="55"/>
        <v>767452.11684132193</v>
      </c>
      <c r="R117" s="16">
        <f t="shared" si="55"/>
        <v>817942.84579481289</v>
      </c>
      <c r="S117" s="16">
        <f t="shared" si="55"/>
        <v>870913.53095513734</v>
      </c>
      <c r="T117" s="16">
        <f t="shared" si="55"/>
        <v>927186.03280370298</v>
      </c>
      <c r="U117" s="16">
        <f t="shared" si="55"/>
        <v>986956.89924114838</v>
      </c>
      <c r="V117" s="16">
        <f t="shared" si="55"/>
        <v>1050433.7297287714</v>
      </c>
      <c r="W117" s="16">
        <f t="shared" si="55"/>
        <v>1117835.7531117119</v>
      </c>
    </row>
    <row r="118" spans="3:23" x14ac:dyDescent="0.25">
      <c r="C118" s="14" t="s">
        <v>42</v>
      </c>
      <c r="D118" s="16">
        <f t="shared" si="54"/>
        <v>606009.81048327952</v>
      </c>
      <c r="E118" s="16">
        <f t="shared" si="54"/>
        <v>643033.01752930437</v>
      </c>
      <c r="F118" s="16">
        <f t="shared" si="54"/>
        <v>704466.0370333764</v>
      </c>
      <c r="G118" s="16">
        <f t="shared" si="54"/>
        <v>748429.10797017126</v>
      </c>
      <c r="H118" s="16">
        <f t="shared" si="54"/>
        <v>831329.91306923481</v>
      </c>
      <c r="I118" s="16">
        <f t="shared" si="54"/>
        <v>941775.42491932167</v>
      </c>
      <c r="J118" s="16">
        <f t="shared" si="54"/>
        <v>1022864.3615379316</v>
      </c>
      <c r="K118" s="16">
        <f t="shared" si="54"/>
        <v>1091077.3703399138</v>
      </c>
      <c r="L118" s="16">
        <f t="shared" si="54"/>
        <v>1148373.6040526824</v>
      </c>
      <c r="M118" s="16">
        <f t="shared" si="54"/>
        <v>1071607.5331482925</v>
      </c>
      <c r="N118" s="16">
        <f t="shared" si="55"/>
        <v>1162408.7393627246</v>
      </c>
      <c r="O118" s="16">
        <f t="shared" si="55"/>
        <v>1248950.7602593356</v>
      </c>
      <c r="P118" s="16">
        <f t="shared" si="55"/>
        <v>1352084.5245960979</v>
      </c>
      <c r="Q118" s="16">
        <f t="shared" si="55"/>
        <v>1461826.5078234535</v>
      </c>
      <c r="R118" s="16">
        <f t="shared" si="55"/>
        <v>1579244.5628914556</v>
      </c>
      <c r="S118" s="16">
        <f t="shared" si="55"/>
        <v>1704446.4370766061</v>
      </c>
      <c r="T118" s="16">
        <f t="shared" si="55"/>
        <v>1839319.1322583954</v>
      </c>
      <c r="U118" s="16">
        <f t="shared" si="55"/>
        <v>1984587.6413213529</v>
      </c>
      <c r="V118" s="16">
        <f t="shared" si="55"/>
        <v>2141029.4523192067</v>
      </c>
      <c r="W118" s="16">
        <f t="shared" si="55"/>
        <v>2309478.1976047917</v>
      </c>
    </row>
    <row r="119" spans="3:23" x14ac:dyDescent="0.25">
      <c r="C119" s="14" t="s">
        <v>43</v>
      </c>
      <c r="D119" s="16">
        <f t="shared" si="54"/>
        <v>364047.88938524103</v>
      </c>
      <c r="E119" s="16">
        <f t="shared" si="54"/>
        <v>387693.45827097044</v>
      </c>
      <c r="F119" s="16">
        <f t="shared" si="54"/>
        <v>402781.33080111461</v>
      </c>
      <c r="G119" s="16">
        <f t="shared" si="54"/>
        <v>419955.55337255372</v>
      </c>
      <c r="H119" s="16">
        <f t="shared" si="54"/>
        <v>451210.01522775996</v>
      </c>
      <c r="I119" s="16">
        <f t="shared" si="54"/>
        <v>485301.53547936882</v>
      </c>
      <c r="J119" s="16">
        <f t="shared" si="54"/>
        <v>520578.51067444764</v>
      </c>
      <c r="K119" s="16">
        <f t="shared" si="54"/>
        <v>559411.95613457682</v>
      </c>
      <c r="L119" s="16">
        <f t="shared" si="54"/>
        <v>575612.80274028017</v>
      </c>
      <c r="M119" s="16">
        <f t="shared" si="54"/>
        <v>525114.54637871275</v>
      </c>
      <c r="N119" s="16">
        <f t="shared" si="55"/>
        <v>556862.79789956787</v>
      </c>
      <c r="O119" s="16">
        <f t="shared" si="55"/>
        <v>584932.43356530566</v>
      </c>
      <c r="P119" s="16">
        <f t="shared" si="55"/>
        <v>619063.61000479409</v>
      </c>
      <c r="Q119" s="16">
        <f t="shared" si="55"/>
        <v>654332.23260073899</v>
      </c>
      <c r="R119" s="16">
        <f t="shared" si="55"/>
        <v>691071.39898853621</v>
      </c>
      <c r="S119" s="16">
        <f t="shared" si="55"/>
        <v>729168.55985711585</v>
      </c>
      <c r="T119" s="16">
        <f t="shared" si="55"/>
        <v>769259.22421056544</v>
      </c>
      <c r="U119" s="16">
        <f t="shared" si="55"/>
        <v>811441.01253807393</v>
      </c>
      <c r="V119" s="16">
        <f t="shared" si="55"/>
        <v>855815.91999723588</v>
      </c>
      <c r="W119" s="16">
        <f t="shared" si="55"/>
        <v>902490.48904188338</v>
      </c>
    </row>
    <row r="120" spans="3:23" x14ac:dyDescent="0.25">
      <c r="C120" s="14" t="s">
        <v>44</v>
      </c>
      <c r="D120" s="16">
        <f t="shared" ref="D120:S128" si="56">SUMIF($C$67:$C$98,$C120,D$67:D$98)</f>
        <v>751485.76042199996</v>
      </c>
      <c r="E120" s="16">
        <f t="shared" si="56"/>
        <v>791824.31484439899</v>
      </c>
      <c r="F120" s="16">
        <f t="shared" si="56"/>
        <v>851975.58231833298</v>
      </c>
      <c r="G120" s="16">
        <f t="shared" si="56"/>
        <v>893915.06730709295</v>
      </c>
      <c r="H120" s="16">
        <f t="shared" si="56"/>
        <v>967562.46051612543</v>
      </c>
      <c r="I120" s="16">
        <f t="shared" si="56"/>
        <v>1036762.117219297</v>
      </c>
      <c r="J120" s="16">
        <f t="shared" si="56"/>
        <v>1125793.4362506205</v>
      </c>
      <c r="K120" s="16">
        <f t="shared" si="56"/>
        <v>1215307.4700775943</v>
      </c>
      <c r="L120" s="16">
        <f t="shared" si="56"/>
        <v>1259665.3413135475</v>
      </c>
      <c r="M120" s="16">
        <f t="shared" si="56"/>
        <v>1157574.8871454841</v>
      </c>
      <c r="N120" s="16">
        <f t="shared" si="56"/>
        <v>1236555.3612828772</v>
      </c>
      <c r="O120" s="16">
        <f t="shared" si="56"/>
        <v>1308402.5284508632</v>
      </c>
      <c r="P120" s="16">
        <f t="shared" si="56"/>
        <v>1394894.1722045843</v>
      </c>
      <c r="Q120" s="16">
        <f t="shared" si="56"/>
        <v>1485164.6731273197</v>
      </c>
      <c r="R120" s="16">
        <f t="shared" si="56"/>
        <v>1580045.2607307129</v>
      </c>
      <c r="S120" s="16">
        <f t="shared" si="56"/>
        <v>1679364.0609295901</v>
      </c>
      <c r="T120" s="16">
        <f t="shared" ref="N120:W128" si="57">SUMIF($C$67:$C$98,$C120,T$67:T$98)</f>
        <v>1784678.30808668</v>
      </c>
      <c r="U120" s="16">
        <f t="shared" si="57"/>
        <v>1896332.5470994664</v>
      </c>
      <c r="V120" s="16">
        <f t="shared" si="57"/>
        <v>2014689.9394432239</v>
      </c>
      <c r="W120" s="16">
        <f t="shared" si="57"/>
        <v>2140133.19174982</v>
      </c>
    </row>
    <row r="121" spans="3:23" x14ac:dyDescent="0.25">
      <c r="C121" s="14" t="s">
        <v>45</v>
      </c>
      <c r="D121" s="16">
        <f t="shared" si="56"/>
        <v>359434.11</v>
      </c>
      <c r="E121" s="16">
        <f t="shared" si="56"/>
        <v>370113.12</v>
      </c>
      <c r="F121" s="16">
        <f t="shared" si="56"/>
        <v>389956.78</v>
      </c>
      <c r="G121" s="16">
        <f t="shared" si="56"/>
        <v>416332.07</v>
      </c>
      <c r="H121" s="16">
        <f t="shared" si="56"/>
        <v>464542.43563999457</v>
      </c>
      <c r="I121" s="16">
        <f t="shared" si="56"/>
        <v>507946.1</v>
      </c>
      <c r="J121" s="16">
        <f t="shared" si="56"/>
        <v>559491.54</v>
      </c>
      <c r="K121" s="16">
        <f t="shared" si="56"/>
        <v>612828.21</v>
      </c>
      <c r="L121" s="16">
        <f t="shared" si="56"/>
        <v>640010.22338018671</v>
      </c>
      <c r="M121" s="16">
        <f t="shared" si="56"/>
        <v>592597.72150574101</v>
      </c>
      <c r="N121" s="16">
        <f t="shared" si="57"/>
        <v>637828.02191315813</v>
      </c>
      <c r="O121" s="16">
        <f t="shared" si="57"/>
        <v>680002.57151244755</v>
      </c>
      <c r="P121" s="16">
        <f t="shared" si="57"/>
        <v>730448.4803400042</v>
      </c>
      <c r="Q121" s="16">
        <f t="shared" si="57"/>
        <v>783613.82619549404</v>
      </c>
      <c r="R121" s="16">
        <f t="shared" si="57"/>
        <v>839993.94816201669</v>
      </c>
      <c r="S121" s="16">
        <f t="shared" si="57"/>
        <v>899561.03233196284</v>
      </c>
      <c r="T121" s="16">
        <f t="shared" si="57"/>
        <v>963218.6304750659</v>
      </c>
      <c r="U121" s="16">
        <f t="shared" si="57"/>
        <v>1031237.2160484738</v>
      </c>
      <c r="V121" s="16">
        <f t="shared" si="57"/>
        <v>1103904.3539670832</v>
      </c>
      <c r="W121" s="16">
        <f t="shared" si="57"/>
        <v>1181525.7224224883</v>
      </c>
    </row>
    <row r="122" spans="3:23" x14ac:dyDescent="0.25">
      <c r="C122" s="14" t="s">
        <v>38</v>
      </c>
      <c r="D122" s="16">
        <f t="shared" si="56"/>
        <v>158073.82</v>
      </c>
      <c r="E122" s="16">
        <f t="shared" si="56"/>
        <v>165977.40159320709</v>
      </c>
      <c r="F122" s="16">
        <f t="shared" si="56"/>
        <v>182579.44981637812</v>
      </c>
      <c r="G122" s="16">
        <f t="shared" si="56"/>
        <v>185813.43830553119</v>
      </c>
      <c r="H122" s="16">
        <f t="shared" si="56"/>
        <v>190810.23999999999</v>
      </c>
      <c r="I122" s="16">
        <f t="shared" si="56"/>
        <v>205975.17</v>
      </c>
      <c r="J122" s="16">
        <f t="shared" si="56"/>
        <v>215926.92</v>
      </c>
      <c r="K122" s="16">
        <f t="shared" si="56"/>
        <v>231181.82</v>
      </c>
      <c r="L122" s="16">
        <f t="shared" si="56"/>
        <v>236202.16807598935</v>
      </c>
      <c r="M122" s="16">
        <f t="shared" si="56"/>
        <v>213963.1505684318</v>
      </c>
      <c r="N122" s="16">
        <f t="shared" si="57"/>
        <v>225301.78927857976</v>
      </c>
      <c r="O122" s="16">
        <f t="shared" si="57"/>
        <v>234992.3038443102</v>
      </c>
      <c r="P122" s="16">
        <f t="shared" si="57"/>
        <v>246953.23093648613</v>
      </c>
      <c r="Q122" s="16">
        <f t="shared" si="57"/>
        <v>259184.63454666792</v>
      </c>
      <c r="R122" s="16">
        <f t="shared" si="57"/>
        <v>271809.95390555426</v>
      </c>
      <c r="S122" s="16">
        <f t="shared" si="57"/>
        <v>284775.00785818056</v>
      </c>
      <c r="T122" s="16">
        <f t="shared" si="57"/>
        <v>298317.10171077994</v>
      </c>
      <c r="U122" s="16">
        <f t="shared" si="57"/>
        <v>312459.61497618962</v>
      </c>
      <c r="V122" s="16">
        <f t="shared" si="57"/>
        <v>327226.75103926758</v>
      </c>
      <c r="W122" s="16">
        <f t="shared" si="57"/>
        <v>342643.55992783705</v>
      </c>
    </row>
    <row r="123" spans="3:23" x14ac:dyDescent="0.25">
      <c r="C123" s="14" t="s">
        <v>39</v>
      </c>
      <c r="D123" s="16">
        <f t="shared" si="56"/>
        <v>42366.656485520936</v>
      </c>
      <c r="E123" s="16">
        <f t="shared" si="56"/>
        <v>35850.220477843337</v>
      </c>
      <c r="F123" s="16">
        <f t="shared" si="56"/>
        <v>31568.462293091685</v>
      </c>
      <c r="G123" s="16">
        <f t="shared" si="56"/>
        <v>40116.49145780097</v>
      </c>
      <c r="H123" s="16">
        <f t="shared" si="56"/>
        <v>46090.863297901938</v>
      </c>
      <c r="I123" s="16">
        <f t="shared" si="56"/>
        <v>51249.239713089271</v>
      </c>
      <c r="J123" s="16">
        <f t="shared" si="56"/>
        <v>52652.686723906852</v>
      </c>
      <c r="K123" s="16">
        <f t="shared" si="56"/>
        <v>57787.085263520938</v>
      </c>
      <c r="L123" s="16">
        <f t="shared" si="56"/>
        <v>58456.694982610214</v>
      </c>
      <c r="M123" s="16">
        <f t="shared" si="56"/>
        <v>52427.920118436436</v>
      </c>
      <c r="N123" s="16">
        <f t="shared" si="57"/>
        <v>54658.98371684306</v>
      </c>
      <c r="O123" s="16">
        <f t="shared" si="57"/>
        <v>56444.784293953919</v>
      </c>
      <c r="P123" s="16">
        <f t="shared" si="57"/>
        <v>58729.750792929801</v>
      </c>
      <c r="Q123" s="16">
        <f t="shared" si="57"/>
        <v>61027.554008376406</v>
      </c>
      <c r="R123" s="16">
        <f t="shared" si="57"/>
        <v>63365.860396287011</v>
      </c>
      <c r="S123" s="16">
        <f t="shared" si="57"/>
        <v>65730.224965915433</v>
      </c>
      <c r="T123" s="16">
        <f t="shared" si="57"/>
        <v>68173.354480593698</v>
      </c>
      <c r="U123" s="16">
        <f t="shared" si="57"/>
        <v>70697.437592736576</v>
      </c>
      <c r="V123" s="16">
        <f t="shared" si="57"/>
        <v>73304.704463235365</v>
      </c>
      <c r="W123" s="16">
        <f t="shared" si="57"/>
        <v>75997.42671620402</v>
      </c>
    </row>
    <row r="124" spans="3:23" x14ac:dyDescent="0.25">
      <c r="C124" s="14" t="s">
        <v>15</v>
      </c>
      <c r="D124" s="16">
        <f t="shared" si="56"/>
        <v>615606.06993131572</v>
      </c>
      <c r="E124" s="16">
        <f t="shared" si="56"/>
        <v>682650.21222667443</v>
      </c>
      <c r="F124" s="16">
        <f t="shared" si="56"/>
        <v>734283.8663430278</v>
      </c>
      <c r="G124" s="16">
        <f t="shared" si="56"/>
        <v>811427.64400889666</v>
      </c>
      <c r="H124" s="16">
        <f t="shared" si="56"/>
        <v>894465.33796298329</v>
      </c>
      <c r="I124" s="16">
        <f t="shared" si="56"/>
        <v>981341.96458772232</v>
      </c>
      <c r="J124" s="16">
        <f t="shared" si="56"/>
        <v>1086569.7285845655</v>
      </c>
      <c r="K124" s="16">
        <f t="shared" si="56"/>
        <v>1186379.0722571122</v>
      </c>
      <c r="L124" s="16">
        <f t="shared" si="56"/>
        <v>1260874.3220332388</v>
      </c>
      <c r="M124" s="16">
        <f t="shared" si="56"/>
        <v>1188078.1992738601</v>
      </c>
      <c r="N124" s="16">
        <f t="shared" si="57"/>
        <v>1301334.0858563653</v>
      </c>
      <c r="O124" s="16">
        <f t="shared" si="57"/>
        <v>1411873.9513339223</v>
      </c>
      <c r="P124" s="16">
        <f t="shared" si="57"/>
        <v>1543388.0065989641</v>
      </c>
      <c r="Q124" s="16">
        <f t="shared" si="57"/>
        <v>1684952.9640433241</v>
      </c>
      <c r="R124" s="16">
        <f t="shared" si="57"/>
        <v>1838069.8421230731</v>
      </c>
      <c r="S124" s="16">
        <f t="shared" si="57"/>
        <v>2003164.64769534</v>
      </c>
      <c r="T124" s="16">
        <f t="shared" si="57"/>
        <v>2182785.4366084868</v>
      </c>
      <c r="U124" s="16">
        <f t="shared" si="57"/>
        <v>2378181.0367698339</v>
      </c>
      <c r="V124" s="16">
        <f t="shared" si="57"/>
        <v>2590704.8662188062</v>
      </c>
      <c r="W124" s="16">
        <f t="shared" si="57"/>
        <v>2821823.4357658075</v>
      </c>
    </row>
    <row r="125" spans="3:23" x14ac:dyDescent="0.25">
      <c r="C125" s="14" t="s">
        <v>12</v>
      </c>
      <c r="D125" s="16">
        <f t="shared" si="56"/>
        <v>315561.59000000003</v>
      </c>
      <c r="E125" s="16">
        <f t="shared" si="56"/>
        <v>351682.62</v>
      </c>
      <c r="F125" s="16">
        <f t="shared" si="56"/>
        <v>365133.94</v>
      </c>
      <c r="G125" s="16">
        <f t="shared" si="56"/>
        <v>383944.48</v>
      </c>
      <c r="H125" s="16">
        <f t="shared" si="56"/>
        <v>418735.74</v>
      </c>
      <c r="I125" s="16">
        <f t="shared" si="56"/>
        <v>470669.16</v>
      </c>
      <c r="J125" s="16">
        <f t="shared" si="56"/>
        <v>493516.45</v>
      </c>
      <c r="K125" s="16">
        <f t="shared" si="56"/>
        <v>522009.32</v>
      </c>
      <c r="L125" s="16">
        <f t="shared" si="56"/>
        <v>542814.4137465721</v>
      </c>
      <c r="M125" s="16">
        <f t="shared" si="56"/>
        <v>500436.97343451681</v>
      </c>
      <c r="N125" s="16">
        <f t="shared" si="57"/>
        <v>536312.54844407435</v>
      </c>
      <c r="O125" s="16">
        <f t="shared" si="57"/>
        <v>569311.38638516504</v>
      </c>
      <c r="P125" s="16">
        <f t="shared" si="57"/>
        <v>608911.05149508966</v>
      </c>
      <c r="Q125" s="16">
        <f t="shared" si="57"/>
        <v>650416.1379283549</v>
      </c>
      <c r="R125" s="16">
        <f t="shared" si="57"/>
        <v>694209.13941131812</v>
      </c>
      <c r="S125" s="16">
        <f t="shared" si="57"/>
        <v>740235.2385306356</v>
      </c>
      <c r="T125" s="16">
        <f t="shared" si="57"/>
        <v>789203.39925627364</v>
      </c>
      <c r="U125" s="16">
        <f t="shared" si="57"/>
        <v>841293.63373192644</v>
      </c>
      <c r="V125" s="16">
        <f t="shared" si="57"/>
        <v>896696.39274373767</v>
      </c>
      <c r="W125" s="16">
        <f t="shared" si="57"/>
        <v>955613.13146364456</v>
      </c>
    </row>
    <row r="126" spans="3:23" x14ac:dyDescent="0.25">
      <c r="C126" s="14" t="s">
        <v>11</v>
      </c>
      <c r="D126" s="16">
        <f t="shared" si="56"/>
        <v>1280369.4378754208</v>
      </c>
      <c r="E126" s="16">
        <f t="shared" si="56"/>
        <v>1357941.8497816669</v>
      </c>
      <c r="F126" s="16">
        <f t="shared" si="56"/>
        <v>1451614.6378863584</v>
      </c>
      <c r="G126" s="16">
        <f t="shared" si="56"/>
        <v>1543164.8717553043</v>
      </c>
      <c r="H126" s="16">
        <f t="shared" si="56"/>
        <v>1654283.6129409028</v>
      </c>
      <c r="I126" s="16">
        <f t="shared" si="56"/>
        <v>1807101.9620009989</v>
      </c>
      <c r="J126" s="16">
        <f t="shared" si="56"/>
        <v>1923796.5517622726</v>
      </c>
      <c r="K126" s="16">
        <f t="shared" si="56"/>
        <v>2039073.9555987983</v>
      </c>
      <c r="L126" s="16">
        <f t="shared" si="56"/>
        <v>2108868.2927538827</v>
      </c>
      <c r="M126" s="16">
        <f t="shared" si="56"/>
        <v>1933707.7600345286</v>
      </c>
      <c r="N126" s="16">
        <f t="shared" si="57"/>
        <v>2061117.615482691</v>
      </c>
      <c r="O126" s="16">
        <f t="shared" si="57"/>
        <v>2176096.005277128</v>
      </c>
      <c r="P126" s="16">
        <f t="shared" si="57"/>
        <v>2314863.5870594801</v>
      </c>
      <c r="Q126" s="16">
        <f t="shared" si="57"/>
        <v>2459270.0494909892</v>
      </c>
      <c r="R126" s="16">
        <f t="shared" si="57"/>
        <v>2610649.7184662828</v>
      </c>
      <c r="S126" s="16">
        <f t="shared" si="57"/>
        <v>2768671.2987509333</v>
      </c>
      <c r="T126" s="16">
        <f t="shared" si="57"/>
        <v>2935850.6279762615</v>
      </c>
      <c r="U126" s="16">
        <f t="shared" si="57"/>
        <v>3112690.757622262</v>
      </c>
      <c r="V126" s="16">
        <f t="shared" si="57"/>
        <v>3299720.5510050291</v>
      </c>
      <c r="W126" s="16">
        <f t="shared" si="57"/>
        <v>3497495.8929177523</v>
      </c>
    </row>
    <row r="127" spans="3:23" ht="12.75" x14ac:dyDescent="0.2">
      <c r="C127" s="14" t="s">
        <v>50</v>
      </c>
      <c r="D127" s="13">
        <f t="shared" si="56"/>
        <v>93703.968229201899</v>
      </c>
      <c r="E127" s="13">
        <f t="shared" si="56"/>
        <v>97585.58961679347</v>
      </c>
      <c r="F127" s="13">
        <f t="shared" si="56"/>
        <v>104943.29439943835</v>
      </c>
      <c r="G127" s="13">
        <f t="shared" si="56"/>
        <v>115463.8725403542</v>
      </c>
      <c r="H127" s="13">
        <f t="shared" si="56"/>
        <v>119443.04113538153</v>
      </c>
      <c r="I127" s="13">
        <f t="shared" si="56"/>
        <v>128738.48248541699</v>
      </c>
      <c r="J127" s="13">
        <f t="shared" si="56"/>
        <v>139270.6533880874</v>
      </c>
      <c r="K127" s="13">
        <f t="shared" si="56"/>
        <v>150468.93403205229</v>
      </c>
      <c r="L127" s="13">
        <f t="shared" si="56"/>
        <v>156236.8950649894</v>
      </c>
      <c r="M127" s="13">
        <f t="shared" si="56"/>
        <v>143930.27784272723</v>
      </c>
      <c r="N127" s="13">
        <f t="shared" si="57"/>
        <v>154240.8415132447</v>
      </c>
      <c r="O127" s="13">
        <f t="shared" si="57"/>
        <v>163839.66267783352</v>
      </c>
      <c r="P127" s="13">
        <f t="shared" si="57"/>
        <v>175477.18086573554</v>
      </c>
      <c r="Q127" s="13">
        <f t="shared" si="57"/>
        <v>187830.51187109872</v>
      </c>
      <c r="R127" s="13">
        <f t="shared" si="57"/>
        <v>201040.6874694525</v>
      </c>
      <c r="S127" s="13">
        <f t="shared" si="57"/>
        <v>215126.07742967844</v>
      </c>
      <c r="T127" s="13">
        <f t="shared" si="57"/>
        <v>230331.1491388556</v>
      </c>
      <c r="U127" s="13">
        <f t="shared" si="57"/>
        <v>246752.84605602489</v>
      </c>
      <c r="V127" s="13">
        <f t="shared" si="57"/>
        <v>264496.96012405754</v>
      </c>
      <c r="W127" s="13">
        <f t="shared" si="57"/>
        <v>283678.96447247418</v>
      </c>
    </row>
    <row r="128" spans="3:23" ht="12.75" x14ac:dyDescent="0.2">
      <c r="C128" s="14" t="s">
        <v>40</v>
      </c>
      <c r="D128" s="13">
        <f t="shared" si="56"/>
        <v>35586.17</v>
      </c>
      <c r="E128" s="13">
        <f t="shared" si="56"/>
        <v>37595.557501795287</v>
      </c>
      <c r="F128" s="13">
        <f t="shared" si="56"/>
        <v>41274.950547318258</v>
      </c>
      <c r="G128" s="13">
        <f t="shared" si="56"/>
        <v>41076.772471395874</v>
      </c>
      <c r="H128" s="13">
        <f t="shared" si="56"/>
        <v>43992.478535707516</v>
      </c>
      <c r="I128" s="13">
        <f t="shared" si="56"/>
        <v>47395.160059405942</v>
      </c>
      <c r="J128" s="13">
        <f t="shared" si="56"/>
        <v>51322.79558959743</v>
      </c>
      <c r="K128" s="13">
        <f t="shared" si="56"/>
        <v>54205.104223876071</v>
      </c>
      <c r="L128" s="13">
        <f t="shared" si="56"/>
        <v>55747.265784519142</v>
      </c>
      <c r="M128" s="13">
        <f t="shared" si="56"/>
        <v>50840.910688970391</v>
      </c>
      <c r="N128" s="13">
        <f t="shared" si="57"/>
        <v>53908.183175483195</v>
      </c>
      <c r="O128" s="13">
        <f t="shared" si="57"/>
        <v>56629.153407666665</v>
      </c>
      <c r="P128" s="13">
        <f t="shared" si="57"/>
        <v>59948.418923820806</v>
      </c>
      <c r="Q128" s="13">
        <f t="shared" si="57"/>
        <v>63391.146973790805</v>
      </c>
      <c r="R128" s="13">
        <f t="shared" si="57"/>
        <v>66991.592776157253</v>
      </c>
      <c r="S128" s="13">
        <f t="shared" si="57"/>
        <v>70740.990587423483</v>
      </c>
      <c r="T128" s="13">
        <f t="shared" si="57"/>
        <v>74703.322267509924</v>
      </c>
      <c r="U128" s="13">
        <f t="shared" si="57"/>
        <v>78890.693341999271</v>
      </c>
      <c r="V128" s="13">
        <f t="shared" si="57"/>
        <v>83315.885303253861</v>
      </c>
      <c r="W128" s="13">
        <f t="shared" si="57"/>
        <v>87992.391853409776</v>
      </c>
    </row>
    <row r="131" spans="3:24" ht="23.25" x14ac:dyDescent="0.35">
      <c r="C131" s="15" t="s">
        <v>130</v>
      </c>
    </row>
    <row r="132" spans="3:24" ht="12.75" x14ac:dyDescent="0.2">
      <c r="C132" s="224" t="s">
        <v>129</v>
      </c>
      <c r="D132" s="225" t="s">
        <v>371</v>
      </c>
      <c r="E132" s="225" t="s">
        <v>372</v>
      </c>
      <c r="F132" s="225" t="s">
        <v>373</v>
      </c>
      <c r="G132" s="225" t="s">
        <v>374</v>
      </c>
      <c r="H132" s="225" t="s">
        <v>375</v>
      </c>
      <c r="I132" s="225" t="s">
        <v>376</v>
      </c>
      <c r="J132" s="225" t="s">
        <v>377</v>
      </c>
      <c r="K132" s="225" t="s">
        <v>378</v>
      </c>
      <c r="L132" s="225" t="s">
        <v>379</v>
      </c>
      <c r="M132" s="225" t="s">
        <v>380</v>
      </c>
      <c r="N132" s="225" t="s">
        <v>381</v>
      </c>
      <c r="O132" s="225" t="s">
        <v>382</v>
      </c>
      <c r="P132" s="225" t="s">
        <v>383</v>
      </c>
      <c r="Q132" s="225" t="s">
        <v>384</v>
      </c>
      <c r="R132" s="225" t="s">
        <v>385</v>
      </c>
      <c r="S132" s="225" t="s">
        <v>386</v>
      </c>
      <c r="T132" s="225" t="s">
        <v>387</v>
      </c>
      <c r="U132" s="225" t="s">
        <v>388</v>
      </c>
      <c r="V132" s="225" t="s">
        <v>389</v>
      </c>
      <c r="W132" s="226" t="s">
        <v>390</v>
      </c>
    </row>
    <row r="133" spans="3:24" x14ac:dyDescent="0.25">
      <c r="C133" s="222" t="str">
        <f t="shared" ref="C133:C157" si="58">C104</f>
        <v>BR</v>
      </c>
      <c r="D133" s="13"/>
      <c r="E133" s="12">
        <f t="shared" ref="E133:W146" si="59">E104/D104-1</f>
        <v>3.9276702467199387E-2</v>
      </c>
      <c r="F133" s="12">
        <f t="shared" si="59"/>
        <v>4.982998974362074E-2</v>
      </c>
      <c r="G133" s="12">
        <f t="shared" si="59"/>
        <v>3.6464327501998683E-2</v>
      </c>
      <c r="H133" s="12">
        <f t="shared" si="59"/>
        <v>6.0847253294760373E-2</v>
      </c>
      <c r="I133" s="12">
        <f t="shared" si="59"/>
        <v>8.9253217472607504E-2</v>
      </c>
      <c r="J133" s="12">
        <f t="shared" si="59"/>
        <v>6.452479262217925E-2</v>
      </c>
      <c r="K133" s="12">
        <f t="shared" si="59"/>
        <v>9.2679618480706161E-2</v>
      </c>
      <c r="L133" s="12">
        <f t="shared" si="59"/>
        <v>2.7357961241546436E-2</v>
      </c>
      <c r="M133" s="12">
        <f t="shared" si="59"/>
        <v>-8.9150353618094647E-2</v>
      </c>
      <c r="N133" s="12">
        <f t="shared" si="59"/>
        <v>5.8808078238894446E-2</v>
      </c>
      <c r="O133" s="12">
        <f t="shared" si="59"/>
        <v>4.8770801559093968E-2</v>
      </c>
      <c r="P133" s="12">
        <f t="shared" si="59"/>
        <v>5.6702324923831648E-2</v>
      </c>
      <c r="Q133" s="12">
        <f t="shared" si="59"/>
        <v>5.5324761686415647E-2</v>
      </c>
      <c r="R133" s="12">
        <f t="shared" si="59"/>
        <v>5.4502697665210542E-2</v>
      </c>
      <c r="S133" s="12">
        <f t="shared" si="59"/>
        <v>5.3484390705596629E-2</v>
      </c>
      <c r="T133" s="12">
        <f t="shared" si="59"/>
        <v>5.3338281403327192E-2</v>
      </c>
      <c r="U133" s="12">
        <f t="shared" si="59"/>
        <v>5.3191467047561725E-2</v>
      </c>
      <c r="V133" s="12">
        <f t="shared" si="59"/>
        <v>5.3043948211435099E-2</v>
      </c>
      <c r="W133" s="223">
        <f t="shared" si="59"/>
        <v>5.2895725882773359E-2</v>
      </c>
      <c r="X133" s="7" t="str">
        <f t="shared" ref="X133:X157" si="60">C133</f>
        <v>BR</v>
      </c>
    </row>
    <row r="134" spans="3:24" x14ac:dyDescent="0.25">
      <c r="C134" s="222" t="str">
        <f t="shared" si="58"/>
        <v>JH</v>
      </c>
      <c r="D134" s="13"/>
      <c r="E134" s="12">
        <f t="shared" si="59"/>
        <v>8.1717976015917015E-2</v>
      </c>
      <c r="F134" s="12">
        <f t="shared" si="59"/>
        <v>1.5718136331413168E-2</v>
      </c>
      <c r="G134" s="12">
        <f t="shared" si="59"/>
        <v>0.12494631105538145</v>
      </c>
      <c r="H134" s="12">
        <f t="shared" si="59"/>
        <v>-6.2472340891135514E-2</v>
      </c>
      <c r="I134" s="12">
        <f t="shared" si="59"/>
        <v>0.1046011534119029</v>
      </c>
      <c r="J134" s="12">
        <f t="shared" si="59"/>
        <v>9.0143534903676326E-2</v>
      </c>
      <c r="K134" s="12">
        <f t="shared" si="59"/>
        <v>6.8375538315938345E-2</v>
      </c>
      <c r="L134" s="12">
        <f t="shared" si="59"/>
        <v>2.4516914249391508E-2</v>
      </c>
      <c r="M134" s="12">
        <f t="shared" si="59"/>
        <v>-9.1669209504538829E-2</v>
      </c>
      <c r="N134" s="12">
        <f t="shared" si="59"/>
        <v>5.588005935994933E-2</v>
      </c>
      <c r="O134" s="12">
        <f t="shared" si="59"/>
        <v>4.5870539679944811E-2</v>
      </c>
      <c r="P134" s="12">
        <f t="shared" si="59"/>
        <v>5.3780129277243516E-2</v>
      </c>
      <c r="Q134" s="12">
        <f t="shared" si="59"/>
        <v>5.2406375541519834E-2</v>
      </c>
      <c r="R134" s="12">
        <f t="shared" si="59"/>
        <v>5.1586584849186545E-2</v>
      </c>
      <c r="S134" s="12">
        <f t="shared" si="59"/>
        <v>5.057109390700143E-2</v>
      </c>
      <c r="T134" s="12">
        <f t="shared" si="59"/>
        <v>5.0425388654157022E-2</v>
      </c>
      <c r="U134" s="12">
        <f t="shared" si="59"/>
        <v>5.0278980297565834E-2</v>
      </c>
      <c r="V134" s="12">
        <f t="shared" si="59"/>
        <v>5.0131869408777563E-2</v>
      </c>
      <c r="W134" s="223">
        <f t="shared" si="59"/>
        <v>4.9984056972886215E-2</v>
      </c>
      <c r="X134" s="7" t="str">
        <f t="shared" si="60"/>
        <v>JH</v>
      </c>
    </row>
    <row r="135" spans="3:24" x14ac:dyDescent="0.25">
      <c r="C135" s="222" t="str">
        <f t="shared" si="58"/>
        <v>OD</v>
      </c>
      <c r="D135" s="13"/>
      <c r="E135" s="12">
        <f t="shared" si="59"/>
        <v>5.3580516974711223E-2</v>
      </c>
      <c r="F135" s="12">
        <f t="shared" si="59"/>
        <v>9.2569559568606241E-2</v>
      </c>
      <c r="G135" s="12">
        <f t="shared" si="59"/>
        <v>1.7953971998865059E-2</v>
      </c>
      <c r="H135" s="12">
        <f t="shared" si="59"/>
        <v>7.966881890096067E-2</v>
      </c>
      <c r="I135" s="12">
        <f t="shared" si="59"/>
        <v>0.15439653235716566</v>
      </c>
      <c r="J135" s="12">
        <f t="shared" si="59"/>
        <v>7.1795990173533664E-2</v>
      </c>
      <c r="K135" s="12">
        <f t="shared" si="59"/>
        <v>4.2340882733003182E-2</v>
      </c>
      <c r="L135" s="12">
        <f t="shared" si="59"/>
        <v>3.7811762179749131E-2</v>
      </c>
      <c r="M135" s="12">
        <f t="shared" si="59"/>
        <v>-7.9882073965692135E-2</v>
      </c>
      <c r="N135" s="12">
        <f t="shared" si="59"/>
        <v>6.9581897393704129E-2</v>
      </c>
      <c r="O135" s="12">
        <f t="shared" si="59"/>
        <v>5.9442487186612381E-2</v>
      </c>
      <c r="P135" s="12">
        <f t="shared" si="59"/>
        <v>6.745471714975082E-2</v>
      </c>
      <c r="Q135" s="12">
        <f t="shared" si="59"/>
        <v>6.6063136624877838E-2</v>
      </c>
      <c r="R135" s="12">
        <f t="shared" si="59"/>
        <v>6.5232707755236152E-2</v>
      </c>
      <c r="S135" s="12">
        <f t="shared" si="59"/>
        <v>6.4204039092446319E-2</v>
      </c>
      <c r="T135" s="12">
        <f t="shared" si="59"/>
        <v>6.405644306634839E-2</v>
      </c>
      <c r="U135" s="12">
        <f t="shared" si="59"/>
        <v>6.3908134812537654E-2</v>
      </c>
      <c r="V135" s="12">
        <f t="shared" si="59"/>
        <v>6.3759114909980763E-2</v>
      </c>
      <c r="W135" s="223">
        <f t="shared" si="59"/>
        <v>6.3609384356555276E-2</v>
      </c>
      <c r="X135" s="7" t="str">
        <f t="shared" si="60"/>
        <v>OD</v>
      </c>
    </row>
    <row r="136" spans="3:24" x14ac:dyDescent="0.25">
      <c r="C136" s="222" t="str">
        <f t="shared" si="58"/>
        <v>WB</v>
      </c>
      <c r="D136" s="13"/>
      <c r="E136" s="12">
        <f t="shared" si="59"/>
        <v>4.1702726377445209E-2</v>
      </c>
      <c r="F136" s="12">
        <f t="shared" si="59"/>
        <v>3.0074992396139866E-2</v>
      </c>
      <c r="G136" s="12">
        <f t="shared" si="59"/>
        <v>2.8410669794673105E-2</v>
      </c>
      <c r="H136" s="12">
        <f t="shared" si="59"/>
        <v>6.1250891357512272E-2</v>
      </c>
      <c r="I136" s="12">
        <f t="shared" si="59"/>
        <v>7.1973816713114536E-2</v>
      </c>
      <c r="J136" s="12">
        <f t="shared" si="59"/>
        <v>6.361092991875128E-2</v>
      </c>
      <c r="K136" s="12">
        <f t="shared" si="59"/>
        <v>6.4094879277883487E-2</v>
      </c>
      <c r="L136" s="12">
        <f t="shared" si="59"/>
        <v>1.7507149902619368E-2</v>
      </c>
      <c r="M136" s="12">
        <f t="shared" si="59"/>
        <v>-9.7884026167624594E-2</v>
      </c>
      <c r="N136" s="12">
        <f t="shared" si="59"/>
        <v>4.8655707773727075E-2</v>
      </c>
      <c r="O136" s="12">
        <f t="shared" si="59"/>
        <v>3.8714673419055323E-2</v>
      </c>
      <c r="P136" s="12">
        <f t="shared" si="59"/>
        <v>4.6570145452860645E-2</v>
      </c>
      <c r="Q136" s="12">
        <f t="shared" si="59"/>
        <v>4.5205790966504233E-2</v>
      </c>
      <c r="R136" s="12">
        <f t="shared" si="59"/>
        <v>4.439160929778696E-2</v>
      </c>
      <c r="S136" s="12">
        <f t="shared" si="59"/>
        <v>4.3383066364074852E-2</v>
      </c>
      <c r="T136" s="12">
        <f t="shared" si="59"/>
        <v>4.3238358029360713E-2</v>
      </c>
      <c r="U136" s="12">
        <f t="shared" si="59"/>
        <v>4.3092951401549229E-2</v>
      </c>
      <c r="V136" s="12">
        <f t="shared" si="59"/>
        <v>4.294684704827878E-2</v>
      </c>
      <c r="W136" s="223">
        <f t="shared" si="59"/>
        <v>4.2800045947904763E-2</v>
      </c>
      <c r="X136" s="7" t="str">
        <f t="shared" si="60"/>
        <v>WB</v>
      </c>
    </row>
    <row r="137" spans="3:24" x14ac:dyDescent="0.25">
      <c r="C137" s="222" t="str">
        <f t="shared" si="58"/>
        <v>AS</v>
      </c>
      <c r="D137" s="13"/>
      <c r="E137" s="12">
        <f t="shared" si="59"/>
        <v>2.9107544052236589E-2</v>
      </c>
      <c r="F137" s="12">
        <f t="shared" si="59"/>
        <v>4.8750535996500144E-2</v>
      </c>
      <c r="G137" s="12">
        <f t="shared" si="59"/>
        <v>6.9159521308459482E-2</v>
      </c>
      <c r="H137" s="12">
        <f t="shared" si="59"/>
        <v>0.15674796504111521</v>
      </c>
      <c r="I137" s="12">
        <f t="shared" si="59"/>
        <v>5.7411448588021496E-2</v>
      </c>
      <c r="J137" s="12">
        <f t="shared" si="59"/>
        <v>8.8274244087765297E-2</v>
      </c>
      <c r="K137" s="12">
        <f t="shared" si="59"/>
        <v>6.4244130686126777E-2</v>
      </c>
      <c r="L137" s="12">
        <f t="shared" si="59"/>
        <v>3.8093571395969361E-2</v>
      </c>
      <c r="M137" s="12">
        <f t="shared" si="59"/>
        <v>-7.9632223539039204E-2</v>
      </c>
      <c r="N137" s="12">
        <f t="shared" si="59"/>
        <v>6.9872333527859043E-2</v>
      </c>
      <c r="O137" s="12">
        <f t="shared" si="59"/>
        <v>5.9730170047632924E-2</v>
      </c>
      <c r="P137" s="12">
        <f t="shared" si="59"/>
        <v>6.7744575665671825E-2</v>
      </c>
      <c r="Q137" s="12">
        <f t="shared" si="59"/>
        <v>6.6352617268595759E-2</v>
      </c>
      <c r="R137" s="12">
        <f t="shared" si="59"/>
        <v>6.5521962902850062E-2</v>
      </c>
      <c r="S137" s="12">
        <f t="shared" si="59"/>
        <v>6.4493014913576951E-2</v>
      </c>
      <c r="T137" s="12">
        <f t="shared" si="59"/>
        <v>6.4345378808996934E-2</v>
      </c>
      <c r="U137" s="12">
        <f t="shared" si="59"/>
        <v>6.4197030283304368E-2</v>
      </c>
      <c r="V137" s="12">
        <f t="shared" si="59"/>
        <v>6.4047969915623115E-2</v>
      </c>
      <c r="W137" s="223">
        <f t="shared" si="59"/>
        <v>6.389819870410185E-2</v>
      </c>
      <c r="X137" s="7" t="str">
        <f t="shared" si="60"/>
        <v>AS</v>
      </c>
    </row>
    <row r="138" spans="3:24" x14ac:dyDescent="0.25">
      <c r="C138" s="222" t="str">
        <f t="shared" si="58"/>
        <v>HR</v>
      </c>
      <c r="D138" s="13"/>
      <c r="E138" s="12">
        <f t="shared" si="59"/>
        <v>7.8555844525943996E-2</v>
      </c>
      <c r="F138" s="12">
        <f t="shared" si="59"/>
        <v>8.2872263801837542E-2</v>
      </c>
      <c r="G138" s="12">
        <f t="shared" si="59"/>
        <v>6.6266077392593381E-2</v>
      </c>
      <c r="H138" s="12">
        <f t="shared" si="59"/>
        <v>0.11569849761427808</v>
      </c>
      <c r="I138" s="12">
        <f t="shared" si="59"/>
        <v>0.10463003715706543</v>
      </c>
      <c r="J138" s="12">
        <f t="shared" si="59"/>
        <v>8.1918132192260185E-2</v>
      </c>
      <c r="K138" s="12">
        <f t="shared" si="59"/>
        <v>7.4923196576137441E-2</v>
      </c>
      <c r="L138" s="12">
        <f t="shared" si="59"/>
        <v>5.1214247441902394E-2</v>
      </c>
      <c r="M138" s="12">
        <f t="shared" si="59"/>
        <v>-6.7999507788935043E-2</v>
      </c>
      <c r="N138" s="12">
        <f t="shared" si="59"/>
        <v>8.3394667819794099E-2</v>
      </c>
      <c r="O138" s="12">
        <f t="shared" si="59"/>
        <v>7.3124315469994539E-2</v>
      </c>
      <c r="P138" s="12">
        <f t="shared" si="59"/>
        <v>8.124001679269055E-2</v>
      </c>
      <c r="Q138" s="12">
        <f t="shared" si="59"/>
        <v>7.9830465149975716E-2</v>
      </c>
      <c r="R138" s="12">
        <f t="shared" si="59"/>
        <v>7.8989311974547505E-2</v>
      </c>
      <c r="S138" s="12">
        <f t="shared" si="59"/>
        <v>7.7947358902103359E-2</v>
      </c>
      <c r="T138" s="12">
        <f t="shared" si="59"/>
        <v>7.7797856794732834E-2</v>
      </c>
      <c r="U138" s="12">
        <f t="shared" si="59"/>
        <v>7.7647633261814342E-2</v>
      </c>
      <c r="V138" s="12">
        <f t="shared" si="59"/>
        <v>7.7496688889791443E-2</v>
      </c>
      <c r="W138" s="223">
        <f t="shared" si="59"/>
        <v>7.7345024689428499E-2</v>
      </c>
      <c r="X138" s="7" t="str">
        <f t="shared" si="60"/>
        <v>HR</v>
      </c>
    </row>
    <row r="139" spans="3:24" x14ac:dyDescent="0.25">
      <c r="C139" s="222" t="str">
        <f t="shared" si="58"/>
        <v>HP</v>
      </c>
      <c r="D139" s="13"/>
      <c r="E139" s="12">
        <f t="shared" si="59"/>
        <v>6.4142748542606709E-2</v>
      </c>
      <c r="F139" s="12">
        <f t="shared" si="59"/>
        <v>7.0588149581481963E-2</v>
      </c>
      <c r="G139" s="12">
        <f t="shared" si="59"/>
        <v>7.4999971256139109E-2</v>
      </c>
      <c r="H139" s="12">
        <f t="shared" si="59"/>
        <v>8.0999932941135944E-2</v>
      </c>
      <c r="I139" s="12">
        <f t="shared" si="59"/>
        <v>7.0433687183522276E-2</v>
      </c>
      <c r="J139" s="12">
        <f t="shared" si="59"/>
        <v>6.7720488833718395E-2</v>
      </c>
      <c r="K139" s="12">
        <f t="shared" si="59"/>
        <v>7.1038483191896651E-2</v>
      </c>
      <c r="L139" s="12">
        <f t="shared" si="59"/>
        <v>3.6810784163142207E-2</v>
      </c>
      <c r="M139" s="12">
        <f t="shared" si="59"/>
        <v>-8.0769535305224127E-2</v>
      </c>
      <c r="N139" s="12">
        <f t="shared" si="59"/>
        <v>6.8550276819272504E-2</v>
      </c>
      <c r="O139" s="12">
        <f t="shared" si="59"/>
        <v>5.8420646157073763E-2</v>
      </c>
      <c r="P139" s="12">
        <f t="shared" si="59"/>
        <v>6.6425148258234312E-2</v>
      </c>
      <c r="Q139" s="12">
        <f t="shared" si="59"/>
        <v>6.5034909924271744E-2</v>
      </c>
      <c r="R139" s="12">
        <f t="shared" si="59"/>
        <v>6.4205282010133757E-2</v>
      </c>
      <c r="S139" s="12">
        <f t="shared" si="59"/>
        <v>6.3177605506765433E-2</v>
      </c>
      <c r="T139" s="12">
        <f t="shared" si="59"/>
        <v>6.3030151838253889E-2</v>
      </c>
      <c r="U139" s="12">
        <f t="shared" si="59"/>
        <v>6.2881986628979147E-2</v>
      </c>
      <c r="V139" s="12">
        <f t="shared" si="59"/>
        <v>6.2733110457348973E-2</v>
      </c>
      <c r="W139" s="223">
        <f t="shared" si="59"/>
        <v>6.2583524320279027E-2</v>
      </c>
      <c r="X139" s="7" t="str">
        <f t="shared" si="60"/>
        <v>HP</v>
      </c>
    </row>
    <row r="140" spans="3:24" x14ac:dyDescent="0.25">
      <c r="C140" s="222" t="str">
        <f t="shared" si="58"/>
        <v>JK</v>
      </c>
      <c r="D140" s="13"/>
      <c r="E140" s="12">
        <f t="shared" si="59"/>
        <v>3.208749652291365E-2</v>
      </c>
      <c r="F140" s="12">
        <f t="shared" si="59"/>
        <v>5.3845589160025353E-2</v>
      </c>
      <c r="G140" s="12">
        <f t="shared" si="59"/>
        <v>-3.22313050526708E-2</v>
      </c>
      <c r="H140" s="12">
        <f t="shared" si="59"/>
        <v>0.17759927354923932</v>
      </c>
      <c r="I140" s="12">
        <f t="shared" si="59"/>
        <v>3.2961778566087396E-2</v>
      </c>
      <c r="J140" s="12">
        <f t="shared" si="59"/>
        <v>6.0821923243567388E-2</v>
      </c>
      <c r="K140" s="12">
        <f t="shared" si="59"/>
        <v>6.0797930059834471E-2</v>
      </c>
      <c r="L140" s="12">
        <f t="shared" si="59"/>
        <v>1.9543284348822354E-2</v>
      </c>
      <c r="M140" s="12">
        <f t="shared" si="59"/>
        <v>-9.6078801104620748E-2</v>
      </c>
      <c r="N140" s="12">
        <f t="shared" si="59"/>
        <v>5.0754173626286203E-2</v>
      </c>
      <c r="O140" s="12">
        <f t="shared" si="59"/>
        <v>4.0793246259086313E-2</v>
      </c>
      <c r="P140" s="12">
        <f t="shared" si="59"/>
        <v>4.8664437884838208E-2</v>
      </c>
      <c r="Q140" s="12">
        <f t="shared" si="59"/>
        <v>4.7297353187527591E-2</v>
      </c>
      <c r="R140" s="12">
        <f t="shared" si="59"/>
        <v>4.6481542259162234E-2</v>
      </c>
      <c r="S140" s="12">
        <f t="shared" si="59"/>
        <v>4.5470981129304588E-2</v>
      </c>
      <c r="T140" s="12">
        <f t="shared" si="59"/>
        <v>4.5325983218615695E-2</v>
      </c>
      <c r="U140" s="12">
        <f t="shared" si="59"/>
        <v>4.5180285617474114E-2</v>
      </c>
      <c r="V140" s="12">
        <f t="shared" si="59"/>
        <v>4.5033888894655094E-2</v>
      </c>
      <c r="W140" s="223">
        <f t="shared" si="59"/>
        <v>4.4886794030470467E-2</v>
      </c>
      <c r="X140" s="7" t="str">
        <f t="shared" si="60"/>
        <v>JK</v>
      </c>
    </row>
    <row r="141" spans="3:24" x14ac:dyDescent="0.25">
      <c r="C141" s="222" t="str">
        <f t="shared" si="58"/>
        <v>PB</v>
      </c>
      <c r="D141" s="13"/>
      <c r="E141" s="12">
        <f t="shared" si="59"/>
        <v>5.3237318928989641E-2</v>
      </c>
      <c r="F141" s="12">
        <f t="shared" si="59"/>
        <v>6.6329657535999065E-2</v>
      </c>
      <c r="G141" s="12">
        <f t="shared" si="59"/>
        <v>4.2329651992005335E-2</v>
      </c>
      <c r="H141" s="12">
        <f t="shared" si="59"/>
        <v>5.7433959597789963E-2</v>
      </c>
      <c r="I141" s="12">
        <f t="shared" si="59"/>
        <v>6.8682028362923253E-2</v>
      </c>
      <c r="J141" s="12">
        <f t="shared" si="59"/>
        <v>6.384002659735688E-2</v>
      </c>
      <c r="K141" s="12">
        <f t="shared" si="59"/>
        <v>5.9778605643709515E-2</v>
      </c>
      <c r="L141" s="12">
        <f t="shared" si="59"/>
        <v>2.4584251189716078E-2</v>
      </c>
      <c r="M141" s="12">
        <f t="shared" si="59"/>
        <v>-9.1609508961400965E-2</v>
      </c>
      <c r="N141" s="12">
        <f t="shared" si="59"/>
        <v>5.5949457660317226E-2</v>
      </c>
      <c r="O141" s="12">
        <f t="shared" si="59"/>
        <v>4.5939280099100532E-2</v>
      </c>
      <c r="P141" s="12">
        <f t="shared" si="59"/>
        <v>5.3849389558546124E-2</v>
      </c>
      <c r="Q141" s="12">
        <f t="shared" si="59"/>
        <v>5.2475545532099099E-2</v>
      </c>
      <c r="R141" s="12">
        <f t="shared" si="59"/>
        <v>5.1655700958569639E-2</v>
      </c>
      <c r="S141" s="12">
        <f t="shared" si="59"/>
        <v>5.0640143272681293E-2</v>
      </c>
      <c r="T141" s="12">
        <f t="shared" si="59"/>
        <v>5.049442844327845E-2</v>
      </c>
      <c r="U141" s="12">
        <f t="shared" si="59"/>
        <v>5.0348010463917348E-2</v>
      </c>
      <c r="V141" s="12">
        <f t="shared" si="59"/>
        <v>5.0200889906184321E-2</v>
      </c>
      <c r="W141" s="223">
        <f t="shared" si="59"/>
        <v>5.00530677552391E-2</v>
      </c>
      <c r="X141" s="7" t="str">
        <f t="shared" si="60"/>
        <v>PB</v>
      </c>
    </row>
    <row r="142" spans="3:24" x14ac:dyDescent="0.25">
      <c r="C142" s="222" t="str">
        <f t="shared" si="58"/>
        <v>RJ</v>
      </c>
      <c r="D142" s="13"/>
      <c r="E142" s="12">
        <f t="shared" si="59"/>
        <v>4.5368082100899487E-2</v>
      </c>
      <c r="F142" s="12">
        <f t="shared" si="59"/>
        <v>6.9661950213962154E-2</v>
      </c>
      <c r="G142" s="12">
        <f t="shared" si="59"/>
        <v>7.2555660524703747E-2</v>
      </c>
      <c r="H142" s="12">
        <f t="shared" si="59"/>
        <v>8.0210706721464575E-2</v>
      </c>
      <c r="I142" s="12">
        <f t="shared" si="59"/>
        <v>6.0225066310561681E-2</v>
      </c>
      <c r="J142" s="12">
        <f t="shared" si="59"/>
        <v>6.0293071119192687E-2</v>
      </c>
      <c r="K142" s="12">
        <f t="shared" si="59"/>
        <v>6.9717057605833688E-2</v>
      </c>
      <c r="L142" s="12">
        <f t="shared" si="59"/>
        <v>3.0981019938032262E-2</v>
      </c>
      <c r="M142" s="12">
        <f t="shared" si="59"/>
        <v>-8.5938170662382629E-2</v>
      </c>
      <c r="N142" s="12">
        <f t="shared" si="59"/>
        <v>6.2542048247884452E-2</v>
      </c>
      <c r="O142" s="12">
        <f t="shared" si="59"/>
        <v>5.2469374322006379E-2</v>
      </c>
      <c r="P142" s="12">
        <f t="shared" si="59"/>
        <v>6.0428868828047433E-2</v>
      </c>
      <c r="Q142" s="12">
        <f t="shared" si="59"/>
        <v>5.9046447505469501E-2</v>
      </c>
      <c r="R142" s="12">
        <f t="shared" si="59"/>
        <v>5.8221484410802882E-2</v>
      </c>
      <c r="S142" s="12">
        <f t="shared" si="59"/>
        <v>5.7199586311561745E-2</v>
      </c>
      <c r="T142" s="12">
        <f t="shared" si="59"/>
        <v>5.7052961743339958E-2</v>
      </c>
      <c r="U142" s="12">
        <f t="shared" si="59"/>
        <v>5.6905629635195742E-2</v>
      </c>
      <c r="V142" s="12">
        <f t="shared" si="59"/>
        <v>5.6757590562284577E-2</v>
      </c>
      <c r="W142" s="223">
        <f t="shared" si="59"/>
        <v>5.660884551591705E-2</v>
      </c>
      <c r="X142" s="7" t="str">
        <f t="shared" si="60"/>
        <v>RJ</v>
      </c>
    </row>
    <row r="143" spans="3:24" x14ac:dyDescent="0.25">
      <c r="C143" s="222" t="str">
        <f t="shared" si="58"/>
        <v>UP</v>
      </c>
      <c r="D143" s="13"/>
      <c r="E143" s="12">
        <f t="shared" si="59"/>
        <v>4.7171470401802695E-2</v>
      </c>
      <c r="F143" s="12">
        <f t="shared" si="59"/>
        <v>5.785338922596539E-2</v>
      </c>
      <c r="G143" s="12">
        <f t="shared" si="59"/>
        <v>4.0348970484961999E-2</v>
      </c>
      <c r="H143" s="12">
        <f t="shared" si="59"/>
        <v>8.8454058107347189E-2</v>
      </c>
      <c r="I143" s="12">
        <f t="shared" si="59"/>
        <v>0.11369138228316</v>
      </c>
      <c r="J143" s="12">
        <f t="shared" si="59"/>
        <v>4.5720791471842714E-2</v>
      </c>
      <c r="K143" s="12">
        <f t="shared" si="59"/>
        <v>6.2618781141375202E-2</v>
      </c>
      <c r="L143" s="12">
        <f t="shared" si="59"/>
        <v>3.0456688034956603E-2</v>
      </c>
      <c r="M143" s="12">
        <f t="shared" si="59"/>
        <v>-8.6403040305214951E-2</v>
      </c>
      <c r="N143" s="12">
        <f t="shared" si="59"/>
        <v>6.2001665172462417E-2</v>
      </c>
      <c r="O143" s="12">
        <f t="shared" si="59"/>
        <v>5.1934113963866935E-2</v>
      </c>
      <c r="P143" s="12">
        <f t="shared" si="59"/>
        <v>5.9889560464347014E-2</v>
      </c>
      <c r="Q143" s="12">
        <f t="shared" si="59"/>
        <v>5.8507842207673244E-2</v>
      </c>
      <c r="R143" s="12">
        <f t="shared" si="59"/>
        <v>5.7683298669197303E-2</v>
      </c>
      <c r="S143" s="12">
        <f t="shared" si="59"/>
        <v>5.6661920282506495E-2</v>
      </c>
      <c r="T143" s="12">
        <f t="shared" si="59"/>
        <v>5.6515370283978683E-2</v>
      </c>
      <c r="U143" s="12">
        <f t="shared" si="59"/>
        <v>5.6368113105365492E-2</v>
      </c>
      <c r="V143" s="12">
        <f t="shared" si="59"/>
        <v>5.6220149321530855E-2</v>
      </c>
      <c r="W143" s="223">
        <f t="shared" si="59"/>
        <v>5.6071479923280432E-2</v>
      </c>
      <c r="X143" s="7" t="str">
        <f t="shared" si="60"/>
        <v>UP</v>
      </c>
    </row>
    <row r="144" spans="3:24" x14ac:dyDescent="0.25">
      <c r="C144" s="222" t="str">
        <f t="shared" si="58"/>
        <v>UK</v>
      </c>
      <c r="D144" s="13"/>
      <c r="E144" s="12">
        <f t="shared" si="59"/>
        <v>7.2683944109911192E-2</v>
      </c>
      <c r="F144" s="12">
        <f t="shared" si="59"/>
        <v>8.4651915756933205E-2</v>
      </c>
      <c r="G144" s="12">
        <f t="shared" si="59"/>
        <v>5.2877967100376289E-2</v>
      </c>
      <c r="H144" s="12">
        <f t="shared" si="59"/>
        <v>8.0841385366659191E-2</v>
      </c>
      <c r="I144" s="12">
        <f t="shared" si="59"/>
        <v>9.8262262927883759E-2</v>
      </c>
      <c r="J144" s="12">
        <f t="shared" si="59"/>
        <v>7.8355119023819864E-2</v>
      </c>
      <c r="K144" s="12">
        <f t="shared" si="59"/>
        <v>6.8728518865786015E-2</v>
      </c>
      <c r="L144" s="12">
        <f t="shared" si="59"/>
        <v>4.1787883176375384E-2</v>
      </c>
      <c r="M144" s="12">
        <f t="shared" si="59"/>
        <v>-7.635686800985142E-2</v>
      </c>
      <c r="N144" s="12">
        <f t="shared" si="59"/>
        <v>7.3679737864221106E-2</v>
      </c>
      <c r="O144" s="12">
        <f t="shared" si="59"/>
        <v>6.3501480996022819E-2</v>
      </c>
      <c r="P144" s="12">
        <f t="shared" si="59"/>
        <v>7.154440785136007E-2</v>
      </c>
      <c r="Q144" s="12">
        <f t="shared" si="59"/>
        <v>7.0147495827322048E-2</v>
      </c>
      <c r="R144" s="12">
        <f t="shared" si="59"/>
        <v>6.9313885373326389E-2</v>
      </c>
      <c r="S144" s="12">
        <f t="shared" si="59"/>
        <v>6.8281275619080706E-2</v>
      </c>
      <c r="T144" s="12">
        <f t="shared" si="59"/>
        <v>6.8133114115042082E-2</v>
      </c>
      <c r="U144" s="12">
        <f t="shared" si="59"/>
        <v>6.7984237654564739E-2</v>
      </c>
      <c r="V144" s="12">
        <f t="shared" si="59"/>
        <v>6.7834646818833777E-2</v>
      </c>
      <c r="W144" s="223">
        <f t="shared" si="59"/>
        <v>6.7684342609549919E-2</v>
      </c>
      <c r="X144" s="7" t="str">
        <f t="shared" si="60"/>
        <v>UK</v>
      </c>
    </row>
    <row r="145" spans="3:24" x14ac:dyDescent="0.25">
      <c r="C145" s="222" t="str">
        <f t="shared" si="58"/>
        <v>DL</v>
      </c>
      <c r="D145" s="13"/>
      <c r="E145" s="12">
        <f t="shared" si="59"/>
        <v>6.6407885131392508E-2</v>
      </c>
      <c r="F145" s="12">
        <f t="shared" si="59"/>
        <v>7.1680259243039224E-2</v>
      </c>
      <c r="G145" s="12">
        <f t="shared" si="59"/>
        <v>9.0216367130309116E-2</v>
      </c>
      <c r="H145" s="12">
        <f t="shared" si="59"/>
        <v>0.110346174371589</v>
      </c>
      <c r="I145" s="12">
        <f t="shared" si="59"/>
        <v>7.5990385512083813E-2</v>
      </c>
      <c r="J145" s="12">
        <f t="shared" si="59"/>
        <v>7.1397876603041643E-2</v>
      </c>
      <c r="K145" s="12">
        <f t="shared" si="59"/>
        <v>7.7083029546419546E-2</v>
      </c>
      <c r="L145" s="12">
        <f t="shared" si="59"/>
        <v>4.547161101388153E-2</v>
      </c>
      <c r="M145" s="12">
        <f t="shared" si="59"/>
        <v>-7.3090896143429562E-2</v>
      </c>
      <c r="N145" s="12">
        <f t="shared" si="59"/>
        <v>7.7476234255480447E-2</v>
      </c>
      <c r="O145" s="12">
        <f t="shared" si="59"/>
        <v>6.7261987404322765E-2</v>
      </c>
      <c r="P145" s="12">
        <f t="shared" si="59"/>
        <v>7.5333353785623336E-2</v>
      </c>
      <c r="Q145" s="12">
        <f t="shared" si="59"/>
        <v>7.3931502326415766E-2</v>
      </c>
      <c r="R145" s="12">
        <f t="shared" si="59"/>
        <v>7.309494425315477E-2</v>
      </c>
      <c r="S145" s="12">
        <f t="shared" si="59"/>
        <v>7.2058683224634601E-2</v>
      </c>
      <c r="T145" s="12">
        <f t="shared" si="59"/>
        <v>7.1909997826369754E-2</v>
      </c>
      <c r="U145" s="12">
        <f t="shared" si="59"/>
        <v>7.1760594943603762E-2</v>
      </c>
      <c r="V145" s="12">
        <f t="shared" si="59"/>
        <v>7.1610475159576747E-2</v>
      </c>
      <c r="W145" s="223">
        <f t="shared" si="59"/>
        <v>7.1459639479531045E-2</v>
      </c>
      <c r="X145" s="7" t="str">
        <f t="shared" si="60"/>
        <v>DL</v>
      </c>
    </row>
    <row r="146" spans="3:24" x14ac:dyDescent="0.25">
      <c r="C146" s="222" t="str">
        <f t="shared" si="58"/>
        <v>AP</v>
      </c>
      <c r="D146" s="13"/>
      <c r="E146" s="12">
        <f t="shared" si="59"/>
        <v>3.2339856898815356E-3</v>
      </c>
      <c r="F146" s="12">
        <f t="shared" si="59"/>
        <v>6.9584138257034134E-2</v>
      </c>
      <c r="G146" s="12">
        <f t="shared" si="59"/>
        <v>9.1987645576171229E-2</v>
      </c>
      <c r="H146" s="12">
        <f t="shared" si="59"/>
        <v>0.12156167832467335</v>
      </c>
      <c r="I146" s="12">
        <f t="shared" si="59"/>
        <v>8.3443617414671101E-2</v>
      </c>
      <c r="J146" s="12">
        <f t="shared" si="59"/>
        <v>0.10112519392163555</v>
      </c>
      <c r="K146" s="12">
        <f t="shared" si="59"/>
        <v>4.4483510789500524E-2</v>
      </c>
      <c r="L146" s="12">
        <f t="shared" si="59"/>
        <v>3.8354777539501894E-2</v>
      </c>
      <c r="M146" s="12">
        <f t="shared" ref="M146:W146" si="61">M117/L117-1</f>
        <v>-7.9400639677867924E-2</v>
      </c>
      <c r="N146" s="12">
        <f t="shared" si="61"/>
        <v>7.0141535875328787E-2</v>
      </c>
      <c r="O146" s="12">
        <f t="shared" si="61"/>
        <v>5.9996820413775742E-2</v>
      </c>
      <c r="P146" s="12">
        <f t="shared" si="61"/>
        <v>6.8013242624578307E-2</v>
      </c>
      <c r="Q146" s="12">
        <f t="shared" si="61"/>
        <v>6.6620933981536901E-2</v>
      </c>
      <c r="R146" s="12">
        <f t="shared" si="61"/>
        <v>6.5790070605708406E-2</v>
      </c>
      <c r="S146" s="12">
        <f t="shared" si="61"/>
        <v>6.4760863711512462E-2</v>
      </c>
      <c r="T146" s="12">
        <f t="shared" si="61"/>
        <v>6.4613190458588043E-2</v>
      </c>
      <c r="U146" s="12">
        <f t="shared" si="61"/>
        <v>6.4464804605290693E-2</v>
      </c>
      <c r="V146" s="12">
        <f t="shared" si="61"/>
        <v>6.431570673089082E-2</v>
      </c>
      <c r="W146" s="223">
        <f t="shared" si="61"/>
        <v>6.4165897833787344E-2</v>
      </c>
      <c r="X146" s="7" t="str">
        <f t="shared" si="60"/>
        <v>AP</v>
      </c>
    </row>
    <row r="147" spans="3:24" x14ac:dyDescent="0.25">
      <c r="C147" s="222" t="str">
        <f t="shared" si="58"/>
        <v>KA</v>
      </c>
      <c r="D147" s="13"/>
      <c r="E147" s="12">
        <f t="shared" ref="E147:W157" si="62">E118/D118-1</f>
        <v>6.1093412029913585E-2</v>
      </c>
      <c r="F147" s="12">
        <f t="shared" si="62"/>
        <v>9.5536337683115091E-2</v>
      </c>
      <c r="G147" s="12">
        <f t="shared" si="62"/>
        <v>6.2406231990871586E-2</v>
      </c>
      <c r="H147" s="12">
        <f t="shared" si="62"/>
        <v>0.11076640955868267</v>
      </c>
      <c r="I147" s="12">
        <f t="shared" si="62"/>
        <v>0.13285400911694212</v>
      </c>
      <c r="J147" s="12">
        <f t="shared" si="62"/>
        <v>8.6102200665892914E-2</v>
      </c>
      <c r="K147" s="12">
        <f t="shared" si="62"/>
        <v>6.6688225112682797E-2</v>
      </c>
      <c r="L147" s="12">
        <f t="shared" si="62"/>
        <v>5.2513447048139872E-2</v>
      </c>
      <c r="M147" s="12">
        <f t="shared" si="62"/>
        <v>-6.6847644907090942E-2</v>
      </c>
      <c r="N147" s="12">
        <f t="shared" si="62"/>
        <v>8.4733639327511767E-2</v>
      </c>
      <c r="O147" s="12">
        <f t="shared" si="62"/>
        <v>7.4450593810965859E-2</v>
      </c>
      <c r="P147" s="12">
        <f t="shared" si="62"/>
        <v>8.2576325359173808E-2</v>
      </c>
      <c r="Q147" s="12">
        <f t="shared" si="62"/>
        <v>8.1165031646330155E-2</v>
      </c>
      <c r="R147" s="12">
        <f t="shared" si="62"/>
        <v>8.0322838886557335E-2</v>
      </c>
      <c r="S147" s="12">
        <f t="shared" si="62"/>
        <v>7.9279598060427725E-2</v>
      </c>
      <c r="T147" s="12">
        <f t="shared" si="62"/>
        <v>7.9129911182845625E-2</v>
      </c>
      <c r="U147" s="12">
        <f t="shared" si="62"/>
        <v>7.8979501988102774E-2</v>
      </c>
      <c r="V147" s="12">
        <f t="shared" si="62"/>
        <v>7.882837106336793E-2</v>
      </c>
      <c r="W147" s="223">
        <f t="shared" si="62"/>
        <v>7.8676519420654456E-2</v>
      </c>
      <c r="X147" s="7" t="str">
        <f t="shared" si="60"/>
        <v>KA</v>
      </c>
    </row>
    <row r="148" spans="3:24" x14ac:dyDescent="0.25">
      <c r="C148" s="222" t="str">
        <f t="shared" si="58"/>
        <v>KL</v>
      </c>
      <c r="D148" s="13"/>
      <c r="E148" s="12">
        <f t="shared" si="62"/>
        <v>6.4951808745984385E-2</v>
      </c>
      <c r="F148" s="12">
        <f t="shared" si="62"/>
        <v>3.8917016029707652E-2</v>
      </c>
      <c r="G148" s="12">
        <f t="shared" si="62"/>
        <v>4.2639073010857675E-2</v>
      </c>
      <c r="H148" s="12">
        <f t="shared" si="62"/>
        <v>7.4423261233741878E-2</v>
      </c>
      <c r="I148" s="12">
        <f t="shared" si="62"/>
        <v>7.55557702645413E-2</v>
      </c>
      <c r="J148" s="12">
        <f t="shared" si="62"/>
        <v>7.2690837790639007E-2</v>
      </c>
      <c r="K148" s="12">
        <f t="shared" si="62"/>
        <v>7.4596712434052748E-2</v>
      </c>
      <c r="L148" s="12">
        <f t="shared" si="62"/>
        <v>2.8960494011690319E-2</v>
      </c>
      <c r="M148" s="12">
        <f t="shared" si="62"/>
        <v>-8.7729557301651107E-2</v>
      </c>
      <c r="N148" s="12">
        <f t="shared" si="62"/>
        <v>6.0459668732844918E-2</v>
      </c>
      <c r="O148" s="12">
        <f t="shared" si="62"/>
        <v>5.0406735324416863E-2</v>
      </c>
      <c r="P148" s="12">
        <f t="shared" si="62"/>
        <v>5.8350630741144993E-2</v>
      </c>
      <c r="Q148" s="12">
        <f t="shared" si="62"/>
        <v>5.6970918700376849E-2</v>
      </c>
      <c r="R148" s="12">
        <f t="shared" si="62"/>
        <v>5.6147572375843335E-2</v>
      </c>
      <c r="S148" s="12">
        <f t="shared" si="62"/>
        <v>5.5127677001738595E-2</v>
      </c>
      <c r="T148" s="12">
        <f t="shared" si="62"/>
        <v>5.4981339789671679E-2</v>
      </c>
      <c r="U148" s="12">
        <f t="shared" si="62"/>
        <v>5.4834296424325135E-2</v>
      </c>
      <c r="V148" s="12">
        <f t="shared" si="62"/>
        <v>5.4686547479728009E-2</v>
      </c>
      <c r="W148" s="223">
        <f t="shared" si="62"/>
        <v>5.4538093945247335E-2</v>
      </c>
      <c r="X148" s="7" t="str">
        <f t="shared" si="60"/>
        <v>KL</v>
      </c>
    </row>
    <row r="149" spans="3:24" x14ac:dyDescent="0.25">
      <c r="C149" s="222" t="str">
        <f t="shared" si="58"/>
        <v>TN</v>
      </c>
      <c r="D149" s="13"/>
      <c r="E149" s="12">
        <f t="shared" si="62"/>
        <v>5.3678401570439238E-2</v>
      </c>
      <c r="F149" s="12">
        <f t="shared" si="62"/>
        <v>7.596542104892845E-2</v>
      </c>
      <c r="G149" s="12">
        <f t="shared" si="62"/>
        <v>4.9226158424209077E-2</v>
      </c>
      <c r="H149" s="12">
        <f t="shared" si="62"/>
        <v>8.2387461519016769E-2</v>
      </c>
      <c r="I149" s="12">
        <f t="shared" si="62"/>
        <v>7.1519575765949472E-2</v>
      </c>
      <c r="J149" s="12">
        <f t="shared" si="62"/>
        <v>8.5874394475479843E-2</v>
      </c>
      <c r="K149" s="12">
        <f t="shared" si="62"/>
        <v>7.9511952143809017E-2</v>
      </c>
      <c r="L149" s="12">
        <f t="shared" si="62"/>
        <v>3.6499299418542241E-2</v>
      </c>
      <c r="M149" s="12">
        <f t="shared" si="62"/>
        <v>-8.1045695884278235E-2</v>
      </c>
      <c r="N149" s="12">
        <f t="shared" si="62"/>
        <v>6.8229256711118236E-2</v>
      </c>
      <c r="O149" s="12">
        <f t="shared" si="62"/>
        <v>5.8102669251659966E-2</v>
      </c>
      <c r="P149" s="12">
        <f t="shared" si="62"/>
        <v>6.6104766593600539E-2</v>
      </c>
      <c r="Q149" s="12">
        <f t="shared" si="62"/>
        <v>6.4714945923148859E-2</v>
      </c>
      <c r="R149" s="12">
        <f t="shared" si="62"/>
        <v>6.3885567250669073E-2</v>
      </c>
      <c r="S149" s="12">
        <f t="shared" si="62"/>
        <v>6.2858199487871635E-2</v>
      </c>
      <c r="T149" s="12">
        <f t="shared" si="62"/>
        <v>6.2710790118251314E-2</v>
      </c>
      <c r="U149" s="12">
        <f t="shared" si="62"/>
        <v>6.2562669421633021E-2</v>
      </c>
      <c r="V149" s="12">
        <f t="shared" si="62"/>
        <v>6.2413837976250885E-2</v>
      </c>
      <c r="W149" s="223">
        <f t="shared" si="62"/>
        <v>6.2264296778720807E-2</v>
      </c>
      <c r="X149" s="7" t="str">
        <f t="shared" si="60"/>
        <v>TN</v>
      </c>
    </row>
    <row r="150" spans="3:24" x14ac:dyDescent="0.25">
      <c r="C150" s="222" t="str">
        <f t="shared" si="58"/>
        <v>TS</v>
      </c>
      <c r="D150" s="13"/>
      <c r="E150" s="12">
        <f t="shared" si="62"/>
        <v>2.9710619284296635E-2</v>
      </c>
      <c r="F150" s="12">
        <f t="shared" si="62"/>
        <v>5.361512177682326E-2</v>
      </c>
      <c r="G150" s="12">
        <f t="shared" si="62"/>
        <v>6.7636444223382775E-2</v>
      </c>
      <c r="H150" s="12">
        <f t="shared" si="62"/>
        <v>0.11579786692866234</v>
      </c>
      <c r="I150" s="12">
        <f t="shared" si="62"/>
        <v>9.3433152775824979E-2</v>
      </c>
      <c r="J150" s="12">
        <f t="shared" si="62"/>
        <v>0.10147816864820913</v>
      </c>
      <c r="K150" s="12">
        <f t="shared" si="62"/>
        <v>9.5330610360971457E-2</v>
      </c>
      <c r="L150" s="12">
        <f t="shared" si="62"/>
        <v>4.4355029577027416E-2</v>
      </c>
      <c r="M150" s="12">
        <f t="shared" si="62"/>
        <v>-7.4080850808973975E-2</v>
      </c>
      <c r="N150" s="12">
        <f t="shared" si="62"/>
        <v>7.6325471337437278E-2</v>
      </c>
      <c r="O150" s="12">
        <f t="shared" si="62"/>
        <v>6.6122133475395639E-2</v>
      </c>
      <c r="P150" s="12">
        <f t="shared" si="62"/>
        <v>7.4184879500317047E-2</v>
      </c>
      <c r="Q150" s="12">
        <f t="shared" si="62"/>
        <v>7.2784525242276965E-2</v>
      </c>
      <c r="R150" s="12">
        <f t="shared" si="62"/>
        <v>7.1948860627246036E-2</v>
      </c>
      <c r="S150" s="12">
        <f t="shared" si="62"/>
        <v>7.0913706343104455E-2</v>
      </c>
      <c r="T150" s="12">
        <f t="shared" si="62"/>
        <v>7.0765179743370377E-2</v>
      </c>
      <c r="U150" s="12">
        <f t="shared" si="62"/>
        <v>7.0615936425420633E-2</v>
      </c>
      <c r="V150" s="12">
        <f t="shared" si="62"/>
        <v>7.0465976971872069E-2</v>
      </c>
      <c r="W150" s="223">
        <f t="shared" si="62"/>
        <v>7.0315302386894762E-2</v>
      </c>
      <c r="X150" s="7" t="str">
        <f t="shared" si="60"/>
        <v>TS</v>
      </c>
    </row>
    <row r="151" spans="3:24" x14ac:dyDescent="0.25">
      <c r="C151" s="222" t="str">
        <f t="shared" si="58"/>
        <v>CG</v>
      </c>
      <c r="D151" s="13"/>
      <c r="E151" s="12">
        <f t="shared" si="62"/>
        <v>4.9999307875314702E-2</v>
      </c>
      <c r="F151" s="12">
        <f t="shared" si="62"/>
        <v>0.10002595572535156</v>
      </c>
      <c r="G151" s="12">
        <f t="shared" si="62"/>
        <v>1.7712773767285972E-2</v>
      </c>
      <c r="H151" s="12">
        <f t="shared" si="62"/>
        <v>2.6891497945657816E-2</v>
      </c>
      <c r="I151" s="12">
        <f t="shared" si="62"/>
        <v>7.9476499793721844E-2</v>
      </c>
      <c r="J151" s="12">
        <f t="shared" si="62"/>
        <v>4.8315289653602322E-2</v>
      </c>
      <c r="K151" s="12">
        <f t="shared" si="62"/>
        <v>7.0648439759155579E-2</v>
      </c>
      <c r="L151" s="12">
        <f t="shared" si="62"/>
        <v>2.1716015887362383E-2</v>
      </c>
      <c r="M151" s="12">
        <f t="shared" si="62"/>
        <v>-9.4152469846944697E-2</v>
      </c>
      <c r="N151" s="12">
        <f t="shared" si="62"/>
        <v>5.2993418165814266E-2</v>
      </c>
      <c r="O151" s="12">
        <f t="shared" si="62"/>
        <v>4.3011263233903474E-2</v>
      </c>
      <c r="P151" s="12">
        <f t="shared" si="62"/>
        <v>5.0899229023689374E-2</v>
      </c>
      <c r="Q151" s="12">
        <f t="shared" si="62"/>
        <v>4.952923095518269E-2</v>
      </c>
      <c r="R151" s="12">
        <f t="shared" si="62"/>
        <v>4.8711681465874346E-2</v>
      </c>
      <c r="S151" s="12">
        <f t="shared" si="62"/>
        <v>4.7698966746196669E-2</v>
      </c>
      <c r="T151" s="12">
        <f t="shared" si="62"/>
        <v>4.7553659832900053E-2</v>
      </c>
      <c r="U151" s="12">
        <f t="shared" si="62"/>
        <v>4.7407651738051948E-2</v>
      </c>
      <c r="V151" s="12">
        <f t="shared" si="62"/>
        <v>4.726094303164019E-2</v>
      </c>
      <c r="W151" s="223">
        <f t="shared" si="62"/>
        <v>4.7113534696066051E-2</v>
      </c>
      <c r="X151" s="7" t="str">
        <f t="shared" si="60"/>
        <v>CG</v>
      </c>
    </row>
    <row r="152" spans="3:24" x14ac:dyDescent="0.25">
      <c r="C152" s="222" t="str">
        <f t="shared" si="58"/>
        <v>GA</v>
      </c>
      <c r="D152" s="13"/>
      <c r="E152" s="12">
        <f t="shared" si="62"/>
        <v>-0.15381048560923449</v>
      </c>
      <c r="F152" s="12">
        <f t="shared" si="62"/>
        <v>-0.11943464022481887</v>
      </c>
      <c r="G152" s="12">
        <f t="shared" si="62"/>
        <v>0.27077749575974441</v>
      </c>
      <c r="H152" s="12">
        <f t="shared" si="62"/>
        <v>0.14892558204860662</v>
      </c>
      <c r="I152" s="12">
        <f t="shared" si="62"/>
        <v>0.11191754821008404</v>
      </c>
      <c r="J152" s="12">
        <f t="shared" si="62"/>
        <v>2.7384738167328004E-2</v>
      </c>
      <c r="K152" s="12">
        <f t="shared" si="62"/>
        <v>9.7514464295756831E-2</v>
      </c>
      <c r="L152" s="12">
        <f t="shared" si="62"/>
        <v>1.158753233591403E-2</v>
      </c>
      <c r="M152" s="12">
        <f t="shared" si="62"/>
        <v>-0.10313232497949509</v>
      </c>
      <c r="N152" s="12">
        <f t="shared" si="62"/>
        <v>4.2554875214705801E-2</v>
      </c>
      <c r="O152" s="12">
        <f t="shared" si="62"/>
        <v>3.2671675462574878E-2</v>
      </c>
      <c r="P152" s="12">
        <f t="shared" si="62"/>
        <v>4.0481446205484772E-2</v>
      </c>
      <c r="Q152" s="12">
        <f t="shared" si="62"/>
        <v>3.9125029213017415E-2</v>
      </c>
      <c r="R152" s="12">
        <f t="shared" si="62"/>
        <v>3.8315584261982005E-2</v>
      </c>
      <c r="S152" s="12">
        <f t="shared" si="62"/>
        <v>3.7312908794133071E-2</v>
      </c>
      <c r="T152" s="12">
        <f t="shared" si="62"/>
        <v>3.716904233851559E-2</v>
      </c>
      <c r="U152" s="12">
        <f t="shared" si="62"/>
        <v>3.7024481652305763E-2</v>
      </c>
      <c r="V152" s="12">
        <f t="shared" si="62"/>
        <v>3.6879227299839945E-2</v>
      </c>
      <c r="W152" s="223">
        <f t="shared" si="62"/>
        <v>3.6733280253781642E-2</v>
      </c>
      <c r="X152" s="7" t="str">
        <f t="shared" si="60"/>
        <v>GA</v>
      </c>
    </row>
    <row r="153" spans="3:24" x14ac:dyDescent="0.25">
      <c r="C153" s="222" t="str">
        <f t="shared" si="58"/>
        <v>GJ</v>
      </c>
      <c r="D153" s="13"/>
      <c r="E153" s="12">
        <f t="shared" si="62"/>
        <v>0.10890753936659348</v>
      </c>
      <c r="F153" s="12">
        <f t="shared" si="62"/>
        <v>7.5637058615911412E-2</v>
      </c>
      <c r="G153" s="12">
        <f t="shared" si="62"/>
        <v>0.10505988378863607</v>
      </c>
      <c r="H153" s="12">
        <f t="shared" si="62"/>
        <v>0.10233530317482775</v>
      </c>
      <c r="I153" s="12">
        <f t="shared" si="62"/>
        <v>9.7126878971730779E-2</v>
      </c>
      <c r="J153" s="12">
        <f t="shared" si="62"/>
        <v>0.10722843595203946</v>
      </c>
      <c r="K153" s="12">
        <f t="shared" si="62"/>
        <v>9.1857283565744741E-2</v>
      </c>
      <c r="L153" s="12">
        <f t="shared" si="62"/>
        <v>6.2792113851433351E-2</v>
      </c>
      <c r="M153" s="12">
        <f t="shared" si="62"/>
        <v>-5.7734638169163799E-2</v>
      </c>
      <c r="N153" s="12">
        <f t="shared" si="62"/>
        <v>9.5326963033010692E-2</v>
      </c>
      <c r="O153" s="12">
        <f t="shared" si="62"/>
        <v>8.4943495047864248E-2</v>
      </c>
      <c r="P153" s="12">
        <f t="shared" si="62"/>
        <v>9.3148581104417039E-2</v>
      </c>
      <c r="Q153" s="12">
        <f t="shared" si="62"/>
        <v>9.1723504937889722E-2</v>
      </c>
      <c r="R153" s="12">
        <f t="shared" si="62"/>
        <v>9.0873087467272518E-2</v>
      </c>
      <c r="S153" s="12">
        <f t="shared" si="62"/>
        <v>8.9819658529173951E-2</v>
      </c>
      <c r="T153" s="12">
        <f t="shared" si="62"/>
        <v>8.9668509835076238E-2</v>
      </c>
      <c r="U153" s="12">
        <f t="shared" si="62"/>
        <v>8.9516631769792188E-2</v>
      </c>
      <c r="V153" s="12">
        <f t="shared" si="62"/>
        <v>8.9364024926223973E-2</v>
      </c>
      <c r="W153" s="223">
        <f t="shared" si="62"/>
        <v>8.9210690326267938E-2</v>
      </c>
      <c r="X153" s="7" t="str">
        <f t="shared" si="60"/>
        <v>GJ</v>
      </c>
    </row>
    <row r="154" spans="3:24" x14ac:dyDescent="0.25">
      <c r="C154" s="222" t="str">
        <f t="shared" si="58"/>
        <v>MP</v>
      </c>
      <c r="D154" s="13"/>
      <c r="E154" s="12">
        <f t="shared" si="62"/>
        <v>0.11446586385877944</v>
      </c>
      <c r="F154" s="12">
        <f t="shared" si="62"/>
        <v>3.824846391328629E-2</v>
      </c>
      <c r="G154" s="12">
        <f t="shared" si="62"/>
        <v>5.1516821471047081E-2</v>
      </c>
      <c r="H154" s="12">
        <f t="shared" si="62"/>
        <v>9.0615341051393683E-2</v>
      </c>
      <c r="I154" s="12">
        <f t="shared" si="62"/>
        <v>0.12402433095393284</v>
      </c>
      <c r="J154" s="12">
        <f t="shared" si="62"/>
        <v>4.8542143700258666E-2</v>
      </c>
      <c r="K154" s="12">
        <f t="shared" si="62"/>
        <v>5.7734387577151658E-2</v>
      </c>
      <c r="L154" s="12">
        <f t="shared" si="62"/>
        <v>3.9855789828756594E-2</v>
      </c>
      <c r="M154" s="12">
        <f t="shared" si="62"/>
        <v>-7.8069850834580734E-2</v>
      </c>
      <c r="N154" s="12">
        <f t="shared" si="62"/>
        <v>7.1688498080671792E-2</v>
      </c>
      <c r="O154" s="12">
        <f t="shared" si="62"/>
        <v>6.1529117744541839E-2</v>
      </c>
      <c r="P154" s="12">
        <f t="shared" si="62"/>
        <v>6.9557128237610177E-2</v>
      </c>
      <c r="Q154" s="12">
        <f t="shared" si="62"/>
        <v>6.8162806917949181E-2</v>
      </c>
      <c r="R154" s="12">
        <f t="shared" si="62"/>
        <v>6.7330742472732297E-2</v>
      </c>
      <c r="S154" s="12">
        <f t="shared" si="62"/>
        <v>6.6300047790132988E-2</v>
      </c>
      <c r="T154" s="12">
        <f t="shared" si="62"/>
        <v>6.6152161065500925E-2</v>
      </c>
      <c r="U154" s="12">
        <f t="shared" si="62"/>
        <v>6.6003560710383935E-2</v>
      </c>
      <c r="V154" s="12">
        <f t="shared" si="62"/>
        <v>6.5854247304889313E-2</v>
      </c>
      <c r="W154" s="223">
        <f t="shared" si="62"/>
        <v>6.5704221848859934E-2</v>
      </c>
      <c r="X154" s="7" t="str">
        <f t="shared" si="60"/>
        <v>MP</v>
      </c>
    </row>
    <row r="155" spans="3:24" x14ac:dyDescent="0.25">
      <c r="C155" s="222" t="str">
        <f t="shared" si="58"/>
        <v>MH</v>
      </c>
      <c r="D155" s="13"/>
      <c r="E155" s="12">
        <f t="shared" si="62"/>
        <v>6.0585960279531337E-2</v>
      </c>
      <c r="F155" s="12">
        <f t="shared" si="62"/>
        <v>6.8981442850260866E-2</v>
      </c>
      <c r="G155" s="12">
        <f t="shared" si="62"/>
        <v>6.3067863522132006E-2</v>
      </c>
      <c r="H155" s="12">
        <f t="shared" si="62"/>
        <v>7.200704423708415E-2</v>
      </c>
      <c r="I155" s="12">
        <f t="shared" si="62"/>
        <v>9.2377357706169505E-2</v>
      </c>
      <c r="J155" s="12">
        <f t="shared" si="62"/>
        <v>6.4575542617450354E-2</v>
      </c>
      <c r="K155" s="12">
        <f t="shared" si="62"/>
        <v>5.992182683295022E-2</v>
      </c>
      <c r="L155" s="12">
        <f t="shared" si="62"/>
        <v>3.4228448146005785E-2</v>
      </c>
      <c r="M155" s="12">
        <f t="shared" si="62"/>
        <v>-8.3059019532518708E-2</v>
      </c>
      <c r="N155" s="12">
        <f t="shared" si="62"/>
        <v>6.5888888735641915E-2</v>
      </c>
      <c r="O155" s="12">
        <f t="shared" si="62"/>
        <v>5.5784487469682897E-2</v>
      </c>
      <c r="P155" s="12">
        <f t="shared" si="62"/>
        <v>6.3769053132690212E-2</v>
      </c>
      <c r="Q155" s="12">
        <f t="shared" si="62"/>
        <v>6.2382277400175212E-2</v>
      </c>
      <c r="R155" s="12">
        <f t="shared" si="62"/>
        <v>6.1554715801392268E-2</v>
      </c>
      <c r="S155" s="12">
        <f t="shared" si="62"/>
        <v>6.0529598883716007E-2</v>
      </c>
      <c r="T155" s="12">
        <f t="shared" si="62"/>
        <v>6.0382512471144567E-2</v>
      </c>
      <c r="U155" s="12">
        <f t="shared" si="62"/>
        <v>6.0234716290010981E-2</v>
      </c>
      <c r="V155" s="12">
        <f t="shared" si="62"/>
        <v>6.0086210917282612E-2</v>
      </c>
      <c r="W155" s="223">
        <f t="shared" si="62"/>
        <v>5.9936997347391996E-2</v>
      </c>
      <c r="X155" s="7" t="str">
        <f t="shared" si="60"/>
        <v>MH</v>
      </c>
    </row>
    <row r="156" spans="3:24" x14ac:dyDescent="0.25">
      <c r="C156" s="222" t="str">
        <f t="shared" si="58"/>
        <v>NE</v>
      </c>
      <c r="D156" s="13"/>
      <c r="E156" s="12">
        <f t="shared" si="62"/>
        <v>4.1424301029568289E-2</v>
      </c>
      <c r="F156" s="12">
        <f t="shared" si="62"/>
        <v>7.5397451729683374E-2</v>
      </c>
      <c r="G156" s="12">
        <f t="shared" si="62"/>
        <v>0.10025012270790845</v>
      </c>
      <c r="H156" s="12">
        <f t="shared" si="62"/>
        <v>3.4462455722993557E-2</v>
      </c>
      <c r="I156" s="12">
        <f t="shared" si="62"/>
        <v>7.7823213991174534E-2</v>
      </c>
      <c r="J156" s="12">
        <f t="shared" si="62"/>
        <v>8.1810587629564946E-2</v>
      </c>
      <c r="K156" s="12">
        <f t="shared" si="62"/>
        <v>8.0406606643540934E-2</v>
      </c>
      <c r="L156" s="12">
        <f t="shared" si="62"/>
        <v>3.8333235162737678E-2</v>
      </c>
      <c r="M156" s="12">
        <f t="shared" si="62"/>
        <v>-7.8768956699651671E-2</v>
      </c>
      <c r="N156" s="12">
        <f t="shared" si="62"/>
        <v>7.1635821350833684E-2</v>
      </c>
      <c r="O156" s="12">
        <f t="shared" si="62"/>
        <v>6.2232681502613296E-2</v>
      </c>
      <c r="P156" s="12">
        <f t="shared" si="62"/>
        <v>7.1029920336112218E-2</v>
      </c>
      <c r="Q156" s="12">
        <f t="shared" si="62"/>
        <v>7.0398503921801581E-2</v>
      </c>
      <c r="R156" s="12">
        <f t="shared" si="62"/>
        <v>7.0330296535737746E-2</v>
      </c>
      <c r="S156" s="12">
        <f t="shared" si="62"/>
        <v>7.0062384572606273E-2</v>
      </c>
      <c r="T156" s="12">
        <f t="shared" si="62"/>
        <v>7.0679816649134475E-2</v>
      </c>
      <c r="U156" s="12">
        <f t="shared" si="62"/>
        <v>7.1296031728949716E-2</v>
      </c>
      <c r="V156" s="12">
        <f t="shared" si="62"/>
        <v>7.1910473786405138E-2</v>
      </c>
      <c r="W156" s="223">
        <f t="shared" si="62"/>
        <v>7.2522589066504439E-2</v>
      </c>
      <c r="X156" s="7" t="str">
        <f t="shared" si="60"/>
        <v>NE</v>
      </c>
    </row>
    <row r="157" spans="3:24" x14ac:dyDescent="0.25">
      <c r="C157" s="227" t="str">
        <f t="shared" si="58"/>
        <v>UT</v>
      </c>
      <c r="D157" s="228"/>
      <c r="E157" s="229">
        <f t="shared" si="62"/>
        <v>5.6465405009735292E-2</v>
      </c>
      <c r="F157" s="229">
        <f t="shared" si="62"/>
        <v>9.7867761246718254E-2</v>
      </c>
      <c r="G157" s="229">
        <f t="shared" si="62"/>
        <v>-4.8014128010932522E-3</v>
      </c>
      <c r="H157" s="229">
        <f t="shared" si="62"/>
        <v>7.0981868557029815E-2</v>
      </c>
      <c r="I157" s="229">
        <f t="shared" si="62"/>
        <v>7.7346892854344595E-2</v>
      </c>
      <c r="J157" s="229">
        <f t="shared" si="62"/>
        <v>8.2869970800151682E-2</v>
      </c>
      <c r="K157" s="229">
        <f t="shared" si="62"/>
        <v>5.6160398146021029E-2</v>
      </c>
      <c r="L157" s="229">
        <f t="shared" si="62"/>
        <v>2.8450486033080757E-2</v>
      </c>
      <c r="M157" s="229">
        <f t="shared" si="62"/>
        <v>-8.8010685842663028E-2</v>
      </c>
      <c r="N157" s="229">
        <f t="shared" si="62"/>
        <v>6.033079354690285E-2</v>
      </c>
      <c r="O157" s="229">
        <f t="shared" si="62"/>
        <v>5.0474159430046184E-2</v>
      </c>
      <c r="P157" s="229">
        <f t="shared" si="62"/>
        <v>5.8614076256078507E-2</v>
      </c>
      <c r="Q157" s="229">
        <f t="shared" si="62"/>
        <v>5.7428170947174229E-2</v>
      </c>
      <c r="R157" s="229">
        <f t="shared" si="62"/>
        <v>5.6797297008288172E-2</v>
      </c>
      <c r="S157" s="229">
        <f t="shared" si="62"/>
        <v>5.5968184303279767E-2</v>
      </c>
      <c r="T157" s="229">
        <f t="shared" si="62"/>
        <v>5.601182068817212E-2</v>
      </c>
      <c r="U157" s="229">
        <f t="shared" si="62"/>
        <v>5.6053344715975673E-2</v>
      </c>
      <c r="V157" s="229">
        <f t="shared" si="62"/>
        <v>5.6092699579542549E-2</v>
      </c>
      <c r="W157" s="230">
        <f t="shared" si="62"/>
        <v>5.6129830861597618E-2</v>
      </c>
      <c r="X157" s="7" t="str">
        <f t="shared" si="60"/>
        <v>UT</v>
      </c>
    </row>
  </sheetData>
  <conditionalFormatting sqref="L53">
    <cfRule type="cellIs" dxfId="11" priority="6" operator="equal">
      <formula>TRUE</formula>
    </cfRule>
  </conditionalFormatting>
  <conditionalFormatting sqref="M53:N53">
    <cfRule type="cellIs" dxfId="10" priority="5" operator="equal">
      <formula>TRUE</formula>
    </cfRule>
  </conditionalFormatting>
  <conditionalFormatting sqref="O53">
    <cfRule type="cellIs" dxfId="9" priority="4" operator="equal">
      <formula>TRUE</formula>
    </cfRule>
  </conditionalFormatting>
  <conditionalFormatting sqref="P53">
    <cfRule type="cellIs" dxfId="8" priority="3" operator="equal">
      <formula>TRUE</formula>
    </cfRule>
  </conditionalFormatting>
  <conditionalFormatting sqref="Q53">
    <cfRule type="cellIs" dxfId="7" priority="2" operator="equal">
      <formula>TRUE</formula>
    </cfRule>
  </conditionalFormatting>
  <conditionalFormatting sqref="R53:W53">
    <cfRule type="cellIs" dxfId="6" priority="1" operator="equal">
      <formula>TRUE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2"/>
  <sheetViews>
    <sheetView zoomScaleNormal="100" workbookViewId="0"/>
  </sheetViews>
  <sheetFormatPr defaultRowHeight="15" x14ac:dyDescent="0.25"/>
  <sheetData>
    <row r="1" spans="1:2" s="2" customFormat="1" x14ac:dyDescent="0.25">
      <c r="A1" s="2" t="s">
        <v>68</v>
      </c>
      <c r="B1" s="2" t="s">
        <v>79</v>
      </c>
    </row>
    <row r="2" spans="1:2" x14ac:dyDescent="0.25">
      <c r="A2">
        <v>2021</v>
      </c>
      <c r="B2">
        <v>2031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7"/>
  <sheetViews>
    <sheetView zoomScaleNormal="100" workbookViewId="0"/>
  </sheetViews>
  <sheetFormatPr defaultColWidth="9.140625" defaultRowHeight="15" x14ac:dyDescent="0.25"/>
  <cols>
    <col min="1" max="1" width="3.7109375" style="10" customWidth="1"/>
    <col min="2" max="2" width="51.42578125" style="11" bestFit="1" customWidth="1"/>
    <col min="3" max="3" width="24.5703125" style="10" customWidth="1"/>
    <col min="4" max="4" width="16.140625" style="10" customWidth="1"/>
    <col min="5" max="5" width="19.140625" style="10" bestFit="1" customWidth="1"/>
    <col min="6" max="6" width="19.5703125" style="10" bestFit="1" customWidth="1"/>
    <col min="7" max="7" width="19.85546875" style="10" bestFit="1" customWidth="1"/>
    <col min="8" max="9" width="19.140625" style="10" bestFit="1" customWidth="1"/>
    <col min="10" max="10" width="19.5703125" style="10" bestFit="1" customWidth="1"/>
    <col min="11" max="11" width="19.85546875" style="10" bestFit="1" customWidth="1"/>
    <col min="12" max="12" width="19.140625" style="9" bestFit="1" customWidth="1"/>
    <col min="13" max="13" width="19.140625" style="8" bestFit="1" customWidth="1"/>
    <col min="14" max="16" width="16.42578125" style="7" bestFit="1" customWidth="1"/>
    <col min="17" max="17" width="16.42578125" style="7" customWidth="1"/>
    <col min="18" max="18" width="16.42578125" style="7" bestFit="1" customWidth="1"/>
    <col min="19" max="19" width="16.42578125" style="7" customWidth="1"/>
    <col min="20" max="20" width="16.42578125" style="7" bestFit="1" customWidth="1"/>
    <col min="21" max="21" width="16.42578125" style="7" customWidth="1"/>
    <col min="22" max="22" width="16.42578125" style="7" bestFit="1" customWidth="1"/>
    <col min="23" max="23" width="17.7109375" style="7" bestFit="1" customWidth="1"/>
    <col min="24" max="24" width="16.42578125" style="7" bestFit="1" customWidth="1"/>
    <col min="25" max="25" width="16.42578125" style="7" customWidth="1"/>
    <col min="26" max="26" width="17.85546875" style="7" bestFit="1" customWidth="1"/>
    <col min="27" max="27" width="16.42578125" style="7" customWidth="1"/>
    <col min="28" max="28" width="16.5703125" style="7" bestFit="1" customWidth="1"/>
    <col min="29" max="29" width="16.42578125" style="7" customWidth="1"/>
    <col min="30" max="30" width="16.5703125" style="7" bestFit="1" customWidth="1"/>
    <col min="31" max="31" width="16.42578125" style="7" customWidth="1"/>
    <col min="32" max="32" width="16.5703125" style="7" bestFit="1" customWidth="1"/>
    <col min="33" max="33" width="16.42578125" style="7" customWidth="1"/>
    <col min="34" max="34" width="14.42578125" style="7" bestFit="1" customWidth="1"/>
    <col min="35" max="36" width="15.140625" style="7" bestFit="1" customWidth="1"/>
    <col min="37" max="37" width="18.85546875" style="7" bestFit="1" customWidth="1"/>
    <col min="38" max="44" width="12.5703125" style="7" bestFit="1" customWidth="1"/>
    <col min="45" max="45" width="13.42578125" style="7" bestFit="1" customWidth="1"/>
    <col min="46" max="16384" width="9.140625" style="7"/>
  </cols>
  <sheetData>
    <row r="1" spans="1:38" x14ac:dyDescent="0.25">
      <c r="O1" s="105" t="s">
        <v>154</v>
      </c>
      <c r="P1" s="98"/>
      <c r="Q1" s="105" t="s">
        <v>154</v>
      </c>
      <c r="R1" s="98"/>
      <c r="S1" s="105" t="s">
        <v>154</v>
      </c>
      <c r="T1" s="98"/>
      <c r="U1" s="105" t="s">
        <v>154</v>
      </c>
      <c r="V1" s="98"/>
      <c r="W1" s="105" t="s">
        <v>154</v>
      </c>
      <c r="X1" s="98"/>
      <c r="Y1" s="105" t="s">
        <v>154</v>
      </c>
      <c r="Z1" s="98"/>
      <c r="AA1" s="105" t="s">
        <v>154</v>
      </c>
      <c r="AB1" s="98"/>
      <c r="AC1" s="105" t="s">
        <v>154</v>
      </c>
      <c r="AD1" s="98"/>
      <c r="AE1" s="105" t="s">
        <v>154</v>
      </c>
      <c r="AF1" s="98"/>
      <c r="AG1" s="105" t="s">
        <v>154</v>
      </c>
      <c r="AH1" s="98"/>
      <c r="AI1" s="105" t="s">
        <v>154</v>
      </c>
      <c r="AJ1" s="98"/>
      <c r="AK1" s="105" t="s">
        <v>154</v>
      </c>
      <c r="AL1" s="98"/>
    </row>
    <row r="2" spans="1:38" x14ac:dyDescent="0.25">
      <c r="N2" s="7">
        <v>2019</v>
      </c>
      <c r="O2" s="84"/>
      <c r="P2" s="7">
        <f>N2+1</f>
        <v>2020</v>
      </c>
      <c r="Q2" s="84"/>
      <c r="R2" s="7">
        <f>P2+1</f>
        <v>2021</v>
      </c>
      <c r="S2" s="84"/>
      <c r="T2" s="7">
        <f>R2+1</f>
        <v>2022</v>
      </c>
      <c r="U2" s="84"/>
      <c r="V2" s="7">
        <f>T2+1</f>
        <v>2023</v>
      </c>
      <c r="W2" s="84"/>
      <c r="X2" s="7">
        <f>V2+1</f>
        <v>2024</v>
      </c>
      <c r="Y2" s="84"/>
      <c r="Z2" s="7">
        <f>X2+1</f>
        <v>2025</v>
      </c>
      <c r="AA2" s="84"/>
      <c r="AB2" s="7">
        <f>Z2+1</f>
        <v>2026</v>
      </c>
      <c r="AC2" s="84"/>
      <c r="AD2" s="7">
        <f>AB2+1</f>
        <v>2027</v>
      </c>
      <c r="AE2" s="84"/>
      <c r="AF2" s="7">
        <f>AD2+1</f>
        <v>2028</v>
      </c>
      <c r="AG2" s="84"/>
      <c r="AH2" s="7">
        <f>AF2+1</f>
        <v>2029</v>
      </c>
      <c r="AI2" s="84"/>
      <c r="AJ2" s="7">
        <f>AH2+1</f>
        <v>2030</v>
      </c>
      <c r="AK2" s="84"/>
    </row>
    <row r="3" spans="1:38" ht="15.75" thickBot="1" x14ac:dyDescent="0.3">
      <c r="B3" s="104" t="s">
        <v>153</v>
      </c>
      <c r="D3" s="103" t="s">
        <v>128</v>
      </c>
      <c r="E3" s="107" t="s">
        <v>155</v>
      </c>
      <c r="G3" s="103"/>
      <c r="N3" s="7">
        <v>20</v>
      </c>
      <c r="O3" s="84"/>
      <c r="P3" s="7">
        <f>N3+1</f>
        <v>21</v>
      </c>
      <c r="Q3" s="84"/>
      <c r="R3" s="7">
        <f>P3+1</f>
        <v>22</v>
      </c>
      <c r="S3" s="84"/>
      <c r="T3" s="7">
        <f>R3+1</f>
        <v>23</v>
      </c>
      <c r="U3" s="84"/>
      <c r="V3" s="7">
        <f>T3+1</f>
        <v>24</v>
      </c>
      <c r="W3" s="84"/>
      <c r="X3" s="7">
        <f>V3+1</f>
        <v>25</v>
      </c>
      <c r="Y3" s="84"/>
      <c r="Z3" s="7">
        <f>X3+1</f>
        <v>26</v>
      </c>
      <c r="AA3" s="84"/>
      <c r="AB3" s="7">
        <f>Z3+1</f>
        <v>27</v>
      </c>
      <c r="AC3" s="84"/>
      <c r="AD3" s="7">
        <f>AB3+1</f>
        <v>28</v>
      </c>
      <c r="AE3" s="84"/>
      <c r="AF3" s="7">
        <f>AD3+1</f>
        <v>29</v>
      </c>
      <c r="AG3" s="84"/>
      <c r="AH3" s="7">
        <f>AF3+1</f>
        <v>30</v>
      </c>
      <c r="AI3" s="84"/>
      <c r="AJ3" s="7">
        <f>AH3+1</f>
        <v>31</v>
      </c>
      <c r="AK3" s="84"/>
    </row>
    <row r="4" spans="1:38" ht="12.75" x14ac:dyDescent="0.2">
      <c r="B4" s="102" t="s">
        <v>127</v>
      </c>
      <c r="C4" s="101" t="s">
        <v>116</v>
      </c>
      <c r="D4" s="101" t="s">
        <v>126</v>
      </c>
      <c r="E4" s="101" t="s">
        <v>125</v>
      </c>
      <c r="F4" s="101" t="s">
        <v>124</v>
      </c>
      <c r="G4" s="101" t="s">
        <v>123</v>
      </c>
      <c r="H4" s="101" t="s">
        <v>122</v>
      </c>
      <c r="I4" s="101" t="s">
        <v>121</v>
      </c>
      <c r="J4" s="101" t="s">
        <v>120</v>
      </c>
      <c r="K4" s="101" t="s">
        <v>119</v>
      </c>
      <c r="L4" s="100" t="s">
        <v>118</v>
      </c>
      <c r="M4" s="99" t="s">
        <v>152</v>
      </c>
      <c r="N4" s="96" t="str">
        <f>N2&amp;"-"&amp;N3</f>
        <v>2019-20</v>
      </c>
      <c r="O4" s="97" t="str">
        <f>N4</f>
        <v>2019-20</v>
      </c>
      <c r="P4" s="98" t="str">
        <f>P2&amp;"-"&amp;P3</f>
        <v>2020-21</v>
      </c>
      <c r="Q4" s="97" t="str">
        <f>P4</f>
        <v>2020-21</v>
      </c>
      <c r="R4" s="98" t="str">
        <f>R2&amp;"-"&amp;R3</f>
        <v>2021-22</v>
      </c>
      <c r="S4" s="97" t="str">
        <f>R4</f>
        <v>2021-22</v>
      </c>
      <c r="T4" s="98" t="str">
        <f>T2&amp;"-"&amp;T3</f>
        <v>2022-23</v>
      </c>
      <c r="U4" s="97" t="str">
        <f>T4</f>
        <v>2022-23</v>
      </c>
      <c r="V4" s="98" t="str">
        <f>V2&amp;"-"&amp;V3</f>
        <v>2023-24</v>
      </c>
      <c r="W4" s="97" t="str">
        <f>V4</f>
        <v>2023-24</v>
      </c>
      <c r="X4" s="98" t="str">
        <f>X2&amp;"-"&amp;X3</f>
        <v>2024-25</v>
      </c>
      <c r="Y4" s="97" t="str">
        <f>X4</f>
        <v>2024-25</v>
      </c>
      <c r="Z4" s="96" t="str">
        <f>Z2&amp;"-"&amp;Z3</f>
        <v>2025-26</v>
      </c>
      <c r="AA4" s="97" t="str">
        <f>Z4</f>
        <v>2025-26</v>
      </c>
      <c r="AB4" s="96" t="str">
        <f>AB2&amp;"-"&amp;AB3</f>
        <v>2026-27</v>
      </c>
      <c r="AC4" s="97" t="str">
        <f>AB4</f>
        <v>2026-27</v>
      </c>
      <c r="AD4" s="96" t="str">
        <f>AD2&amp;"-"&amp;AD3</f>
        <v>2027-28</v>
      </c>
      <c r="AE4" s="97" t="str">
        <f>AD4</f>
        <v>2027-28</v>
      </c>
      <c r="AF4" s="96" t="str">
        <f>AF2&amp;"-"&amp;AF3</f>
        <v>2028-29</v>
      </c>
      <c r="AG4" s="97" t="str">
        <f>AF4</f>
        <v>2028-29</v>
      </c>
      <c r="AH4" s="96" t="str">
        <f>AH2&amp;"-"&amp;AH3</f>
        <v>2029-30</v>
      </c>
      <c r="AI4" s="97" t="str">
        <f>AH4</f>
        <v>2029-30</v>
      </c>
      <c r="AJ4" s="96" t="str">
        <f>AJ2&amp;"-"&amp;AJ3</f>
        <v>2030-31</v>
      </c>
      <c r="AK4" s="97" t="str">
        <f>AJ4</f>
        <v>2030-31</v>
      </c>
      <c r="AL4" s="96"/>
    </row>
    <row r="5" spans="1:38" x14ac:dyDescent="0.25">
      <c r="A5" s="75" t="s">
        <v>13</v>
      </c>
      <c r="B5" s="95" t="s">
        <v>115</v>
      </c>
      <c r="C5" s="94" t="s">
        <v>52</v>
      </c>
      <c r="D5" s="93">
        <v>247143.96140589949</v>
      </c>
      <c r="E5" s="93">
        <v>256850.961244604</v>
      </c>
      <c r="F5" s="93">
        <v>269649.84200906171</v>
      </c>
      <c r="G5" s="93">
        <v>279482.44215894234</v>
      </c>
      <c r="H5" s="93">
        <v>296488.18110842572</v>
      </c>
      <c r="I5" s="93">
        <v>322950.70521495386</v>
      </c>
      <c r="J5" s="93">
        <v>343789.03249613533</v>
      </c>
      <c r="K5" s="93">
        <v>375651.26886572823</v>
      </c>
      <c r="L5" s="92">
        <v>414976.76648205792</v>
      </c>
      <c r="M5" s="91">
        <f t="shared" ref="M5:M36" si="0">(K5/D5)^(1/7)-1</f>
        <v>6.1637884903648521E-2</v>
      </c>
      <c r="N5" s="63">
        <f t="shared" ref="N5:N36" si="1">K5*(1+M5)</f>
        <v>398805.61853998352</v>
      </c>
      <c r="O5" s="64">
        <f t="shared" ref="O5:O37" si="2">N5*N$39</f>
        <v>385928.32171969459</v>
      </c>
      <c r="P5" s="7">
        <f t="shared" ref="P5:P36" si="3">O5*(1+$M5)</f>
        <v>409716.12719491136</v>
      </c>
      <c r="Q5" s="64">
        <f t="shared" ref="Q5:Q37" si="4">P5*P$39</f>
        <v>351522.67536714603</v>
      </c>
      <c r="R5" s="7">
        <f t="shared" ref="R5:R36" si="5">Q5*(1+$M5)</f>
        <v>373189.78957244876</v>
      </c>
      <c r="S5" s="64">
        <f t="shared" ref="S5:S37" si="6">R5*R$39</f>
        <v>382455.44705983833</v>
      </c>
      <c r="T5" s="7">
        <f t="shared" ref="T5:T36" si="7">S5*(1+$M5)</f>
        <v>406029.19188648608</v>
      </c>
      <c r="U5" s="64">
        <f t="shared" ref="U5:U37" si="8">T5*T$39</f>
        <v>409389.76994480874</v>
      </c>
      <c r="V5" s="7">
        <f t="shared" ref="V5:V36" si="9">U5*(1+$M5)</f>
        <v>434623.68946539803</v>
      </c>
      <c r="W5" s="64">
        <f t="shared" ref="W5:W37" si="10">V5*V$39</f>
        <v>432603.12170071231</v>
      </c>
      <c r="X5" s="7">
        <f t="shared" ref="X5:X36" si="11">W5*(1+$M5)</f>
        <v>459267.86312505987</v>
      </c>
      <c r="Y5" s="64">
        <f t="shared" ref="Y5:Y37" si="12">X5*X$39</f>
        <v>456536.78631360346</v>
      </c>
      <c r="Z5" s="63">
        <f t="shared" ref="Z5:Z36" si="13">Y5*(1+$M5)</f>
        <v>484676.74820268294</v>
      </c>
      <c r="AA5" s="64">
        <f t="shared" ref="AA5:AA37" si="14">Z5*Z$39</f>
        <v>481419.27275110065</v>
      </c>
      <c r="AB5" s="63">
        <f t="shared" ref="AB5:AB36" si="15">AA5*(1+$M5)</f>
        <v>511092.93847533118</v>
      </c>
      <c r="AC5" s="64">
        <f t="shared" ref="AC5:AC37" si="16">AB5*AB$39</f>
        <v>507167.6892281248</v>
      </c>
      <c r="AD5" s="63">
        <f t="shared" ref="AD5:AD36" si="17">AC5*(1+$M5)</f>
        <v>538428.43288361735</v>
      </c>
      <c r="AE5" s="64">
        <f t="shared" ref="AE5:AE37" si="18">AD5*AD$39</f>
        <v>534219.14215484948</v>
      </c>
      <c r="AF5" s="63">
        <f t="shared" ref="AF5:AF36" si="19">AE5*(1+$M5)</f>
        <v>567147.28015231597</v>
      </c>
      <c r="AG5" s="64">
        <f t="shared" ref="AG5:AG37" si="20">AF5*AF$39</f>
        <v>562635.04205095558</v>
      </c>
      <c r="AH5" s="63">
        <f t="shared" ref="AH5:AH36" si="21">AG5*(1+$M5)</f>
        <v>597314.67601565178</v>
      </c>
      <c r="AI5" s="64">
        <f t="shared" ref="AI5:AI37" si="22">AH5*AH$39</f>
        <v>592479.4260834452</v>
      </c>
      <c r="AJ5" s="63">
        <f t="shared" ref="AJ5:AJ36" si="23">AI5*(1+$M5)</f>
        <v>628998.60475615633</v>
      </c>
      <c r="AK5" s="64">
        <f t="shared" ref="AK5:AK37" si="24">AJ5*AJ$39</f>
        <v>623819.05539673788</v>
      </c>
      <c r="AL5" s="63"/>
    </row>
    <row r="6" spans="1:38" x14ac:dyDescent="0.25">
      <c r="A6" s="75" t="s">
        <v>46</v>
      </c>
      <c r="B6" s="95" t="s">
        <v>114</v>
      </c>
      <c r="C6" s="94" t="s">
        <v>52</v>
      </c>
      <c r="D6" s="93">
        <v>150917.59</v>
      </c>
      <c r="E6" s="93">
        <v>163250.26999999999</v>
      </c>
      <c r="F6" s="93">
        <v>165816.26</v>
      </c>
      <c r="G6" s="93">
        <v>186534.39</v>
      </c>
      <c r="H6" s="93">
        <v>174881.15</v>
      </c>
      <c r="I6" s="93">
        <v>193173.92</v>
      </c>
      <c r="J6" s="93">
        <v>210587.3</v>
      </c>
      <c r="K6" s="93">
        <v>224986.32</v>
      </c>
      <c r="L6" s="92">
        <v>240036.06829028361</v>
      </c>
      <c r="M6" s="91">
        <f t="shared" si="0"/>
        <v>5.8702040501354524E-2</v>
      </c>
      <c r="N6" s="63">
        <f t="shared" si="1"/>
        <v>238193.47606889071</v>
      </c>
      <c r="O6" s="64">
        <f t="shared" si="2"/>
        <v>230502.29031472618</v>
      </c>
      <c r="P6" s="7">
        <f t="shared" si="3"/>
        <v>244033.24509643621</v>
      </c>
      <c r="Q6" s="64">
        <f t="shared" si="4"/>
        <v>209372.32757258951</v>
      </c>
      <c r="R6" s="7">
        <f t="shared" si="5"/>
        <v>221662.91042561852</v>
      </c>
      <c r="S6" s="64">
        <f t="shared" si="6"/>
        <v>227166.41738923275</v>
      </c>
      <c r="T6" s="7">
        <f t="shared" si="7"/>
        <v>240501.5496233631</v>
      </c>
      <c r="U6" s="64">
        <f t="shared" si="8"/>
        <v>242492.10657544259</v>
      </c>
      <c r="V6" s="7">
        <f t="shared" si="9"/>
        <v>256726.88803689301</v>
      </c>
      <c r="W6" s="64">
        <f t="shared" si="10"/>
        <v>255533.36341578115</v>
      </c>
      <c r="X6" s="7">
        <f t="shared" si="11"/>
        <v>270533.6932644617</v>
      </c>
      <c r="Y6" s="64">
        <f t="shared" si="12"/>
        <v>268924.94082233612</v>
      </c>
      <c r="Z6" s="63">
        <f t="shared" si="13"/>
        <v>284711.38359031326</v>
      </c>
      <c r="AA6" s="64">
        <f t="shared" si="14"/>
        <v>282797.86010013003</v>
      </c>
      <c r="AB6" s="63">
        <f t="shared" si="15"/>
        <v>299398.67153742426</v>
      </c>
      <c r="AC6" s="64">
        <f t="shared" si="16"/>
        <v>297099.25723995286</v>
      </c>
      <c r="AD6" s="63">
        <f t="shared" si="17"/>
        <v>314539.58987137489</v>
      </c>
      <c r="AE6" s="64">
        <f t="shared" si="18"/>
        <v>312080.60275513871</v>
      </c>
      <c r="AF6" s="63">
        <f t="shared" si="19"/>
        <v>330400.37093775801</v>
      </c>
      <c r="AG6" s="64">
        <f t="shared" si="20"/>
        <v>327771.69723231671</v>
      </c>
      <c r="AH6" s="63">
        <f t="shared" si="21"/>
        <v>347012.56467844587</v>
      </c>
      <c r="AI6" s="64">
        <f t="shared" si="22"/>
        <v>344203.50515386066</v>
      </c>
      <c r="AJ6" s="63">
        <f t="shared" si="23"/>
        <v>364408.95325411076</v>
      </c>
      <c r="AK6" s="64">
        <f t="shared" si="24"/>
        <v>361408.19276573829</v>
      </c>
      <c r="AL6" s="63"/>
    </row>
    <row r="7" spans="1:38" x14ac:dyDescent="0.25">
      <c r="A7" s="75" t="s">
        <v>47</v>
      </c>
      <c r="B7" s="95" t="s">
        <v>113</v>
      </c>
      <c r="C7" s="94" t="s">
        <v>52</v>
      </c>
      <c r="D7" s="93">
        <v>230987.07519572522</v>
      </c>
      <c r="E7" s="93">
        <v>243363.48209918867</v>
      </c>
      <c r="F7" s="93">
        <v>265891.53245219297</v>
      </c>
      <c r="G7" s="93">
        <v>270665.34158057498</v>
      </c>
      <c r="H7" s="93">
        <v>292228.92966172448</v>
      </c>
      <c r="I7" s="93">
        <v>337348.06305594079</v>
      </c>
      <c r="J7" s="93">
        <v>361568.3012761657</v>
      </c>
      <c r="K7" s="93">
        <v>376877.42232047097</v>
      </c>
      <c r="L7" s="92">
        <v>396499.43392669625</v>
      </c>
      <c r="M7" s="91">
        <f t="shared" si="0"/>
        <v>7.2440498535829123E-2</v>
      </c>
      <c r="N7" s="63">
        <f t="shared" si="1"/>
        <v>404178.61068026413</v>
      </c>
      <c r="O7" s="64">
        <f t="shared" si="2"/>
        <v>391127.82178416947</v>
      </c>
      <c r="P7" s="7">
        <f t="shared" si="3"/>
        <v>419461.31618544762</v>
      </c>
      <c r="Q7" s="64">
        <f t="shared" si="4"/>
        <v>359883.72019436641</v>
      </c>
      <c r="R7" s="7">
        <f t="shared" si="5"/>
        <v>385953.87630017515</v>
      </c>
      <c r="S7" s="64">
        <f t="shared" si="6"/>
        <v>395536.44400071376</v>
      </c>
      <c r="T7" s="7">
        <f t="shared" si="7"/>
        <v>424189.30119321455</v>
      </c>
      <c r="U7" s="64">
        <f t="shared" si="8"/>
        <v>427700.18486032699</v>
      </c>
      <c r="V7" s="7">
        <f t="shared" si="9"/>
        <v>458682.99947547534</v>
      </c>
      <c r="W7" s="64">
        <f t="shared" si="10"/>
        <v>456550.57985497674</v>
      </c>
      <c r="X7" s="7">
        <f t="shared" si="11"/>
        <v>489623.33146649314</v>
      </c>
      <c r="Y7" s="64">
        <f t="shared" si="12"/>
        <v>486711.74318810308</v>
      </c>
      <c r="Z7" s="63">
        <f t="shared" si="13"/>
        <v>521969.38450789172</v>
      </c>
      <c r="AA7" s="64">
        <f t="shared" si="14"/>
        <v>518461.26809253416</v>
      </c>
      <c r="AB7" s="63">
        <f t="shared" si="15"/>
        <v>556018.86082467553</v>
      </c>
      <c r="AC7" s="64">
        <f t="shared" si="16"/>
        <v>551748.57561706658</v>
      </c>
      <c r="AD7" s="63">
        <f t="shared" si="17"/>
        <v>591717.51750120055</v>
      </c>
      <c r="AE7" s="64">
        <f t="shared" si="18"/>
        <v>587091.62683801982</v>
      </c>
      <c r="AF7" s="63">
        <f t="shared" si="19"/>
        <v>629620.83697237691</v>
      </c>
      <c r="AG7" s="64">
        <f t="shared" si="20"/>
        <v>624611.55767329573</v>
      </c>
      <c r="AH7" s="63">
        <f t="shared" si="21"/>
        <v>669858.73030239006</v>
      </c>
      <c r="AI7" s="64">
        <f t="shared" si="22"/>
        <v>664436.23775308975</v>
      </c>
      <c r="AJ7" s="63">
        <f t="shared" si="23"/>
        <v>712568.33006119425</v>
      </c>
      <c r="AK7" s="64">
        <f t="shared" si="24"/>
        <v>706700.61778074945</v>
      </c>
      <c r="AL7" s="63"/>
    </row>
    <row r="8" spans="1:38" x14ac:dyDescent="0.25">
      <c r="A8" s="75" t="s">
        <v>48</v>
      </c>
      <c r="B8" s="95" t="s">
        <v>112</v>
      </c>
      <c r="C8" s="94" t="s">
        <v>52</v>
      </c>
      <c r="D8" s="93">
        <v>520485.04111790925</v>
      </c>
      <c r="E8" s="93">
        <v>542190.6863712027</v>
      </c>
      <c r="F8" s="93">
        <v>558497.06714107445</v>
      </c>
      <c r="G8" s="93">
        <v>574364.34289691295</v>
      </c>
      <c r="H8" s="93">
        <v>609544.6708633207</v>
      </c>
      <c r="I8" s="93">
        <v>653415.9272824931</v>
      </c>
      <c r="J8" s="93">
        <v>694980.32204065565</v>
      </c>
      <c r="K8" s="93">
        <v>739525.00188235613</v>
      </c>
      <c r="L8" s="92">
        <v>793223.12252793822</v>
      </c>
      <c r="M8" s="91">
        <f t="shared" si="0"/>
        <v>5.1458380866121978E-2</v>
      </c>
      <c r="N8" s="63">
        <f t="shared" si="1"/>
        <v>777579.76108923799</v>
      </c>
      <c r="O8" s="64">
        <f t="shared" si="2"/>
        <v>752471.97694704542</v>
      </c>
      <c r="P8" s="7">
        <f t="shared" si="3"/>
        <v>791192.96652787027</v>
      </c>
      <c r="Q8" s="64">
        <f t="shared" si="4"/>
        <v>678816.99026515661</v>
      </c>
      <c r="R8" s="7">
        <f t="shared" si="5"/>
        <v>713747.81348861568</v>
      </c>
      <c r="S8" s="64">
        <f t="shared" si="6"/>
        <v>731468.9381199606</v>
      </c>
      <c r="T8" s="7">
        <f t="shared" si="7"/>
        <v>769109.14532947529</v>
      </c>
      <c r="U8" s="64">
        <f t="shared" si="8"/>
        <v>775474.82388140587</v>
      </c>
      <c r="V8" s="7">
        <f t="shared" si="9"/>
        <v>815379.50272078416</v>
      </c>
      <c r="W8" s="64">
        <f t="shared" si="10"/>
        <v>811588.79922459507</v>
      </c>
      <c r="X8" s="7">
        <f t="shared" si="11"/>
        <v>853351.8447617729</v>
      </c>
      <c r="Y8" s="64">
        <f t="shared" si="12"/>
        <v>848277.31283309788</v>
      </c>
      <c r="Z8" s="63">
        <f t="shared" si="13"/>
        <v>891928.28987695393</v>
      </c>
      <c r="AA8" s="64">
        <f t="shared" si="14"/>
        <v>885933.70788056124</v>
      </c>
      <c r="AB8" s="63">
        <f t="shared" si="15"/>
        <v>931522.42204281478</v>
      </c>
      <c r="AC8" s="64">
        <f t="shared" si="16"/>
        <v>924368.22872371471</v>
      </c>
      <c r="AD8" s="63">
        <f t="shared" si="17"/>
        <v>971934.72109792219</v>
      </c>
      <c r="AE8" s="64">
        <f t="shared" si="18"/>
        <v>964336.39314823644</v>
      </c>
      <c r="AF8" s="63">
        <f t="shared" si="19"/>
        <v>1013959.5825499208</v>
      </c>
      <c r="AG8" s="64">
        <f t="shared" si="20"/>
        <v>1005892.4944729181</v>
      </c>
      <c r="AH8" s="63">
        <f t="shared" si="21"/>
        <v>1057654.0935638789</v>
      </c>
      <c r="AI8" s="64">
        <f t="shared" si="22"/>
        <v>1049092.4055800585</v>
      </c>
      <c r="AJ8" s="63">
        <f t="shared" si="23"/>
        <v>1103077.0021501533</v>
      </c>
      <c r="AK8" s="64">
        <f t="shared" si="24"/>
        <v>1093993.6087424827</v>
      </c>
      <c r="AL8" s="63"/>
    </row>
    <row r="9" spans="1:38" x14ac:dyDescent="0.25">
      <c r="A9" s="75" t="s">
        <v>50</v>
      </c>
      <c r="B9" s="90" t="s">
        <v>111</v>
      </c>
      <c r="C9" s="89" t="s">
        <v>56</v>
      </c>
      <c r="D9" s="88">
        <v>11062.69</v>
      </c>
      <c r="E9" s="88">
        <v>11299.17</v>
      </c>
      <c r="F9" s="88">
        <v>12338.34</v>
      </c>
      <c r="G9" s="88">
        <v>14382.65</v>
      </c>
      <c r="H9" s="88">
        <v>14240.46</v>
      </c>
      <c r="I9" s="88">
        <v>14746.34</v>
      </c>
      <c r="J9" s="88">
        <v>15943.54</v>
      </c>
      <c r="K9" s="88">
        <v>16675.95</v>
      </c>
      <c r="L9" s="87" t="s">
        <v>84</v>
      </c>
      <c r="M9" s="86">
        <f t="shared" si="0"/>
        <v>6.0379702371363919E-2</v>
      </c>
      <c r="N9" s="63">
        <f t="shared" si="1"/>
        <v>17682.838897759746</v>
      </c>
      <c r="O9" s="64">
        <f t="shared" si="2"/>
        <v>17111.866086630773</v>
      </c>
      <c r="P9" s="7">
        <f t="shared" si="3"/>
        <v>18145.075467960174</v>
      </c>
      <c r="Q9" s="64">
        <f t="shared" si="4"/>
        <v>15567.865284936115</v>
      </c>
      <c r="R9" s="7">
        <f t="shared" si="5"/>
        <v>16507.848357398045</v>
      </c>
      <c r="S9" s="64">
        <f t="shared" si="6"/>
        <v>16917.709701430671</v>
      </c>
      <c r="T9" s="7">
        <f t="shared" si="7"/>
        <v>17939.195978008192</v>
      </c>
      <c r="U9" s="64">
        <f t="shared" si="8"/>
        <v>18087.673155492757</v>
      </c>
      <c r="V9" s="7">
        <f t="shared" si="9"/>
        <v>19179.80147721192</v>
      </c>
      <c r="W9" s="64">
        <f t="shared" si="10"/>
        <v>19090.634481630994</v>
      </c>
      <c r="X9" s="7">
        <f t="shared" si="11"/>
        <v>20243.32130971237</v>
      </c>
      <c r="Y9" s="64">
        <f t="shared" si="12"/>
        <v>20122.942616024495</v>
      </c>
      <c r="Z9" s="63">
        <f t="shared" si="13"/>
        <v>21337.959902016089</v>
      </c>
      <c r="AA9" s="64">
        <f t="shared" si="14"/>
        <v>21194.549101259876</v>
      </c>
      <c r="AB9" s="63">
        <f t="shared" si="15"/>
        <v>22474.269667889206</v>
      </c>
      <c r="AC9" s="64">
        <f t="shared" si="16"/>
        <v>22301.664837232456</v>
      </c>
      <c r="AD9" s="63">
        <f t="shared" si="17"/>
        <v>23648.232722490466</v>
      </c>
      <c r="AE9" s="64">
        <f t="shared" si="18"/>
        <v>23463.357109184879</v>
      </c>
      <c r="AF9" s="63">
        <f t="shared" si="19"/>
        <v>24880.067628070487</v>
      </c>
      <c r="AG9" s="64">
        <f t="shared" si="20"/>
        <v>24682.121180922488</v>
      </c>
      <c r="AH9" s="63">
        <f t="shared" si="21"/>
        <v>26172.420311720525</v>
      </c>
      <c r="AI9" s="64">
        <f t="shared" si="22"/>
        <v>25960.555111317157</v>
      </c>
      <c r="AJ9" s="63">
        <f t="shared" si="23"/>
        <v>27528.045702333879</v>
      </c>
      <c r="AK9" s="64">
        <f t="shared" si="24"/>
        <v>27301.363368851056</v>
      </c>
      <c r="AL9" s="63"/>
    </row>
    <row r="10" spans="1:38" x14ac:dyDescent="0.25">
      <c r="A10" s="75" t="s">
        <v>49</v>
      </c>
      <c r="B10" s="90" t="s">
        <v>110</v>
      </c>
      <c r="C10" s="89" t="s">
        <v>56</v>
      </c>
      <c r="D10" s="88">
        <v>143174.91</v>
      </c>
      <c r="E10" s="88">
        <v>147342.38</v>
      </c>
      <c r="F10" s="88">
        <v>154525.4</v>
      </c>
      <c r="G10" s="88">
        <v>165212.30269399821</v>
      </c>
      <c r="H10" s="88">
        <v>191108.99494103919</v>
      </c>
      <c r="I10" s="88">
        <v>202080.83917880512</v>
      </c>
      <c r="J10" s="88">
        <v>219919.3725019354</v>
      </c>
      <c r="K10" s="88">
        <v>234047.90140936073</v>
      </c>
      <c r="L10" s="87" t="s">
        <v>84</v>
      </c>
      <c r="M10" s="86">
        <f t="shared" si="0"/>
        <v>7.2731710899524682E-2</v>
      </c>
      <c r="N10" s="63">
        <f t="shared" si="1"/>
        <v>251070.60571130679</v>
      </c>
      <c r="O10" s="64">
        <f t="shared" si="2"/>
        <v>242963.62185177501</v>
      </c>
      <c r="P10" s="7">
        <f t="shared" si="3"/>
        <v>260634.78175539974</v>
      </c>
      <c r="Q10" s="64">
        <f t="shared" si="4"/>
        <v>223615.88840461988</v>
      </c>
      <c r="R10" s="7">
        <f t="shared" si="5"/>
        <v>239879.85455260507</v>
      </c>
      <c r="S10" s="64">
        <f t="shared" si="6"/>
        <v>245835.65675436327</v>
      </c>
      <c r="T10" s="7">
        <f t="shared" si="7"/>
        <v>263715.70467021642</v>
      </c>
      <c r="U10" s="64">
        <f t="shared" si="8"/>
        <v>265898.39800473308</v>
      </c>
      <c r="V10" s="7">
        <f t="shared" si="9"/>
        <v>285237.64341706008</v>
      </c>
      <c r="W10" s="64">
        <f t="shared" si="10"/>
        <v>283911.57214774581</v>
      </c>
      <c r="X10" s="7">
        <f t="shared" si="11"/>
        <v>304560.94653422519</v>
      </c>
      <c r="Y10" s="64">
        <f t="shared" si="12"/>
        <v>302749.84803259035</v>
      </c>
      <c r="Z10" s="63">
        <f t="shared" si="13"/>
        <v>324769.36245457176</v>
      </c>
      <c r="AA10" s="64">
        <f t="shared" si="14"/>
        <v>322586.61234422523</v>
      </c>
      <c r="AB10" s="63">
        <f t="shared" si="15"/>
        <v>346048.88857330248</v>
      </c>
      <c r="AC10" s="64">
        <f t="shared" si="16"/>
        <v>343391.19554506172</v>
      </c>
      <c r="AD10" s="63">
        <f t="shared" si="17"/>
        <v>368366.62470488728</v>
      </c>
      <c r="AE10" s="64">
        <f t="shared" si="18"/>
        <v>365486.83210208284</v>
      </c>
      <c r="AF10" s="63">
        <f t="shared" si="19"/>
        <v>392069.31471211463</v>
      </c>
      <c r="AG10" s="64">
        <f t="shared" si="20"/>
        <v>388950.001330689</v>
      </c>
      <c r="AH10" s="63">
        <f t="shared" si="21"/>
        <v>417239.00038184243</v>
      </c>
      <c r="AI10" s="64">
        <f t="shared" si="22"/>
        <v>413861.4593145987</v>
      </c>
      <c r="AJ10" s="63">
        <f t="shared" si="23"/>
        <v>443962.31132592348</v>
      </c>
      <c r="AK10" s="64">
        <f t="shared" si="24"/>
        <v>440306.46107785247</v>
      </c>
      <c r="AL10" s="63"/>
    </row>
    <row r="11" spans="1:38" x14ac:dyDescent="0.25">
      <c r="A11" s="75" t="s">
        <v>50</v>
      </c>
      <c r="B11" s="90" t="s">
        <v>109</v>
      </c>
      <c r="C11" s="89" t="s">
        <v>56</v>
      </c>
      <c r="D11" s="88">
        <v>12914.595800000001</v>
      </c>
      <c r="E11" s="88">
        <v>12992.812599999999</v>
      </c>
      <c r="F11" s="88">
        <v>14115.0887</v>
      </c>
      <c r="G11" s="88">
        <v>15244.9</v>
      </c>
      <c r="H11" s="88">
        <v>16423.68</v>
      </c>
      <c r="I11" s="88">
        <v>17081.919999999998</v>
      </c>
      <c r="J11" s="88">
        <v>18750.740000000002</v>
      </c>
      <c r="K11" s="88">
        <v>19300.419999999998</v>
      </c>
      <c r="L11" s="87">
        <v>20673.014163092288</v>
      </c>
      <c r="M11" s="86">
        <f t="shared" si="0"/>
        <v>5.9074626105221739E-2</v>
      </c>
      <c r="N11" s="63">
        <f t="shared" si="1"/>
        <v>20440.585095173741</v>
      </c>
      <c r="O11" s="64">
        <f t="shared" si="2"/>
        <v>19780.56560393747</v>
      </c>
      <c r="P11" s="7">
        <f t="shared" si="3"/>
        <v>20949.095121139886</v>
      </c>
      <c r="Q11" s="64">
        <f t="shared" si="4"/>
        <v>17973.61996444103</v>
      </c>
      <c r="R11" s="7">
        <f t="shared" si="5"/>
        <v>19035.404843597731</v>
      </c>
      <c r="S11" s="64">
        <f t="shared" si="6"/>
        <v>19508.021046781214</v>
      </c>
      <c r="T11" s="7">
        <f t="shared" si="7"/>
        <v>20660.450096172612</v>
      </c>
      <c r="U11" s="64">
        <f t="shared" si="8"/>
        <v>20831.45025245615</v>
      </c>
      <c r="V11" s="7">
        <f t="shared" si="9"/>
        <v>22062.060387349524</v>
      </c>
      <c r="W11" s="64">
        <f t="shared" si="10"/>
        <v>21959.493755291202</v>
      </c>
      <c r="X11" s="7">
        <f t="shared" si="11"/>
        <v>23256.742638344982</v>
      </c>
      <c r="Y11" s="64">
        <f t="shared" si="12"/>
        <v>23118.444369231609</v>
      </c>
      <c r="Z11" s="63">
        <f t="shared" si="13"/>
        <v>24484.157826478335</v>
      </c>
      <c r="AA11" s="64">
        <f t="shared" si="14"/>
        <v>24319.601669476418</v>
      </c>
      <c r="AB11" s="63">
        <f t="shared" si="15"/>
        <v>25756.273045128662</v>
      </c>
      <c r="AC11" s="64">
        <f t="shared" si="16"/>
        <v>25558.46207226954</v>
      </c>
      <c r="AD11" s="63">
        <f t="shared" si="17"/>
        <v>27068.318663013353</v>
      </c>
      <c r="AE11" s="64">
        <f t="shared" si="18"/>
        <v>26856.705724630167</v>
      </c>
      <c r="AF11" s="63">
        <f t="shared" si="19"/>
        <v>28443.255573730661</v>
      </c>
      <c r="AG11" s="64">
        <f t="shared" si="20"/>
        <v>28216.960313190841</v>
      </c>
      <c r="AH11" s="63">
        <f t="shared" si="21"/>
        <v>29883.86669351847</v>
      </c>
      <c r="AI11" s="64">
        <f t="shared" si="22"/>
        <v>29641.957411516967</v>
      </c>
      <c r="AJ11" s="63">
        <f t="shared" si="23"/>
        <v>31393.044962629239</v>
      </c>
      <c r="AK11" s="64">
        <f t="shared" si="24"/>
        <v>31134.535921914568</v>
      </c>
      <c r="AL11" s="63"/>
    </row>
    <row r="12" spans="1:38" x14ac:dyDescent="0.25">
      <c r="A12" s="75" t="s">
        <v>50</v>
      </c>
      <c r="B12" s="90" t="s">
        <v>108</v>
      </c>
      <c r="C12" s="89" t="s">
        <v>56</v>
      </c>
      <c r="D12" s="88">
        <v>19917.743723559008</v>
      </c>
      <c r="E12" s="88">
        <v>20353.565370676293</v>
      </c>
      <c r="F12" s="88">
        <v>20725.706245119665</v>
      </c>
      <c r="G12" s="88">
        <v>20140.332491840192</v>
      </c>
      <c r="H12" s="88">
        <v>20638.41797278111</v>
      </c>
      <c r="I12" s="88">
        <v>21730.228469751557</v>
      </c>
      <c r="J12" s="88">
        <v>22564.330810172283</v>
      </c>
      <c r="K12" s="88">
        <v>24681.955000669383</v>
      </c>
      <c r="L12" s="87">
        <v>26695.233951665828</v>
      </c>
      <c r="M12" s="86">
        <f t="shared" si="0"/>
        <v>3.1111500691560101E-2</v>
      </c>
      <c r="N12" s="63">
        <f t="shared" si="1"/>
        <v>25449.847660741765</v>
      </c>
      <c r="O12" s="64">
        <f t="shared" si="2"/>
        <v>24628.080797079459</v>
      </c>
      <c r="P12" s="7">
        <f t="shared" si="3"/>
        <v>25394.297349829594</v>
      </c>
      <c r="Q12" s="64">
        <f t="shared" si="4"/>
        <v>21787.454168808697</v>
      </c>
      <c r="R12" s="7">
        <f t="shared" si="5"/>
        <v>22465.294564248925</v>
      </c>
      <c r="S12" s="64">
        <f t="shared" si="6"/>
        <v>23023.069001283024</v>
      </c>
      <c r="T12" s="7">
        <f t="shared" si="7"/>
        <v>23739.351228438278</v>
      </c>
      <c r="U12" s="64">
        <f t="shared" si="8"/>
        <v>23935.834497255579</v>
      </c>
      <c r="V12" s="7">
        <f t="shared" si="9"/>
        <v>24680.514228770015</v>
      </c>
      <c r="W12" s="64">
        <f t="shared" si="10"/>
        <v>24565.774391353742</v>
      </c>
      <c r="X12" s="7">
        <f t="shared" si="11"/>
        <v>25330.052498319052</v>
      </c>
      <c r="Y12" s="64">
        <f t="shared" si="12"/>
        <v>25179.425109456235</v>
      </c>
      <c r="Z12" s="63">
        <f t="shared" si="13"/>
        <v>25962.79481116217</v>
      </c>
      <c r="AA12" s="64">
        <f t="shared" si="14"/>
        <v>25788.300847782557</v>
      </c>
      <c r="AB12" s="63">
        <f t="shared" si="15"/>
        <v>26590.613587442505</v>
      </c>
      <c r="AC12" s="64">
        <f t="shared" si="16"/>
        <v>26386.394788649803</v>
      </c>
      <c r="AD12" s="63">
        <f t="shared" si="17"/>
        <v>27207.315128364658</v>
      </c>
      <c r="AE12" s="64">
        <f t="shared" si="18"/>
        <v>26994.615552469033</v>
      </c>
      <c r="AF12" s="63">
        <f t="shared" si="19"/>
        <v>27834.458552898072</v>
      </c>
      <c r="AG12" s="64">
        <f t="shared" si="20"/>
        <v>27613.006896849591</v>
      </c>
      <c r="AH12" s="63">
        <f t="shared" si="21"/>
        <v>28472.088980016979</v>
      </c>
      <c r="AI12" s="64">
        <f t="shared" si="22"/>
        <v>28241.608009368938</v>
      </c>
      <c r="AJ12" s="63">
        <f t="shared" si="23"/>
        <v>29120.246816483188</v>
      </c>
      <c r="AK12" s="64">
        <f t="shared" si="24"/>
        <v>28880.453350163982</v>
      </c>
      <c r="AL12" s="63"/>
    </row>
    <row r="13" spans="1:38" x14ac:dyDescent="0.25">
      <c r="A13" s="75" t="s">
        <v>50</v>
      </c>
      <c r="B13" s="90" t="s">
        <v>107</v>
      </c>
      <c r="C13" s="89" t="s">
        <v>56</v>
      </c>
      <c r="D13" s="88">
        <v>7258.69</v>
      </c>
      <c r="E13" s="88">
        <v>7777.97</v>
      </c>
      <c r="F13" s="88">
        <v>9038.4162392972703</v>
      </c>
      <c r="G13" s="88">
        <v>11261.04</v>
      </c>
      <c r="H13" s="88">
        <v>12323.593449647824</v>
      </c>
      <c r="I13" s="88">
        <v>13595.212815357316</v>
      </c>
      <c r="J13" s="88">
        <v>14761.01302705809</v>
      </c>
      <c r="K13" s="88">
        <v>16478.197523617015</v>
      </c>
      <c r="L13" s="87">
        <v>18797.070035295972</v>
      </c>
      <c r="M13" s="86">
        <f t="shared" si="0"/>
        <v>0.1242541350742612</v>
      </c>
      <c r="N13" s="63">
        <f t="shared" si="1"/>
        <v>18525.681704496881</v>
      </c>
      <c r="O13" s="64">
        <f t="shared" si="2"/>
        <v>17927.493787836211</v>
      </c>
      <c r="P13" s="7">
        <f t="shared" si="3"/>
        <v>20155.059022492991</v>
      </c>
      <c r="Q13" s="64">
        <f t="shared" si="4"/>
        <v>17292.363662314405</v>
      </c>
      <c r="R13" s="7">
        <f t="shared" si="5"/>
        <v>19441.011352564867</v>
      </c>
      <c r="S13" s="64">
        <f t="shared" si="6"/>
        <v>19923.698064352164</v>
      </c>
      <c r="T13" s="7">
        <f t="shared" si="7"/>
        <v>22399.299934818973</v>
      </c>
      <c r="U13" s="64">
        <f t="shared" si="8"/>
        <v>22584.692013484553</v>
      </c>
      <c r="V13" s="7">
        <f t="shared" si="9"/>
        <v>25390.93338553865</v>
      </c>
      <c r="W13" s="64">
        <f t="shared" si="10"/>
        <v>25272.890805813629</v>
      </c>
      <c r="X13" s="7">
        <f t="shared" si="11"/>
        <v>28413.151993716248</v>
      </c>
      <c r="Y13" s="64">
        <f t="shared" si="12"/>
        <v>28244.190682070337</v>
      </c>
      <c r="Z13" s="63">
        <f t="shared" si="13"/>
        <v>31753.648166143495</v>
      </c>
      <c r="AA13" s="64">
        <f t="shared" si="14"/>
        <v>31540.234319114596</v>
      </c>
      <c r="AB13" s="63">
        <f t="shared" si="15"/>
        <v>35459.238854475712</v>
      </c>
      <c r="AC13" s="64">
        <f t="shared" si="16"/>
        <v>35186.908050932907</v>
      </c>
      <c r="AD13" s="63">
        <f t="shared" si="17"/>
        <v>39559.026876739132</v>
      </c>
      <c r="AE13" s="64">
        <f t="shared" si="18"/>
        <v>39249.764893341366</v>
      </c>
      <c r="AF13" s="63">
        <f t="shared" si="19"/>
        <v>44126.710482031602</v>
      </c>
      <c r="AG13" s="64">
        <f t="shared" si="20"/>
        <v>43775.637257681046</v>
      </c>
      <c r="AH13" s="63">
        <f t="shared" si="21"/>
        <v>49214.941202458809</v>
      </c>
      <c r="AI13" s="64">
        <f t="shared" si="22"/>
        <v>48816.547272645999</v>
      </c>
      <c r="AJ13" s="63">
        <f t="shared" si="23"/>
        <v>54882.205131320414</v>
      </c>
      <c r="AK13" s="64">
        <f t="shared" si="24"/>
        <v>54430.272347555969</v>
      </c>
      <c r="AL13" s="63"/>
    </row>
    <row r="14" spans="1:38" x14ac:dyDescent="0.25">
      <c r="A14" s="75" t="s">
        <v>50</v>
      </c>
      <c r="B14" s="90" t="s">
        <v>106</v>
      </c>
      <c r="C14" s="89" t="s">
        <v>56</v>
      </c>
      <c r="D14" s="88">
        <v>12176.741868684891</v>
      </c>
      <c r="E14" s="88">
        <v>12867.896286694788</v>
      </c>
      <c r="F14" s="88">
        <v>13792.585259965263</v>
      </c>
      <c r="G14" s="88">
        <v>14398.769135854593</v>
      </c>
      <c r="H14" s="88">
        <v>14660.488641402178</v>
      </c>
      <c r="I14" s="88">
        <v>15649.923793493632</v>
      </c>
      <c r="J14" s="88">
        <v>16484.893513537583</v>
      </c>
      <c r="K14" s="88">
        <v>17647.357698211807</v>
      </c>
      <c r="L14" s="87" t="s">
        <v>84</v>
      </c>
      <c r="M14" s="86">
        <f t="shared" si="0"/>
        <v>5.4438432871580789E-2</v>
      </c>
      <c r="N14" s="63">
        <f t="shared" si="1"/>
        <v>18608.052195626686</v>
      </c>
      <c r="O14" s="64">
        <f t="shared" si="2"/>
        <v>18007.204564021689</v>
      </c>
      <c r="P14" s="7">
        <f t="shared" si="3"/>
        <v>18987.488560885005</v>
      </c>
      <c r="Q14" s="64">
        <f t="shared" si="4"/>
        <v>16290.627423240654</v>
      </c>
      <c r="R14" s="7">
        <f t="shared" si="5"/>
        <v>17177.463650656675</v>
      </c>
      <c r="S14" s="64">
        <f t="shared" si="6"/>
        <v>17603.95038511802</v>
      </c>
      <c r="T14" s="7">
        <f t="shared" si="7"/>
        <v>18562.281856432906</v>
      </c>
      <c r="U14" s="64">
        <f t="shared" si="8"/>
        <v>18715.916123046351</v>
      </c>
      <c r="V14" s="7">
        <f t="shared" si="9"/>
        <v>19734.781266540947</v>
      </c>
      <c r="W14" s="64">
        <f t="shared" si="10"/>
        <v>19643.034167068883</v>
      </c>
      <c r="X14" s="7">
        <f t="shared" si="11"/>
        <v>20712.370163967029</v>
      </c>
      <c r="Y14" s="64">
        <f t="shared" si="12"/>
        <v>20589.202229942199</v>
      </c>
      <c r="Z14" s="63">
        <f t="shared" si="13"/>
        <v>21710.046133416308</v>
      </c>
      <c r="AA14" s="64">
        <f t="shared" si="14"/>
        <v>21564.134569483085</v>
      </c>
      <c r="AB14" s="63">
        <f t="shared" si="15"/>
        <v>22738.052261677625</v>
      </c>
      <c r="AC14" s="64">
        <f t="shared" si="16"/>
        <v>22563.42155206668</v>
      </c>
      <c r="AD14" s="63">
        <f t="shared" si="17"/>
        <v>23791.738861582042</v>
      </c>
      <c r="AE14" s="64">
        <f t="shared" si="18"/>
        <v>23605.741355330414</v>
      </c>
      <c r="AF14" s="63">
        <f t="shared" si="19"/>
        <v>24890.800921486469</v>
      </c>
      <c r="AG14" s="64">
        <f t="shared" si="20"/>
        <v>24692.769079984657</v>
      </c>
      <c r="AH14" s="63">
        <f t="shared" si="21"/>
        <v>26037.004731958848</v>
      </c>
      <c r="AI14" s="64">
        <f t="shared" si="22"/>
        <v>25826.235717869251</v>
      </c>
      <c r="AJ14" s="63">
        <f t="shared" si="23"/>
        <v>27232.175517322099</v>
      </c>
      <c r="AK14" s="64">
        <f t="shared" si="24"/>
        <v>27007.929555264684</v>
      </c>
      <c r="AL14" s="63"/>
    </row>
    <row r="15" spans="1:38" x14ac:dyDescent="0.25">
      <c r="A15" s="75" t="s">
        <v>50</v>
      </c>
      <c r="B15" s="90" t="s">
        <v>105</v>
      </c>
      <c r="C15" s="89" t="s">
        <v>56</v>
      </c>
      <c r="D15" s="88">
        <v>11165.096836957988</v>
      </c>
      <c r="E15" s="88">
        <v>11421.205359422387</v>
      </c>
      <c r="F15" s="88">
        <v>12114.047955056152</v>
      </c>
      <c r="G15" s="88">
        <v>13070.970912659413</v>
      </c>
      <c r="H15" s="88">
        <v>14369.5010715504</v>
      </c>
      <c r="I15" s="88">
        <v>15397.267406814493</v>
      </c>
      <c r="J15" s="88">
        <v>17673.356037319481</v>
      </c>
      <c r="K15" s="88">
        <v>18722.273809554066</v>
      </c>
      <c r="L15" s="87">
        <v>20017.199485976795</v>
      </c>
      <c r="M15" s="86">
        <f t="shared" si="0"/>
        <v>7.6640893017625222E-2</v>
      </c>
      <c r="N15" s="63">
        <f t="shared" si="1"/>
        <v>20157.165593638787</v>
      </c>
      <c r="O15" s="64">
        <f t="shared" si="2"/>
        <v>19506.297621027767</v>
      </c>
      <c r="P15" s="7">
        <f t="shared" si="3"/>
        <v>21001.277690170911</v>
      </c>
      <c r="Q15" s="64">
        <f t="shared" si="4"/>
        <v>18018.390855933398</v>
      </c>
      <c r="R15" s="7">
        <f t="shared" si="5"/>
        <v>19399.336421872747</v>
      </c>
      <c r="S15" s="64">
        <f t="shared" si="6"/>
        <v>19880.988417158165</v>
      </c>
      <c r="T15" s="7">
        <f t="shared" si="7"/>
        <v>21404.685123522231</v>
      </c>
      <c r="U15" s="64">
        <f t="shared" si="8"/>
        <v>21581.845082975404</v>
      </c>
      <c r="V15" s="7">
        <f t="shared" si="9"/>
        <v>23235.896963102681</v>
      </c>
      <c r="W15" s="64">
        <f t="shared" si="10"/>
        <v>23127.873158774495</v>
      </c>
      <c r="X15" s="7">
        <f t="shared" si="11"/>
        <v>24900.414011261339</v>
      </c>
      <c r="Y15" s="64">
        <f t="shared" si="12"/>
        <v>24752.341505514723</v>
      </c>
      <c r="Z15" s="63">
        <f t="shared" si="13"/>
        <v>26649.383062774603</v>
      </c>
      <c r="AA15" s="64">
        <f t="shared" si="14"/>
        <v>26470.274592131613</v>
      </c>
      <c r="AB15" s="63">
        <f t="shared" si="15"/>
        <v>28498.980075294334</v>
      </c>
      <c r="AC15" s="64">
        <f t="shared" si="16"/>
        <v>28280.104814719591</v>
      </c>
      <c r="AD15" s="63">
        <f t="shared" si="17"/>
        <v>30447.517302351742</v>
      </c>
      <c r="AE15" s="64">
        <f t="shared" si="18"/>
        <v>30209.48668497071</v>
      </c>
      <c r="AF15" s="63">
        <f t="shared" si="19"/>
        <v>32524.768722110923</v>
      </c>
      <c r="AG15" s="64">
        <f t="shared" si="20"/>
        <v>32266.000839760454</v>
      </c>
      <c r="AH15" s="63">
        <f t="shared" si="21"/>
        <v>34738.895958227142</v>
      </c>
      <c r="AI15" s="64">
        <f t="shared" si="22"/>
        <v>34457.685314873474</v>
      </c>
      <c r="AJ15" s="63">
        <f t="shared" si="23"/>
        <v>37098.55308872569</v>
      </c>
      <c r="AK15" s="64">
        <f t="shared" si="24"/>
        <v>36793.061493938207</v>
      </c>
      <c r="AL15" s="63"/>
    </row>
    <row r="16" spans="1:38" x14ac:dyDescent="0.25">
      <c r="A16" s="75" t="s">
        <v>50</v>
      </c>
      <c r="B16" s="90" t="s">
        <v>104</v>
      </c>
      <c r="C16" s="89" t="s">
        <v>56</v>
      </c>
      <c r="D16" s="88">
        <v>19208.41</v>
      </c>
      <c r="E16" s="88">
        <v>20872.97</v>
      </c>
      <c r="F16" s="88">
        <v>22819.11</v>
      </c>
      <c r="G16" s="88">
        <v>26965.21</v>
      </c>
      <c r="H16" s="88">
        <v>26786.9</v>
      </c>
      <c r="I16" s="88">
        <v>30537.59</v>
      </c>
      <c r="J16" s="88">
        <v>33092.78</v>
      </c>
      <c r="K16" s="88">
        <v>36962.78</v>
      </c>
      <c r="L16" s="87">
        <v>40582.833372004003</v>
      </c>
      <c r="M16" s="86">
        <f t="shared" si="0"/>
        <v>9.8020525705005745E-2</v>
      </c>
      <c r="N16" s="63">
        <f t="shared" si="1"/>
        <v>40585.89112711847</v>
      </c>
      <c r="O16" s="64">
        <f t="shared" si="2"/>
        <v>39275.386604456042</v>
      </c>
      <c r="P16" s="7">
        <f t="shared" si="3"/>
        <v>43125.180646692163</v>
      </c>
      <c r="Q16" s="64">
        <f t="shared" si="4"/>
        <v>36999.956483052927</v>
      </c>
      <c r="R16" s="7">
        <f t="shared" si="5"/>
        <v>40626.71166858411</v>
      </c>
      <c r="S16" s="64">
        <f t="shared" si="6"/>
        <v>41635.402703757667</v>
      </c>
      <c r="T16" s="7">
        <f t="shared" si="7"/>
        <v>45716.526764719609</v>
      </c>
      <c r="U16" s="64">
        <f t="shared" si="8"/>
        <v>46094.908319096096</v>
      </c>
      <c r="V16" s="7">
        <f t="shared" si="9"/>
        <v>50613.15546485794</v>
      </c>
      <c r="W16" s="64">
        <f t="shared" si="10"/>
        <v>50377.854645137064</v>
      </c>
      <c r="X16" s="7">
        <f t="shared" si="11"/>
        <v>55315.918441343762</v>
      </c>
      <c r="Y16" s="64">
        <f t="shared" si="12"/>
        <v>54986.977458772919</v>
      </c>
      <c r="Z16" s="63">
        <f t="shared" si="13"/>
        <v>60376.829896211144</v>
      </c>
      <c r="AA16" s="64">
        <f t="shared" si="14"/>
        <v>59971.041828265661</v>
      </c>
      <c r="AB16" s="63">
        <f t="shared" si="15"/>
        <v>65849.43487534915</v>
      </c>
      <c r="AC16" s="64">
        <f t="shared" si="16"/>
        <v>65343.704067475926</v>
      </c>
      <c r="AD16" s="63">
        <f t="shared" si="17"/>
        <v>71748.728291682244</v>
      </c>
      <c r="AE16" s="64">
        <f t="shared" si="18"/>
        <v>71187.815757435848</v>
      </c>
      <c r="AF16" s="63">
        <f t="shared" si="19"/>
        <v>78165.682881770801</v>
      </c>
      <c r="AG16" s="64">
        <f t="shared" si="20"/>
        <v>77543.794732323528</v>
      </c>
      <c r="AH16" s="63">
        <f t="shared" si="21"/>
        <v>85144.678257146938</v>
      </c>
      <c r="AI16" s="64">
        <f t="shared" si="22"/>
        <v>84455.43384996643</v>
      </c>
      <c r="AJ16" s="63">
        <f t="shared" si="23"/>
        <v>92733.799874584482</v>
      </c>
      <c r="AK16" s="64">
        <f t="shared" si="24"/>
        <v>91970.174502278533</v>
      </c>
      <c r="AL16" s="63"/>
    </row>
    <row r="17" spans="1:38" x14ac:dyDescent="0.25">
      <c r="A17" s="75" t="s">
        <v>36</v>
      </c>
      <c r="B17" s="85" t="s">
        <v>103</v>
      </c>
      <c r="C17" s="84" t="s">
        <v>54</v>
      </c>
      <c r="D17" s="83">
        <v>297538.5206823987</v>
      </c>
      <c r="E17" s="83">
        <v>320911.91045360459</v>
      </c>
      <c r="F17" s="83">
        <v>347506.60695386736</v>
      </c>
      <c r="G17" s="83">
        <v>370534.50666470983</v>
      </c>
      <c r="H17" s="83">
        <v>413404.79240006447</v>
      </c>
      <c r="I17" s="83">
        <v>456659.35118979216</v>
      </c>
      <c r="J17" s="83">
        <v>494068.03228738933</v>
      </c>
      <c r="K17" s="83">
        <v>531085.18859244278</v>
      </c>
      <c r="L17" s="82">
        <v>572239.6970246532</v>
      </c>
      <c r="M17" s="81">
        <f t="shared" si="0"/>
        <v>8.6290185444342971E-2</v>
      </c>
      <c r="N17" s="63">
        <f t="shared" si="1"/>
        <v>576912.62800282857</v>
      </c>
      <c r="O17" s="64">
        <f t="shared" si="2"/>
        <v>558284.31685374549</v>
      </c>
      <c r="P17" s="7">
        <f t="shared" si="3"/>
        <v>606458.77408572356</v>
      </c>
      <c r="Q17" s="64">
        <f t="shared" si="4"/>
        <v>520321.25810140895</v>
      </c>
      <c r="R17" s="7">
        <f t="shared" si="5"/>
        <v>565219.87595361331</v>
      </c>
      <c r="S17" s="64">
        <f t="shared" si="6"/>
        <v>579253.30859830335</v>
      </c>
      <c r="T17" s="7">
        <f t="shared" si="7"/>
        <v>629237.18401650013</v>
      </c>
      <c r="U17" s="64">
        <f t="shared" si="8"/>
        <v>634445.18559949414</v>
      </c>
      <c r="V17" s="7">
        <f t="shared" si="9"/>
        <v>689191.57831914513</v>
      </c>
      <c r="W17" s="64">
        <f t="shared" si="10"/>
        <v>685987.52313163923</v>
      </c>
      <c r="X17" s="7">
        <f t="shared" si="11"/>
        <v>745181.51371517393</v>
      </c>
      <c r="Y17" s="64">
        <f t="shared" si="12"/>
        <v>740750.22619031754</v>
      </c>
      <c r="Z17" s="63">
        <f t="shared" si="13"/>
        <v>804669.70057621901</v>
      </c>
      <c r="AA17" s="64">
        <f t="shared" si="14"/>
        <v>799261.57690208114</v>
      </c>
      <c r="AB17" s="63">
        <f t="shared" si="15"/>
        <v>868230.00659149967</v>
      </c>
      <c r="AC17" s="64">
        <f t="shared" si="16"/>
        <v>861561.90589352895</v>
      </c>
      <c r="AD17" s="63">
        <f t="shared" si="17"/>
        <v>935906.2425248631</v>
      </c>
      <c r="AE17" s="64">
        <f t="shared" si="18"/>
        <v>928589.57566803042</v>
      </c>
      <c r="AF17" s="63">
        <f t="shared" si="19"/>
        <v>1008717.7423541085</v>
      </c>
      <c r="AG17" s="64">
        <f t="shared" si="20"/>
        <v>1000692.3584902451</v>
      </c>
      <c r="AH17" s="63">
        <f t="shared" si="21"/>
        <v>1087042.2876771053</v>
      </c>
      <c r="AI17" s="64">
        <f t="shared" si="22"/>
        <v>1078242.7028705557</v>
      </c>
      <c r="AJ17" s="63">
        <f t="shared" si="23"/>
        <v>1171284.4656552656</v>
      </c>
      <c r="AK17" s="64">
        <f t="shared" si="24"/>
        <v>1161639.4113452749</v>
      </c>
      <c r="AL17" s="63"/>
    </row>
    <row r="18" spans="1:38" x14ac:dyDescent="0.25">
      <c r="A18" s="75" t="s">
        <v>7</v>
      </c>
      <c r="B18" s="85" t="s">
        <v>102</v>
      </c>
      <c r="C18" s="84" t="s">
        <v>54</v>
      </c>
      <c r="D18" s="83">
        <v>72719.82952589175</v>
      </c>
      <c r="E18" s="83">
        <v>77384.279265232253</v>
      </c>
      <c r="F18" s="83">
        <v>82846.692345261647</v>
      </c>
      <c r="G18" s="83">
        <v>89060.191889822469</v>
      </c>
      <c r="H18" s="83">
        <v>96274.06146062279</v>
      </c>
      <c r="I18" s="83">
        <v>103054.9985894275</v>
      </c>
      <c r="J18" s="83">
        <v>110033.93347066169</v>
      </c>
      <c r="K18" s="83">
        <v>117850.57720405556</v>
      </c>
      <c r="L18" s="82">
        <v>124403.20701414545</v>
      </c>
      <c r="M18" s="81">
        <f t="shared" si="0"/>
        <v>7.1406120816984942E-2</v>
      </c>
      <c r="N18" s="63">
        <f t="shared" si="1"/>
        <v>126265.82975823976</v>
      </c>
      <c r="O18" s="64">
        <f t="shared" si="2"/>
        <v>122188.74936501578</v>
      </c>
      <c r="P18" s="7">
        <f t="shared" si="3"/>
        <v>130913.77396465039</v>
      </c>
      <c r="Q18" s="64">
        <f t="shared" si="4"/>
        <v>112319.62085927695</v>
      </c>
      <c r="R18" s="7">
        <f t="shared" si="5"/>
        <v>120339.92927647242</v>
      </c>
      <c r="S18" s="64">
        <f t="shared" si="6"/>
        <v>123327.76173568824</v>
      </c>
      <c r="T18" s="7">
        <f t="shared" si="7"/>
        <v>132134.11879027513</v>
      </c>
      <c r="U18" s="64">
        <f t="shared" si="8"/>
        <v>133227.75202954857</v>
      </c>
      <c r="V18" s="7">
        <f t="shared" si="9"/>
        <v>142741.02898714584</v>
      </c>
      <c r="W18" s="64">
        <f t="shared" si="10"/>
        <v>142077.42521022272</v>
      </c>
      <c r="X18" s="7">
        <f t="shared" si="11"/>
        <v>152222.62300015002</v>
      </c>
      <c r="Y18" s="64">
        <f t="shared" si="12"/>
        <v>151317.41776104193</v>
      </c>
      <c r="Z18" s="63">
        <f t="shared" si="13"/>
        <v>162122.40757540107</v>
      </c>
      <c r="AA18" s="64">
        <f t="shared" si="14"/>
        <v>161032.79524143485</v>
      </c>
      <c r="AB18" s="63">
        <f t="shared" si="15"/>
        <v>172531.52247394156</v>
      </c>
      <c r="AC18" s="64">
        <f t="shared" si="16"/>
        <v>171206.46165285003</v>
      </c>
      <c r="AD18" s="63">
        <f t="shared" si="17"/>
        <v>183431.65093828193</v>
      </c>
      <c r="AE18" s="64">
        <f t="shared" si="18"/>
        <v>181997.63092651931</v>
      </c>
      <c r="AF18" s="63">
        <f t="shared" si="19"/>
        <v>194993.37574886339</v>
      </c>
      <c r="AG18" s="64">
        <f t="shared" si="20"/>
        <v>193442.00352094648</v>
      </c>
      <c r="AH18" s="63">
        <f t="shared" si="21"/>
        <v>207254.9465954428</v>
      </c>
      <c r="AI18" s="64">
        <f t="shared" si="22"/>
        <v>205577.222094917</v>
      </c>
      <c r="AJ18" s="63">
        <f t="shared" si="23"/>
        <v>220256.69405304678</v>
      </c>
      <c r="AK18" s="64">
        <f t="shared" si="24"/>
        <v>218442.96917358963</v>
      </c>
      <c r="AL18" s="63"/>
    </row>
    <row r="19" spans="1:38" x14ac:dyDescent="0.25">
      <c r="A19" s="75" t="s">
        <v>37</v>
      </c>
      <c r="B19" s="85" t="s">
        <v>456</v>
      </c>
      <c r="C19" s="84" t="s">
        <v>54</v>
      </c>
      <c r="D19" s="83">
        <v>78255.548082352238</v>
      </c>
      <c r="E19" s="83">
        <v>80766.572709343411</v>
      </c>
      <c r="F19" s="83">
        <v>85115.496401314027</v>
      </c>
      <c r="G19" s="83">
        <v>82372.11287209377</v>
      </c>
      <c r="H19" s="83">
        <v>97001.340278893564</v>
      </c>
      <c r="I19" s="83">
        <v>100198.67697778014</v>
      </c>
      <c r="J19" s="83">
        <v>106292.9532180297</v>
      </c>
      <c r="K19" s="83">
        <v>112755.34475363271</v>
      </c>
      <c r="L19" s="82" t="s">
        <v>84</v>
      </c>
      <c r="M19" s="81">
        <f t="shared" si="0"/>
        <v>5.3562455150253596E-2</v>
      </c>
      <c r="N19" s="63">
        <f t="shared" si="1"/>
        <v>118794.79784995056</v>
      </c>
      <c r="O19" s="64">
        <f t="shared" si="2"/>
        <v>114958.95451800244</v>
      </c>
      <c r="P19" s="7">
        <f t="shared" si="3"/>
        <v>121116.438363493</v>
      </c>
      <c r="Q19" s="64">
        <f t="shared" si="4"/>
        <v>103913.83599167214</v>
      </c>
      <c r="R19" s="7">
        <f t="shared" si="5"/>
        <v>109479.71617146689</v>
      </c>
      <c r="S19" s="64">
        <f t="shared" si="6"/>
        <v>112197.90830910175</v>
      </c>
      <c r="T19" s="7">
        <f t="shared" si="7"/>
        <v>118207.50374086028</v>
      </c>
      <c r="U19" s="64">
        <f t="shared" si="8"/>
        <v>119185.87069412034</v>
      </c>
      <c r="V19" s="7">
        <f t="shared" si="9"/>
        <v>125569.75854771808</v>
      </c>
      <c r="W19" s="64">
        <f t="shared" si="10"/>
        <v>124985.98409526479</v>
      </c>
      <c r="X19" s="7">
        <f t="shared" si="11"/>
        <v>131680.54026277774</v>
      </c>
      <c r="Y19" s="64">
        <f t="shared" si="12"/>
        <v>130897.4903285092</v>
      </c>
      <c r="Z19" s="63">
        <f t="shared" si="13"/>
        <v>137908.68128351073</v>
      </c>
      <c r="AA19" s="64">
        <f t="shared" si="14"/>
        <v>136981.80755683206</v>
      </c>
      <c r="AB19" s="63">
        <f t="shared" si="15"/>
        <v>144318.88948049556</v>
      </c>
      <c r="AC19" s="64">
        <f t="shared" si="16"/>
        <v>143210.50474330687</v>
      </c>
      <c r="AD19" s="63">
        <f t="shared" si="17"/>
        <v>150881.21098066543</v>
      </c>
      <c r="AE19" s="64">
        <f t="shared" si="18"/>
        <v>149701.66167803144</v>
      </c>
      <c r="AF19" s="63">
        <f t="shared" si="19"/>
        <v>157720.05021757944</v>
      </c>
      <c r="AG19" s="64">
        <f t="shared" si="20"/>
        <v>156465.22551005532</v>
      </c>
      <c r="AH19" s="63">
        <f t="shared" si="21"/>
        <v>164845.88713401198</v>
      </c>
      <c r="AI19" s="64">
        <f t="shared" si="22"/>
        <v>163511.46309155234</v>
      </c>
      <c r="AJ19" s="63">
        <f t="shared" si="23"/>
        <v>172269.53849994595</v>
      </c>
      <c r="AK19" s="64">
        <f t="shared" si="24"/>
        <v>170850.96845696372</v>
      </c>
      <c r="AL19" s="63"/>
    </row>
    <row r="20" spans="1:38" x14ac:dyDescent="0.25">
      <c r="A20" s="75" t="s">
        <v>8</v>
      </c>
      <c r="B20" s="85" t="s">
        <v>101</v>
      </c>
      <c r="C20" s="84" t="s">
        <v>54</v>
      </c>
      <c r="D20" s="83">
        <v>266628.27237507072</v>
      </c>
      <c r="E20" s="83">
        <v>280822.8467469879</v>
      </c>
      <c r="F20" s="83">
        <v>299449.73</v>
      </c>
      <c r="G20" s="83">
        <v>312125.33285999997</v>
      </c>
      <c r="H20" s="83">
        <v>330051.92661692796</v>
      </c>
      <c r="I20" s="83">
        <v>352720.56240206928</v>
      </c>
      <c r="J20" s="83">
        <v>375238.25248725206</v>
      </c>
      <c r="K20" s="83">
        <v>397669.47200512222</v>
      </c>
      <c r="L20" s="82">
        <v>418868.0324072513</v>
      </c>
      <c r="M20" s="81">
        <f t="shared" si="0"/>
        <v>5.8771624277992318E-2</v>
      </c>
      <c r="N20" s="63">
        <f t="shared" si="1"/>
        <v>421041.15280063485</v>
      </c>
      <c r="O20" s="64">
        <f t="shared" si="2"/>
        <v>407445.87819537794</v>
      </c>
      <c r="P20" s="7">
        <f t="shared" si="3"/>
        <v>431392.13426229329</v>
      </c>
      <c r="Q20" s="64">
        <f t="shared" si="4"/>
        <v>370119.96136555256</v>
      </c>
      <c r="R20" s="7">
        <f t="shared" si="5"/>
        <v>391872.51267271384</v>
      </c>
      <c r="S20" s="64">
        <f t="shared" si="6"/>
        <v>401602.02988514339</v>
      </c>
      <c r="T20" s="7">
        <f t="shared" si="7"/>
        <v>425204.8334948321</v>
      </c>
      <c r="U20" s="64">
        <f t="shared" si="8"/>
        <v>428724.12240875571</v>
      </c>
      <c r="V20" s="7">
        <f t="shared" si="9"/>
        <v>453920.93544987508</v>
      </c>
      <c r="W20" s="64">
        <f t="shared" si="10"/>
        <v>451810.65468949091</v>
      </c>
      <c r="X20" s="7">
        <f t="shared" si="11"/>
        <v>478364.30073169537</v>
      </c>
      <c r="Y20" s="64">
        <f t="shared" si="12"/>
        <v>475519.66527153656</v>
      </c>
      <c r="Z20" s="63">
        <f t="shared" si="13"/>
        <v>503466.72837567196</v>
      </c>
      <c r="AA20" s="64">
        <f t="shared" si="14"/>
        <v>500082.96690072212</v>
      </c>
      <c r="AB20" s="63">
        <f t="shared" si="15"/>
        <v>529473.65513923508</v>
      </c>
      <c r="AC20" s="64">
        <f t="shared" si="16"/>
        <v>525407.23999280238</v>
      </c>
      <c r="AD20" s="63">
        <f t="shared" si="17"/>
        <v>556286.27689459629</v>
      </c>
      <c r="AE20" s="64">
        <f t="shared" si="18"/>
        <v>551937.37827619922</v>
      </c>
      <c r="AF20" s="63">
        <f t="shared" si="19"/>
        <v>584375.63449722808</v>
      </c>
      <c r="AG20" s="64">
        <f t="shared" si="20"/>
        <v>579726.3271730761</v>
      </c>
      <c r="AH20" s="63">
        <f t="shared" si="21"/>
        <v>613797.78505775263</v>
      </c>
      <c r="AI20" s="64">
        <f t="shared" si="22"/>
        <v>608829.10469920863</v>
      </c>
      <c r="AJ20" s="63">
        <f t="shared" si="23"/>
        <v>644610.98009009694</v>
      </c>
      <c r="AK20" s="64">
        <f t="shared" si="24"/>
        <v>639302.86912807962</v>
      </c>
      <c r="AL20" s="63"/>
    </row>
    <row r="21" spans="1:38" x14ac:dyDescent="0.25">
      <c r="A21" s="75" t="s">
        <v>14</v>
      </c>
      <c r="B21" s="85" t="s">
        <v>100</v>
      </c>
      <c r="C21" s="84" t="s">
        <v>54</v>
      </c>
      <c r="D21" s="83">
        <v>434836.63657800003</v>
      </c>
      <c r="E21" s="83">
        <v>454564.34080674977</v>
      </c>
      <c r="F21" s="83">
        <v>486230.17928507214</v>
      </c>
      <c r="G21" s="83">
        <v>521508.9311101457</v>
      </c>
      <c r="H21" s="83">
        <v>563339.5310360461</v>
      </c>
      <c r="I21" s="83">
        <v>597266.69164805266</v>
      </c>
      <c r="J21" s="83">
        <v>633277.73476471368</v>
      </c>
      <c r="K21" s="83">
        <v>677427.99507979711</v>
      </c>
      <c r="L21" s="82">
        <v>711626.85573179927</v>
      </c>
      <c r="M21" s="81">
        <f t="shared" si="0"/>
        <v>6.5381834448528409E-2</v>
      </c>
      <c r="N21" s="63">
        <f t="shared" si="1"/>
        <v>721719.48010490288</v>
      </c>
      <c r="O21" s="64">
        <f t="shared" si="2"/>
        <v>698415.40530194552</v>
      </c>
      <c r="P21" s="7">
        <f t="shared" si="3"/>
        <v>744079.08570769918</v>
      </c>
      <c r="Q21" s="64">
        <f t="shared" si="4"/>
        <v>638394.8630078698</v>
      </c>
      <c r="R21" s="7">
        <f t="shared" si="5"/>
        <v>680134.29025384132</v>
      </c>
      <c r="S21" s="64">
        <f t="shared" si="6"/>
        <v>697020.84919785953</v>
      </c>
      <c r="T21" s="7">
        <f t="shared" si="7"/>
        <v>742593.35096728662</v>
      </c>
      <c r="U21" s="64">
        <f t="shared" si="8"/>
        <v>748739.56648918591</v>
      </c>
      <c r="V21" s="7">
        <f t="shared" si="9"/>
        <v>797693.53287044482</v>
      </c>
      <c r="W21" s="64">
        <f t="shared" si="10"/>
        <v>793985.05153893051</v>
      </c>
      <c r="X21" s="7">
        <f t="shared" si="11"/>
        <v>845897.25073325518</v>
      </c>
      <c r="Y21" s="64">
        <f t="shared" si="12"/>
        <v>840867.0482047511</v>
      </c>
      <c r="Z21" s="63">
        <f t="shared" si="13"/>
        <v>895844.47834369692</v>
      </c>
      <c r="AA21" s="64">
        <f t="shared" si="14"/>
        <v>889823.57594336185</v>
      </c>
      <c r="AB21" s="63">
        <f t="shared" si="15"/>
        <v>948001.87367408827</v>
      </c>
      <c r="AC21" s="64">
        <f t="shared" si="16"/>
        <v>940721.11637759698</v>
      </c>
      <c r="AD21" s="63">
        <f t="shared" si="17"/>
        <v>1002227.1886708318</v>
      </c>
      <c r="AE21" s="64">
        <f t="shared" si="18"/>
        <v>994392.04224143981</v>
      </c>
      <c r="AF21" s="63">
        <f t="shared" si="19"/>
        <v>1059407.2181242036</v>
      </c>
      <c r="AG21" s="64">
        <f t="shared" si="20"/>
        <v>1050978.5475094165</v>
      </c>
      <c r="AH21" s="63">
        <f t="shared" si="21"/>
        <v>1119693.4529116319</v>
      </c>
      <c r="AI21" s="64">
        <f t="shared" si="22"/>
        <v>1110629.557598701</v>
      </c>
      <c r="AJ21" s="63">
        <f t="shared" si="23"/>
        <v>1183244.5554672617</v>
      </c>
      <c r="AK21" s="64">
        <f t="shared" si="24"/>
        <v>1173501.014650217</v>
      </c>
      <c r="AL21" s="63"/>
    </row>
    <row r="22" spans="1:38" x14ac:dyDescent="0.25">
      <c r="A22" s="75" t="s">
        <v>10</v>
      </c>
      <c r="B22" s="85" t="s">
        <v>99</v>
      </c>
      <c r="C22" s="84" t="s">
        <v>54</v>
      </c>
      <c r="D22" s="83">
        <v>724050.44064953714</v>
      </c>
      <c r="E22" s="83">
        <v>758204.96458004904</v>
      </c>
      <c r="F22" s="83">
        <v>802069.69150895788</v>
      </c>
      <c r="G22" s="83">
        <v>834432.37781853531</v>
      </c>
      <c r="H22" s="83">
        <v>908241.30785274785</v>
      </c>
      <c r="I22" s="83">
        <v>1011500.5175891918</v>
      </c>
      <c r="J22" s="83">
        <v>1057747.1218275481</v>
      </c>
      <c r="K22" s="83">
        <v>1123981.957352187</v>
      </c>
      <c r="L22" s="82">
        <v>1166817.4748254654</v>
      </c>
      <c r="M22" s="81">
        <f t="shared" si="0"/>
        <v>6.4840007126826471E-2</v>
      </c>
      <c r="N22" s="63">
        <f t="shared" si="1"/>
        <v>1196860.9554773271</v>
      </c>
      <c r="O22" s="64">
        <f t="shared" si="2"/>
        <v>1158214.7251841824</v>
      </c>
      <c r="P22" s="7">
        <f t="shared" si="3"/>
        <v>1233313.3762195201</v>
      </c>
      <c r="Q22" s="64">
        <f t="shared" si="4"/>
        <v>1058141.451602</v>
      </c>
      <c r="R22" s="7">
        <f t="shared" si="5"/>
        <v>1126751.3508650642</v>
      </c>
      <c r="S22" s="64">
        <f t="shared" si="6"/>
        <v>1154726.6395312683</v>
      </c>
      <c r="T22" s="7">
        <f t="shared" si="7"/>
        <v>1229599.1230680121</v>
      </c>
      <c r="U22" s="64">
        <f t="shared" si="8"/>
        <v>1239776.13476098</v>
      </c>
      <c r="V22" s="7">
        <f t="shared" si="9"/>
        <v>1320163.2281745514</v>
      </c>
      <c r="W22" s="64">
        <f t="shared" si="10"/>
        <v>1314025.7825460031</v>
      </c>
      <c r="X22" s="7">
        <f t="shared" si="11"/>
        <v>1399227.2236511197</v>
      </c>
      <c r="Y22" s="64">
        <f t="shared" si="12"/>
        <v>1390906.5956880185</v>
      </c>
      <c r="Z22" s="63">
        <f t="shared" si="13"/>
        <v>1481092.9892651795</v>
      </c>
      <c r="AA22" s="64">
        <f t="shared" si="14"/>
        <v>1471138.676268047</v>
      </c>
      <c r="AB22" s="63">
        <f t="shared" si="15"/>
        <v>1566527.3185218172</v>
      </c>
      <c r="AC22" s="64">
        <f t="shared" si="16"/>
        <v>1554496.2186672597</v>
      </c>
      <c r="AD22" s="63">
        <f t="shared" si="17"/>
        <v>1655289.7645642697</v>
      </c>
      <c r="AE22" s="64">
        <f t="shared" si="18"/>
        <v>1642349.1480702837</v>
      </c>
      <c r="AF22" s="63">
        <f t="shared" si="19"/>
        <v>1748839.0785358984</v>
      </c>
      <c r="AG22" s="64">
        <f t="shared" si="20"/>
        <v>1734925.2706072095</v>
      </c>
      <c r="AH22" s="63">
        <f t="shared" si="21"/>
        <v>1847417.8375178922</v>
      </c>
      <c r="AI22" s="64">
        <f t="shared" si="22"/>
        <v>1832463.028382445</v>
      </c>
      <c r="AJ22" s="63">
        <f t="shared" si="23"/>
        <v>1951279.9442024087</v>
      </c>
      <c r="AK22" s="64">
        <f t="shared" si="24"/>
        <v>1935211.9422885447</v>
      </c>
      <c r="AL22" s="63"/>
    </row>
    <row r="23" spans="1:38" x14ac:dyDescent="0.25">
      <c r="A23" s="75" t="s">
        <v>9</v>
      </c>
      <c r="B23" s="85" t="s">
        <v>98</v>
      </c>
      <c r="C23" s="84" t="s">
        <v>54</v>
      </c>
      <c r="D23" s="83">
        <v>115327.599868864</v>
      </c>
      <c r="E23" s="83">
        <v>123710.06469206272</v>
      </c>
      <c r="F23" s="83">
        <v>134182.35866665997</v>
      </c>
      <c r="G23" s="83">
        <v>141277.64901368652</v>
      </c>
      <c r="H23" s="83">
        <v>152698.72988129756</v>
      </c>
      <c r="I23" s="83">
        <v>167703.25262564752</v>
      </c>
      <c r="J23" s="83">
        <v>180843.66094581186</v>
      </c>
      <c r="K23" s="83">
        <v>193272.7779088839</v>
      </c>
      <c r="L23" s="82" t="s">
        <v>84</v>
      </c>
      <c r="M23" s="81">
        <f t="shared" si="0"/>
        <v>7.6549291034870404E-2</v>
      </c>
      <c r="N23" s="63">
        <f t="shared" si="1"/>
        <v>208067.67203414891</v>
      </c>
      <c r="O23" s="64">
        <f t="shared" si="2"/>
        <v>201349.2381733139</v>
      </c>
      <c r="P23" s="7">
        <f t="shared" si="3"/>
        <v>216762.37960589235</v>
      </c>
      <c r="Q23" s="64">
        <f t="shared" si="4"/>
        <v>185974.84097023003</v>
      </c>
      <c r="R23" s="7">
        <f t="shared" si="5"/>
        <v>200211.08319682389</v>
      </c>
      <c r="S23" s="64">
        <f t="shared" si="6"/>
        <v>205181.9783657575</v>
      </c>
      <c r="T23" s="7">
        <f t="shared" si="7"/>
        <v>220888.51334278836</v>
      </c>
      <c r="U23" s="64">
        <f t="shared" si="8"/>
        <v>222716.73925882744</v>
      </c>
      <c r="V23" s="7">
        <f t="shared" si="9"/>
        <v>239765.54775068877</v>
      </c>
      <c r="W23" s="64">
        <f t="shared" si="10"/>
        <v>238650.87648768612</v>
      </c>
      <c r="X23" s="7">
        <f t="shared" si="11"/>
        <v>256919.43188766891</v>
      </c>
      <c r="Y23" s="64">
        <f t="shared" si="12"/>
        <v>255391.63785029273</v>
      </c>
      <c r="Z23" s="63">
        <f t="shared" si="13"/>
        <v>274941.68666396703</v>
      </c>
      <c r="AA23" s="64">
        <f t="shared" si="14"/>
        <v>273093.82456155407</v>
      </c>
      <c r="AB23" s="63">
        <f t="shared" si="15"/>
        <v>293998.96321774233</v>
      </c>
      <c r="AC23" s="64">
        <f t="shared" si="16"/>
        <v>291741.0192663105</v>
      </c>
      <c r="AD23" s="63">
        <f t="shared" si="17"/>
        <v>314073.58745693701</v>
      </c>
      <c r="AE23" s="64">
        <f t="shared" si="18"/>
        <v>311618.24342402053</v>
      </c>
      <c r="AF23" s="63">
        <f t="shared" si="19"/>
        <v>335472.39903166099</v>
      </c>
      <c r="AG23" s="64">
        <f t="shared" si="20"/>
        <v>332803.372142457</v>
      </c>
      <c r="AH23" s="63">
        <f t="shared" si="21"/>
        <v>358279.23433397623</v>
      </c>
      <c r="AI23" s="64">
        <f t="shared" si="22"/>
        <v>355378.97135185759</v>
      </c>
      <c r="AJ23" s="63">
        <f t="shared" si="23"/>
        <v>382582.97965754382</v>
      </c>
      <c r="AK23" s="64">
        <f t="shared" si="24"/>
        <v>379432.56340506609</v>
      </c>
      <c r="AL23" s="63"/>
    </row>
    <row r="24" spans="1:38" x14ac:dyDescent="0.25">
      <c r="A24" s="75" t="s">
        <v>35</v>
      </c>
      <c r="B24" s="85" t="s">
        <v>97</v>
      </c>
      <c r="C24" s="84" t="s">
        <v>54</v>
      </c>
      <c r="D24" s="83">
        <v>343797.50130944105</v>
      </c>
      <c r="E24" s="83">
        <v>366628.3662848582</v>
      </c>
      <c r="F24" s="83">
        <v>392908.38262600877</v>
      </c>
      <c r="G24" s="83">
        <v>428355.14952157275</v>
      </c>
      <c r="H24" s="83">
        <v>475622.50154364825</v>
      </c>
      <c r="I24" s="83">
        <v>511765.23879417172</v>
      </c>
      <c r="J24" s="83">
        <v>548304.19016332412</v>
      </c>
      <c r="K24" s="83">
        <v>590569.1382541093</v>
      </c>
      <c r="L24" s="82">
        <v>634407.68962898664</v>
      </c>
      <c r="M24" s="81">
        <f t="shared" si="0"/>
        <v>8.0355934072166235E-2</v>
      </c>
      <c r="N24" s="63">
        <f t="shared" si="1"/>
        <v>638024.87299271254</v>
      </c>
      <c r="O24" s="64">
        <f t="shared" si="2"/>
        <v>617423.26838560344</v>
      </c>
      <c r="P24" s="7">
        <f t="shared" si="3"/>
        <v>667036.89183461841</v>
      </c>
      <c r="Q24" s="64">
        <f t="shared" si="4"/>
        <v>572295.24839949445</v>
      </c>
      <c r="R24" s="7">
        <f t="shared" si="5"/>
        <v>618282.56764969823</v>
      </c>
      <c r="S24" s="64">
        <f t="shared" si="6"/>
        <v>633633.45522041444</v>
      </c>
      <c r="T24" s="7">
        <f t="shared" si="7"/>
        <v>684549.66337402491</v>
      </c>
      <c r="U24" s="64">
        <f t="shared" si="8"/>
        <v>690215.46924349561</v>
      </c>
      <c r="V24" s="7">
        <f t="shared" si="9"/>
        <v>745678.37798561517</v>
      </c>
      <c r="W24" s="64">
        <f t="shared" si="10"/>
        <v>742211.71537632623</v>
      </c>
      <c r="X24" s="7">
        <f t="shared" si="11"/>
        <v>801852.83104469569</v>
      </c>
      <c r="Y24" s="64">
        <f t="shared" si="12"/>
        <v>797084.54253836372</v>
      </c>
      <c r="Z24" s="63">
        <f t="shared" si="13"/>
        <v>861135.01548851922</v>
      </c>
      <c r="AA24" s="64">
        <f t="shared" si="14"/>
        <v>855347.39274025662</v>
      </c>
      <c r="AB24" s="63">
        <f t="shared" si="15"/>
        <v>924079.63144009199</v>
      </c>
      <c r="AC24" s="64">
        <f t="shared" si="16"/>
        <v>916982.59956074425</v>
      </c>
      <c r="AD24" s="63">
        <f t="shared" si="17"/>
        <v>990667.592876371</v>
      </c>
      <c r="AE24" s="64">
        <f t="shared" si="18"/>
        <v>982922.81630197586</v>
      </c>
      <c r="AF24" s="63">
        <f t="shared" si="19"/>
        <v>1061906.4973267654</v>
      </c>
      <c r="AG24" s="64">
        <f t="shared" si="20"/>
        <v>1053457.9423834479</v>
      </c>
      <c r="AH24" s="63">
        <f t="shared" si="21"/>
        <v>1138109.5393494121</v>
      </c>
      <c r="AI24" s="64">
        <f t="shared" si="22"/>
        <v>1128896.5661981569</v>
      </c>
      <c r="AJ24" s="63">
        <f t="shared" si="23"/>
        <v>1219610.1042458708</v>
      </c>
      <c r="AK24" s="64">
        <f t="shared" si="24"/>
        <v>1209567.1078283575</v>
      </c>
      <c r="AL24" s="63"/>
    </row>
    <row r="25" spans="1:38" x14ac:dyDescent="0.25">
      <c r="A25" s="75" t="s">
        <v>41</v>
      </c>
      <c r="B25" s="80" t="s">
        <v>96</v>
      </c>
      <c r="C25" s="79" t="s">
        <v>55</v>
      </c>
      <c r="D25" s="78">
        <v>379402.03</v>
      </c>
      <c r="E25" s="78">
        <v>380629.01073573204</v>
      </c>
      <c r="F25" s="78">
        <v>407114.75244340533</v>
      </c>
      <c r="G25" s="78">
        <v>444564.28</v>
      </c>
      <c r="H25" s="78">
        <v>498606.26</v>
      </c>
      <c r="I25" s="78">
        <v>540211.77</v>
      </c>
      <c r="J25" s="78">
        <v>594840.79</v>
      </c>
      <c r="K25" s="78">
        <v>621301.39670000004</v>
      </c>
      <c r="L25" s="77">
        <v>672018.22509318998</v>
      </c>
      <c r="M25" s="76">
        <f t="shared" si="0"/>
        <v>7.3001632726390708E-2</v>
      </c>
      <c r="N25" s="63">
        <f t="shared" si="1"/>
        <v>666657.413074287</v>
      </c>
      <c r="O25" s="64">
        <f t="shared" si="2"/>
        <v>645131.27355541033</v>
      </c>
      <c r="P25" s="7">
        <f t="shared" si="3"/>
        <v>692226.9098478111</v>
      </c>
      <c r="Q25" s="64">
        <f t="shared" si="4"/>
        <v>593907.43775891315</v>
      </c>
      <c r="R25" s="7">
        <f t="shared" si="5"/>
        <v>637263.65040366107</v>
      </c>
      <c r="S25" s="64">
        <f t="shared" si="6"/>
        <v>653085.80545396055</v>
      </c>
      <c r="T25" s="7">
        <f t="shared" si="7"/>
        <v>700762.13556252967</v>
      </c>
      <c r="U25" s="64">
        <f t="shared" si="8"/>
        <v>706562.12705066171</v>
      </c>
      <c r="V25" s="7">
        <f t="shared" si="9"/>
        <v>758142.31594799156</v>
      </c>
      <c r="W25" s="64">
        <f t="shared" si="10"/>
        <v>754617.70842709695</v>
      </c>
      <c r="X25" s="7">
        <f t="shared" si="11"/>
        <v>809706.0332265225</v>
      </c>
      <c r="Y25" s="64">
        <f t="shared" si="12"/>
        <v>804891.04496151698</v>
      </c>
      <c r="Z25" s="63">
        <f t="shared" si="13"/>
        <v>863649.40541055845</v>
      </c>
      <c r="AA25" s="64">
        <f t="shared" si="14"/>
        <v>857844.88363943761</v>
      </c>
      <c r="AB25" s="63">
        <f t="shared" si="15"/>
        <v>920468.96077109722</v>
      </c>
      <c r="AC25" s="64">
        <f t="shared" si="16"/>
        <v>913399.65923442971</v>
      </c>
      <c r="AD25" s="63">
        <f t="shared" si="17"/>
        <v>980079.32569027203</v>
      </c>
      <c r="AE25" s="64">
        <f t="shared" si="18"/>
        <v>972417.3253813528</v>
      </c>
      <c r="AF25" s="63">
        <f t="shared" si="19"/>
        <v>1043405.3778256215</v>
      </c>
      <c r="AG25" s="64">
        <f t="shared" si="20"/>
        <v>1035104.0182568607</v>
      </c>
      <c r="AH25" s="63">
        <f t="shared" si="21"/>
        <v>1110668.3016312593</v>
      </c>
      <c r="AI25" s="64">
        <f t="shared" si="22"/>
        <v>1101677.4647310358</v>
      </c>
      <c r="AJ25" s="63">
        <f t="shared" si="23"/>
        <v>1182101.718394272</v>
      </c>
      <c r="AK25" s="64">
        <f t="shared" si="24"/>
        <v>1172367.588378753</v>
      </c>
      <c r="AL25" s="63"/>
    </row>
    <row r="26" spans="1:38" x14ac:dyDescent="0.25">
      <c r="A26" s="75" t="s">
        <v>42</v>
      </c>
      <c r="B26" s="80" t="s">
        <v>95</v>
      </c>
      <c r="C26" s="79" t="s">
        <v>55</v>
      </c>
      <c r="D26" s="78">
        <v>606009.81048327952</v>
      </c>
      <c r="E26" s="78">
        <v>643033.01752930437</v>
      </c>
      <c r="F26" s="78">
        <v>704466.0370333764</v>
      </c>
      <c r="G26" s="78">
        <v>748429.10797017126</v>
      </c>
      <c r="H26" s="78">
        <v>831329.91306923481</v>
      </c>
      <c r="I26" s="78">
        <v>941775.42491932167</v>
      </c>
      <c r="J26" s="78">
        <v>1022864.3615379316</v>
      </c>
      <c r="K26" s="78">
        <v>1091077.3703399138</v>
      </c>
      <c r="L26" s="77">
        <v>1156038.5115568046</v>
      </c>
      <c r="M26" s="76">
        <f t="shared" si="0"/>
        <v>8.763273553308415E-2</v>
      </c>
      <c r="N26" s="63">
        <f t="shared" si="1"/>
        <v>1186691.4649810444</v>
      </c>
      <c r="O26" s="64">
        <f t="shared" si="2"/>
        <v>1148373.6040526824</v>
      </c>
      <c r="P26" s="7">
        <f t="shared" si="3"/>
        <v>1249008.7243898059</v>
      </c>
      <c r="Q26" s="64">
        <f t="shared" si="4"/>
        <v>1071607.5331482925</v>
      </c>
      <c r="R26" s="7">
        <f t="shared" si="5"/>
        <v>1165515.4326959376</v>
      </c>
      <c r="S26" s="64">
        <f t="shared" si="6"/>
        <v>1194453.166517647</v>
      </c>
      <c r="T26" s="7">
        <f t="shared" si="7"/>
        <v>1299126.3649657429</v>
      </c>
      <c r="U26" s="64">
        <f t="shared" si="8"/>
        <v>1309878.8321388739</v>
      </c>
      <c r="V26" s="7">
        <f t="shared" si="9"/>
        <v>1424667.097416085</v>
      </c>
      <c r="W26" s="64">
        <f t="shared" si="10"/>
        <v>1418043.8127626686</v>
      </c>
      <c r="X26" s="7">
        <f t="shared" si="11"/>
        <v>1542310.8711808259</v>
      </c>
      <c r="Y26" s="64">
        <f t="shared" si="12"/>
        <v>1533139.3837014327</v>
      </c>
      <c r="Z26" s="63">
        <f t="shared" si="13"/>
        <v>1667492.5818486961</v>
      </c>
      <c r="AA26" s="64">
        <f t="shared" si="14"/>
        <v>1656285.491409119</v>
      </c>
      <c r="AB26" s="63">
        <f t="shared" si="15"/>
        <v>1801430.3198450587</v>
      </c>
      <c r="AC26" s="64">
        <f t="shared" si="16"/>
        <v>1787595.1394413523</v>
      </c>
      <c r="AD26" s="63">
        <f t="shared" si="17"/>
        <v>1944246.9915362431</v>
      </c>
      <c r="AE26" s="64">
        <f t="shared" si="18"/>
        <v>1929047.3840562322</v>
      </c>
      <c r="AF26" s="63">
        <f t="shared" si="19"/>
        <v>2098095.0832940196</v>
      </c>
      <c r="AG26" s="64">
        <f t="shared" si="20"/>
        <v>2081402.5857604449</v>
      </c>
      <c r="AH26" s="63">
        <f t="shared" si="21"/>
        <v>2263801.5880962675</v>
      </c>
      <c r="AI26" s="64">
        <f t="shared" si="22"/>
        <v>2245476.1611230238</v>
      </c>
      <c r="AJ26" s="63">
        <f t="shared" si="23"/>
        <v>2442253.3796965629</v>
      </c>
      <c r="AK26" s="64">
        <f t="shared" si="24"/>
        <v>2422142.4099222361</v>
      </c>
      <c r="AL26" s="63"/>
    </row>
    <row r="27" spans="1:38" x14ac:dyDescent="0.25">
      <c r="A27" s="75" t="s">
        <v>43</v>
      </c>
      <c r="B27" s="80" t="s">
        <v>94</v>
      </c>
      <c r="C27" s="79" t="s">
        <v>55</v>
      </c>
      <c r="D27" s="78">
        <v>364047.88938524103</v>
      </c>
      <c r="E27" s="78">
        <v>387693.45827097044</v>
      </c>
      <c r="F27" s="78">
        <v>402781.33080111461</v>
      </c>
      <c r="G27" s="78">
        <v>419955.55337255372</v>
      </c>
      <c r="H27" s="78">
        <v>451210.01522775996</v>
      </c>
      <c r="I27" s="78">
        <v>485301.53547936882</v>
      </c>
      <c r="J27" s="78">
        <v>520578.51067444764</v>
      </c>
      <c r="K27" s="78">
        <v>559411.95613457682</v>
      </c>
      <c r="L27" s="77" t="s">
        <v>84</v>
      </c>
      <c r="M27" s="76">
        <f t="shared" si="0"/>
        <v>6.329388949481185E-2</v>
      </c>
      <c r="N27" s="63">
        <f t="shared" si="1"/>
        <v>594819.31466823525</v>
      </c>
      <c r="O27" s="64">
        <f t="shared" si="2"/>
        <v>575612.80274028017</v>
      </c>
      <c r="P27" s="7">
        <f t="shared" si="3"/>
        <v>612045.5758687224</v>
      </c>
      <c r="Q27" s="64">
        <f t="shared" si="4"/>
        <v>525114.54637871275</v>
      </c>
      <c r="R27" s="7">
        <f t="shared" si="5"/>
        <v>558351.0884493253</v>
      </c>
      <c r="S27" s="64">
        <f t="shared" si="6"/>
        <v>572213.98097167886</v>
      </c>
      <c r="T27" s="7">
        <f t="shared" si="7"/>
        <v>608431.62945068663</v>
      </c>
      <c r="U27" s="64">
        <f t="shared" si="8"/>
        <v>613467.42989257479</v>
      </c>
      <c r="V27" s="7">
        <f t="shared" si="9"/>
        <v>652296.16960886167</v>
      </c>
      <c r="W27" s="64">
        <f t="shared" si="10"/>
        <v>649263.64136595605</v>
      </c>
      <c r="X27" s="7">
        <f t="shared" si="11"/>
        <v>690358.06253557198</v>
      </c>
      <c r="Y27" s="64">
        <f t="shared" si="12"/>
        <v>686252.78749332612</v>
      </c>
      <c r="Z27" s="63">
        <f t="shared" si="13"/>
        <v>729688.39559043525</v>
      </c>
      <c r="AA27" s="64">
        <f t="shared" si="14"/>
        <v>724784.21554723184</v>
      </c>
      <c r="AB27" s="63">
        <f t="shared" si="15"/>
        <v>770658.62759366224</v>
      </c>
      <c r="AC27" s="64">
        <f t="shared" si="16"/>
        <v>764739.88567787828</v>
      </c>
      <c r="AD27" s="63">
        <f t="shared" si="17"/>
        <v>813143.24749424891</v>
      </c>
      <c r="AE27" s="64">
        <f t="shared" si="18"/>
        <v>806786.30918304797</v>
      </c>
      <c r="AF27" s="63">
        <f t="shared" si="19"/>
        <v>857850.95268240687</v>
      </c>
      <c r="AG27" s="64">
        <f t="shared" si="20"/>
        <v>851025.86881187803</v>
      </c>
      <c r="AH27" s="63">
        <f t="shared" si="21"/>
        <v>904890.60610968329</v>
      </c>
      <c r="AI27" s="64">
        <f t="shared" si="22"/>
        <v>897565.53539313585</v>
      </c>
      <c r="AJ27" s="63">
        <f t="shared" si="23"/>
        <v>954375.9492046606</v>
      </c>
      <c r="AK27" s="64">
        <f t="shared" si="24"/>
        <v>946517.04888442263</v>
      </c>
      <c r="AL27" s="63"/>
    </row>
    <row r="28" spans="1:38" x14ac:dyDescent="0.25">
      <c r="A28" s="75" t="s">
        <v>44</v>
      </c>
      <c r="B28" s="80" t="s">
        <v>93</v>
      </c>
      <c r="C28" s="79" t="s">
        <v>55</v>
      </c>
      <c r="D28" s="78">
        <v>751485.76042199996</v>
      </c>
      <c r="E28" s="78">
        <v>791824.31484439899</v>
      </c>
      <c r="F28" s="78">
        <v>851975.58231833298</v>
      </c>
      <c r="G28" s="78">
        <v>893915.06730709295</v>
      </c>
      <c r="H28" s="78">
        <v>967562.46051612543</v>
      </c>
      <c r="I28" s="78">
        <v>1036762.117219297</v>
      </c>
      <c r="J28" s="78">
        <v>1125793.4362506205</v>
      </c>
      <c r="K28" s="78">
        <v>1215307.4700775943</v>
      </c>
      <c r="L28" s="77">
        <v>1312929.2068016767</v>
      </c>
      <c r="M28" s="76">
        <f t="shared" si="0"/>
        <v>7.1084242739515746E-2</v>
      </c>
      <c r="N28" s="63">
        <f t="shared" si="1"/>
        <v>1301696.6812837368</v>
      </c>
      <c r="O28" s="64">
        <f t="shared" si="2"/>
        <v>1259665.3413135475</v>
      </c>
      <c r="P28" s="7">
        <f t="shared" si="3"/>
        <v>1349207.6982060347</v>
      </c>
      <c r="Q28" s="64">
        <f t="shared" si="4"/>
        <v>1157574.8871454841</v>
      </c>
      <c r="R28" s="7">
        <f t="shared" si="5"/>
        <v>1239860.2214125013</v>
      </c>
      <c r="S28" s="64">
        <f t="shared" si="6"/>
        <v>1270643.8078471913</v>
      </c>
      <c r="T28" s="7">
        <f t="shared" si="7"/>
        <v>1360966.5607196637</v>
      </c>
      <c r="U28" s="64">
        <f t="shared" si="8"/>
        <v>1372230.8600692139</v>
      </c>
      <c r="V28" s="7">
        <f t="shared" si="9"/>
        <v>1469774.8516210283</v>
      </c>
      <c r="W28" s="64">
        <f t="shared" si="10"/>
        <v>1462941.8607866259</v>
      </c>
      <c r="X28" s="7">
        <f t="shared" si="11"/>
        <v>1566933.9751325813</v>
      </c>
      <c r="Y28" s="64">
        <f t="shared" si="12"/>
        <v>1557616.0641961426</v>
      </c>
      <c r="Z28" s="63">
        <f t="shared" si="13"/>
        <v>1668338.0225984303</v>
      </c>
      <c r="AA28" s="64">
        <f t="shared" si="14"/>
        <v>1657125.2500160676</v>
      </c>
      <c r="AB28" s="63">
        <f t="shared" si="15"/>
        <v>1774920.7435379906</v>
      </c>
      <c r="AC28" s="64">
        <f t="shared" si="16"/>
        <v>1761289.159557967</v>
      </c>
      <c r="AD28" s="63">
        <f t="shared" si="17"/>
        <v>1886489.0657104631</v>
      </c>
      <c r="AE28" s="64">
        <f t="shared" si="18"/>
        <v>1871740.9943805572</v>
      </c>
      <c r="AF28" s="63">
        <f t="shared" si="19"/>
        <v>2004792.2855706073</v>
      </c>
      <c r="AG28" s="64">
        <f t="shared" si="20"/>
        <v>1988842.1074549058</v>
      </c>
      <c r="AH28" s="63">
        <f t="shared" si="21"/>
        <v>2130217.4425918004</v>
      </c>
      <c r="AI28" s="64">
        <f t="shared" si="22"/>
        <v>2112973.3765099426</v>
      </c>
      <c r="AJ28" s="63">
        <f t="shared" si="23"/>
        <v>2263172.4889079095</v>
      </c>
      <c r="AK28" s="64">
        <f t="shared" si="24"/>
        <v>2244536.1779104937</v>
      </c>
      <c r="AL28" s="63"/>
    </row>
    <row r="29" spans="1:38" x14ac:dyDescent="0.25">
      <c r="A29" s="75" t="s">
        <v>45</v>
      </c>
      <c r="B29" s="80" t="s">
        <v>92</v>
      </c>
      <c r="C29" s="79" t="s">
        <v>55</v>
      </c>
      <c r="D29" s="78">
        <v>359434.11</v>
      </c>
      <c r="E29" s="78">
        <v>370113.12</v>
      </c>
      <c r="F29" s="78">
        <v>389956.78</v>
      </c>
      <c r="G29" s="78">
        <v>416332.07</v>
      </c>
      <c r="H29" s="78">
        <v>464542.43563999457</v>
      </c>
      <c r="I29" s="78">
        <v>507946.1</v>
      </c>
      <c r="J29" s="78">
        <v>559491.54</v>
      </c>
      <c r="K29" s="78">
        <v>612828.21</v>
      </c>
      <c r="L29" s="77">
        <v>663257.80000000005</v>
      </c>
      <c r="M29" s="76">
        <f t="shared" si="0"/>
        <v>7.9202095585810373E-2</v>
      </c>
      <c r="N29" s="63">
        <f t="shared" si="1"/>
        <v>661365.488466101</v>
      </c>
      <c r="O29" s="64">
        <f t="shared" si="2"/>
        <v>640010.22338018671</v>
      </c>
      <c r="P29" s="7">
        <f t="shared" si="3"/>
        <v>690700.37426824006</v>
      </c>
      <c r="Q29" s="64">
        <f t="shared" si="4"/>
        <v>592597.72150574101</v>
      </c>
      <c r="R29" s="7">
        <f t="shared" si="5"/>
        <v>639532.70288837212</v>
      </c>
      <c r="S29" s="64">
        <f t="shared" si="6"/>
        <v>655411.1945902406</v>
      </c>
      <c r="T29" s="7">
        <f t="shared" si="7"/>
        <v>707321.13467218704</v>
      </c>
      <c r="U29" s="64">
        <f t="shared" si="8"/>
        <v>713175.41296760517</v>
      </c>
      <c r="V29" s="7">
        <f t="shared" si="9"/>
        <v>769660.40019491524</v>
      </c>
      <c r="W29" s="64">
        <f t="shared" si="10"/>
        <v>766082.24504119623</v>
      </c>
      <c r="X29" s="7">
        <f t="shared" si="11"/>
        <v>826757.5642395413</v>
      </c>
      <c r="Y29" s="64">
        <f t="shared" si="12"/>
        <v>821841.17754305701</v>
      </c>
      <c r="Z29" s="63">
        <f t="shared" si="13"/>
        <v>886932.72104317718</v>
      </c>
      <c r="AA29" s="64">
        <f t="shared" si="14"/>
        <v>880971.71388383431</v>
      </c>
      <c r="AB29" s="63">
        <f t="shared" si="15"/>
        <v>950746.51977525698</v>
      </c>
      <c r="AC29" s="64">
        <f t="shared" si="16"/>
        <v>943444.6832987743</v>
      </c>
      <c r="AD29" s="63">
        <f t="shared" si="17"/>
        <v>1018167.4792853284</v>
      </c>
      <c r="AE29" s="64">
        <f t="shared" si="18"/>
        <v>1010207.7158903386</v>
      </c>
      <c r="AF29" s="63">
        <f t="shared" si="19"/>
        <v>1090218.2839658083</v>
      </c>
      <c r="AG29" s="64">
        <f t="shared" si="20"/>
        <v>1081544.4797321195</v>
      </c>
      <c r="AH29" s="63">
        <f t="shared" si="21"/>
        <v>1167205.0689961684</v>
      </c>
      <c r="AI29" s="64">
        <f t="shared" si="22"/>
        <v>1157756.5681349791</v>
      </c>
      <c r="AJ29" s="63">
        <f t="shared" si="23"/>
        <v>1249453.3145095054</v>
      </c>
      <c r="AK29" s="64">
        <f t="shared" si="24"/>
        <v>1239164.5713138033</v>
      </c>
      <c r="AL29" s="63"/>
    </row>
    <row r="30" spans="1:38" x14ac:dyDescent="0.25">
      <c r="A30" s="75" t="s">
        <v>38</v>
      </c>
      <c r="B30" s="74" t="s">
        <v>91</v>
      </c>
      <c r="C30" s="73" t="s">
        <v>53</v>
      </c>
      <c r="D30" s="72">
        <v>158073.82</v>
      </c>
      <c r="E30" s="72">
        <v>165977.40159320709</v>
      </c>
      <c r="F30" s="72">
        <v>182579.44981637812</v>
      </c>
      <c r="G30" s="72">
        <v>185813.43830553119</v>
      </c>
      <c r="H30" s="72">
        <v>190810.23999999999</v>
      </c>
      <c r="I30" s="72">
        <v>205975.17</v>
      </c>
      <c r="J30" s="72">
        <v>215926.92</v>
      </c>
      <c r="K30" s="72">
        <v>231181.82</v>
      </c>
      <c r="L30" s="71">
        <v>243476.89</v>
      </c>
      <c r="M30" s="70">
        <f t="shared" si="0"/>
        <v>5.580768437128536E-2</v>
      </c>
      <c r="N30" s="63">
        <f t="shared" si="1"/>
        <v>244083.54204293931</v>
      </c>
      <c r="O30" s="64">
        <f t="shared" si="2"/>
        <v>236202.16807598935</v>
      </c>
      <c r="P30" s="7">
        <f t="shared" si="3"/>
        <v>249384.06411978745</v>
      </c>
      <c r="Q30" s="64">
        <f t="shared" si="4"/>
        <v>213963.1505684318</v>
      </c>
      <c r="R30" s="7">
        <f t="shared" si="5"/>
        <v>225903.93854244065</v>
      </c>
      <c r="S30" s="64">
        <f t="shared" si="6"/>
        <v>231512.74290438372</v>
      </c>
      <c r="T30" s="7">
        <f t="shared" si="7"/>
        <v>244432.93298832211</v>
      </c>
      <c r="U30" s="64">
        <f t="shared" si="8"/>
        <v>246456.02878474863</v>
      </c>
      <c r="V30" s="7">
        <f t="shared" si="9"/>
        <v>260210.16905056831</v>
      </c>
      <c r="W30" s="64">
        <f t="shared" si="10"/>
        <v>259000.45063813266</v>
      </c>
      <c r="X30" s="7">
        <f t="shared" si="11"/>
        <v>273454.66603936628</v>
      </c>
      <c r="Y30" s="64">
        <f t="shared" si="12"/>
        <v>271828.54377528501</v>
      </c>
      <c r="Z30" s="63">
        <f t="shared" si="13"/>
        <v>286998.66534940223</v>
      </c>
      <c r="AA30" s="64">
        <f t="shared" si="14"/>
        <v>285069.76921299915</v>
      </c>
      <c r="AB30" s="63">
        <f t="shared" si="15"/>
        <v>300978.85291703336</v>
      </c>
      <c r="AC30" s="64">
        <f t="shared" si="16"/>
        <v>298667.30265503604</v>
      </c>
      <c r="AD30" s="63">
        <f t="shared" si="17"/>
        <v>315335.23321363144</v>
      </c>
      <c r="AE30" s="64">
        <f t="shared" si="18"/>
        <v>312870.02596870327</v>
      </c>
      <c r="AF30" s="63">
        <f t="shared" si="19"/>
        <v>330330.57762720052</v>
      </c>
      <c r="AG30" s="64">
        <f t="shared" si="20"/>
        <v>327702.45919910271</v>
      </c>
      <c r="AH30" s="63">
        <f t="shared" si="21"/>
        <v>345990.77460978023</v>
      </c>
      <c r="AI30" s="64">
        <f t="shared" si="22"/>
        <v>343189.98645463999</v>
      </c>
      <c r="AJ30" s="63">
        <f t="shared" si="23"/>
        <v>362342.62489808624</v>
      </c>
      <c r="AK30" s="64">
        <f t="shared" si="24"/>
        <v>359358.87978881301</v>
      </c>
      <c r="AL30" s="63"/>
    </row>
    <row r="31" spans="1:38" x14ac:dyDescent="0.25">
      <c r="A31" s="75" t="s">
        <v>39</v>
      </c>
      <c r="B31" s="74" t="s">
        <v>90</v>
      </c>
      <c r="C31" s="73" t="s">
        <v>53</v>
      </c>
      <c r="D31" s="72">
        <v>42366.656485520936</v>
      </c>
      <c r="E31" s="72">
        <v>35850.220477843337</v>
      </c>
      <c r="F31" s="72">
        <v>31568.462293091685</v>
      </c>
      <c r="G31" s="72">
        <v>40116.49145780097</v>
      </c>
      <c r="H31" s="72">
        <v>46090.863297901938</v>
      </c>
      <c r="I31" s="72">
        <v>51249.239713089271</v>
      </c>
      <c r="J31" s="72">
        <v>52652.686723906852</v>
      </c>
      <c r="K31" s="72">
        <v>57787.085263520938</v>
      </c>
      <c r="L31" s="71">
        <v>63408.075963887131</v>
      </c>
      <c r="M31" s="70">
        <f t="shared" si="0"/>
        <v>4.5341243013449217E-2</v>
      </c>
      <c r="N31" s="63">
        <f t="shared" si="1"/>
        <v>60407.223539493149</v>
      </c>
      <c r="O31" s="64">
        <f t="shared" si="2"/>
        <v>58456.694982610214</v>
      </c>
      <c r="P31" s="7">
        <f t="shared" si="3"/>
        <v>61107.194195579817</v>
      </c>
      <c r="Q31" s="64">
        <f t="shared" si="4"/>
        <v>52427.920118436436</v>
      </c>
      <c r="R31" s="7">
        <f t="shared" si="5"/>
        <v>54805.067185216169</v>
      </c>
      <c r="S31" s="64">
        <f t="shared" si="6"/>
        <v>56165.782283272209</v>
      </c>
      <c r="T31" s="7">
        <f t="shared" si="7"/>
        <v>58712.408666818534</v>
      </c>
      <c r="U31" s="64">
        <f t="shared" si="8"/>
        <v>59198.353116773607</v>
      </c>
      <c r="V31" s="7">
        <f t="shared" si="9"/>
        <v>61882.480031437219</v>
      </c>
      <c r="W31" s="64">
        <f t="shared" si="10"/>
        <v>61594.788063923595</v>
      </c>
      <c r="X31" s="7">
        <f t="shared" si="11"/>
        <v>64387.572317891856</v>
      </c>
      <c r="Y31" s="64">
        <f t="shared" si="12"/>
        <v>64004.685946294187</v>
      </c>
      <c r="Z31" s="63">
        <f t="shared" si="13"/>
        <v>66906.737965784603</v>
      </c>
      <c r="AA31" s="64">
        <f t="shared" si="14"/>
        <v>66457.06288383111</v>
      </c>
      <c r="AB31" s="63">
        <f t="shared" si="15"/>
        <v>69470.308722006972</v>
      </c>
      <c r="AC31" s="64">
        <f t="shared" si="16"/>
        <v>68936.769209941471</v>
      </c>
      <c r="AD31" s="63">
        <f t="shared" si="17"/>
        <v>72062.448015251488</v>
      </c>
      <c r="AE31" s="64">
        <f t="shared" si="18"/>
        <v>71499.082903386225</v>
      </c>
      <c r="AF31" s="63">
        <f t="shared" si="19"/>
        <v>74740.94019654741</v>
      </c>
      <c r="AG31" s="64">
        <f t="shared" si="20"/>
        <v>74146.29938649929</v>
      </c>
      <c r="AH31" s="63">
        <f t="shared" si="21"/>
        <v>77508.184765530517</v>
      </c>
      <c r="AI31" s="64">
        <f t="shared" si="22"/>
        <v>76880.757615016031</v>
      </c>
      <c r="AJ31" s="63">
        <f t="shared" si="23"/>
        <v>80366.626729096562</v>
      </c>
      <c r="AK31" s="64">
        <f t="shared" si="24"/>
        <v>79704.840030611464</v>
      </c>
      <c r="AL31" s="63"/>
    </row>
    <row r="32" spans="1:38" x14ac:dyDescent="0.25">
      <c r="A32" s="75" t="s">
        <v>15</v>
      </c>
      <c r="B32" s="74" t="s">
        <v>89</v>
      </c>
      <c r="C32" s="73" t="s">
        <v>53</v>
      </c>
      <c r="D32" s="72">
        <v>615606.06993131572</v>
      </c>
      <c r="E32" s="72">
        <v>682650.21222667443</v>
      </c>
      <c r="F32" s="72">
        <v>734283.8663430278</v>
      </c>
      <c r="G32" s="72">
        <v>811427.64400889666</v>
      </c>
      <c r="H32" s="72">
        <v>894465.33796298329</v>
      </c>
      <c r="I32" s="72">
        <v>981341.96458772232</v>
      </c>
      <c r="J32" s="72">
        <v>1086569.7285845655</v>
      </c>
      <c r="K32" s="72">
        <v>1186379.0722571122</v>
      </c>
      <c r="L32" s="71" t="s">
        <v>84</v>
      </c>
      <c r="M32" s="70">
        <f t="shared" si="0"/>
        <v>9.825437131764625E-2</v>
      </c>
      <c r="N32" s="63">
        <f t="shared" si="1"/>
        <v>1302946.0021461472</v>
      </c>
      <c r="O32" s="64">
        <f t="shared" si="2"/>
        <v>1260874.3220332388</v>
      </c>
      <c r="P32" s="7">
        <f t="shared" si="3"/>
        <v>1384760.7358551782</v>
      </c>
      <c r="Q32" s="64">
        <f t="shared" si="4"/>
        <v>1188078.1992738601</v>
      </c>
      <c r="R32" s="7">
        <f t="shared" si="5"/>
        <v>1304812.0758197145</v>
      </c>
      <c r="S32" s="64">
        <f t="shared" si="6"/>
        <v>1337208.3045423876</v>
      </c>
      <c r="T32" s="7">
        <f t="shared" si="7"/>
        <v>1468594.8658259355</v>
      </c>
      <c r="U32" s="64">
        <f t="shared" si="8"/>
        <v>1480749.9713732225</v>
      </c>
      <c r="V32" s="7">
        <f t="shared" si="9"/>
        <v>1626240.1288891211</v>
      </c>
      <c r="W32" s="64">
        <f t="shared" si="10"/>
        <v>1618679.7301770456</v>
      </c>
      <c r="X32" s="7">
        <f t="shared" si="11"/>
        <v>1777722.0894302086</v>
      </c>
      <c r="Y32" s="64">
        <f t="shared" si="12"/>
        <v>1767150.7084008013</v>
      </c>
      <c r="Z32" s="63">
        <f t="shared" si="13"/>
        <v>1940780.9902782552</v>
      </c>
      <c r="AA32" s="64">
        <f t="shared" si="14"/>
        <v>1927737.1492931598</v>
      </c>
      <c r="AB32" s="63">
        <f t="shared" si="15"/>
        <v>2117145.7509626308</v>
      </c>
      <c r="AC32" s="64">
        <f t="shared" si="16"/>
        <v>2100885.8417766751</v>
      </c>
      <c r="AD32" s="63">
        <f t="shared" si="17"/>
        <v>2307307.0593705862</v>
      </c>
      <c r="AE32" s="64">
        <f t="shared" si="18"/>
        <v>2289269.1445423984</v>
      </c>
      <c r="AF32" s="63">
        <f t="shared" si="19"/>
        <v>2514199.8451162977</v>
      </c>
      <c r="AG32" s="64">
        <f t="shared" si="20"/>
        <v>2494196.8075763462</v>
      </c>
      <c r="AH32" s="63">
        <f t="shared" si="21"/>
        <v>2739262.5468472405</v>
      </c>
      <c r="AI32" s="64">
        <f t="shared" si="22"/>
        <v>2717088.2732595075</v>
      </c>
      <c r="AJ32" s="63">
        <f t="shared" si="23"/>
        <v>2984054.0733631696</v>
      </c>
      <c r="AK32" s="64">
        <f t="shared" si="24"/>
        <v>2959481.5937943952</v>
      </c>
      <c r="AL32" s="63"/>
    </row>
    <row r="33" spans="1:45" x14ac:dyDescent="0.25">
      <c r="A33" s="75" t="s">
        <v>12</v>
      </c>
      <c r="B33" s="74" t="s">
        <v>88</v>
      </c>
      <c r="C33" s="73" t="s">
        <v>53</v>
      </c>
      <c r="D33" s="72">
        <v>315561.59000000003</v>
      </c>
      <c r="E33" s="72">
        <v>351682.62</v>
      </c>
      <c r="F33" s="72">
        <v>365133.94</v>
      </c>
      <c r="G33" s="72">
        <v>383944.48</v>
      </c>
      <c r="H33" s="72">
        <v>418735.74</v>
      </c>
      <c r="I33" s="72">
        <v>470669.16</v>
      </c>
      <c r="J33" s="72">
        <v>493516.45</v>
      </c>
      <c r="K33" s="72">
        <v>522009.32</v>
      </c>
      <c r="L33" s="71">
        <v>561801.49</v>
      </c>
      <c r="M33" s="70">
        <f t="shared" si="0"/>
        <v>7.4552729395805706E-2</v>
      </c>
      <c r="N33" s="63">
        <f t="shared" si="1"/>
        <v>560926.5395760485</v>
      </c>
      <c r="O33" s="64">
        <f t="shared" si="2"/>
        <v>542814.4137465721</v>
      </c>
      <c r="P33" s="7">
        <f t="shared" si="3"/>
        <v>583282.70984676317</v>
      </c>
      <c r="Q33" s="64">
        <f t="shared" si="4"/>
        <v>500436.97343451681</v>
      </c>
      <c r="R33" s="7">
        <f t="shared" si="5"/>
        <v>537745.91569463641</v>
      </c>
      <c r="S33" s="64">
        <f t="shared" si="6"/>
        <v>551097.21738961991</v>
      </c>
      <c r="T33" s="7">
        <f t="shared" si="7"/>
        <v>592183.01910844981</v>
      </c>
      <c r="U33" s="64">
        <f t="shared" si="8"/>
        <v>597084.33482735383</v>
      </c>
      <c r="V33" s="7">
        <f t="shared" si="9"/>
        <v>641598.60166821221</v>
      </c>
      <c r="W33" s="64">
        <f t="shared" si="10"/>
        <v>638615.80647360871</v>
      </c>
      <c r="X33" s="7">
        <f t="shared" si="11"/>
        <v>686226.35788151994</v>
      </c>
      <c r="Y33" s="64">
        <f t="shared" si="12"/>
        <v>682145.65238501958</v>
      </c>
      <c r="Z33" s="63">
        <f t="shared" si="13"/>
        <v>733001.47261580534</v>
      </c>
      <c r="AA33" s="64">
        <f t="shared" si="14"/>
        <v>728075.02563464933</v>
      </c>
      <c r="AB33" s="63">
        <f t="shared" si="15"/>
        <v>782355.00600063358</v>
      </c>
      <c r="AC33" s="64">
        <f t="shared" si="16"/>
        <v>776346.43462902901</v>
      </c>
      <c r="AD33" s="63">
        <f t="shared" si="17"/>
        <v>834225.18028732552</v>
      </c>
      <c r="AE33" s="64">
        <f t="shared" si="18"/>
        <v>827703.42901523551</v>
      </c>
      <c r="AF33" s="63">
        <f t="shared" si="19"/>
        <v>889410.97877858882</v>
      </c>
      <c r="AG33" s="64">
        <f t="shared" si="20"/>
        <v>882334.80254243524</v>
      </c>
      <c r="AH33" s="63">
        <f t="shared" si="21"/>
        <v>948115.27031288308</v>
      </c>
      <c r="AI33" s="64">
        <f t="shared" si="22"/>
        <v>940440.29683477571</v>
      </c>
      <c r="AJ33" s="63">
        <f t="shared" si="23"/>
        <v>1010552.6877976099</v>
      </c>
      <c r="AK33" s="64">
        <f t="shared" si="24"/>
        <v>1002231.1947336153</v>
      </c>
      <c r="AL33" s="63"/>
    </row>
    <row r="34" spans="1:45" x14ac:dyDescent="0.25">
      <c r="A34" s="75" t="s">
        <v>11</v>
      </c>
      <c r="B34" s="74" t="s">
        <v>87</v>
      </c>
      <c r="C34" s="73" t="s">
        <v>53</v>
      </c>
      <c r="D34" s="72">
        <v>1280369.4378754208</v>
      </c>
      <c r="E34" s="72">
        <v>1357941.8497816669</v>
      </c>
      <c r="F34" s="72">
        <v>1451614.6378863584</v>
      </c>
      <c r="G34" s="72">
        <v>1543164.8717553043</v>
      </c>
      <c r="H34" s="72">
        <v>1654283.6129409028</v>
      </c>
      <c r="I34" s="72">
        <v>1807101.9620009989</v>
      </c>
      <c r="J34" s="72">
        <v>1923796.5517622726</v>
      </c>
      <c r="K34" s="72">
        <v>2039073.9555987983</v>
      </c>
      <c r="L34" s="71" t="s">
        <v>84</v>
      </c>
      <c r="M34" s="70">
        <f t="shared" si="0"/>
        <v>6.8737619816583662E-2</v>
      </c>
      <c r="N34" s="63">
        <f t="shared" si="1"/>
        <v>2179235.0459366459</v>
      </c>
      <c r="O34" s="64">
        <f t="shared" si="2"/>
        <v>2108868.2927538827</v>
      </c>
      <c r="P34" s="7">
        <f t="shared" si="3"/>
        <v>2253826.879704447</v>
      </c>
      <c r="Q34" s="64">
        <f t="shared" si="4"/>
        <v>1933707.7600345286</v>
      </c>
      <c r="R34" s="7">
        <f t="shared" si="5"/>
        <v>2066626.2288801596</v>
      </c>
      <c r="S34" s="64">
        <f t="shared" si="6"/>
        <v>2117936.9863722045</v>
      </c>
      <c r="T34" s="7">
        <f t="shared" si="7"/>
        <v>2263518.9337369381</v>
      </c>
      <c r="U34" s="64">
        <f t="shared" si="8"/>
        <v>2282253.3799672006</v>
      </c>
      <c r="V34" s="7">
        <f t="shared" si="9"/>
        <v>2439130.0451244991</v>
      </c>
      <c r="W34" s="64">
        <f t="shared" si="10"/>
        <v>2427790.5170165924</v>
      </c>
      <c r="X34" s="7">
        <f t="shared" si="11"/>
        <v>2594671.0585695859</v>
      </c>
      <c r="Y34" s="64">
        <f t="shared" si="12"/>
        <v>2579241.6185186347</v>
      </c>
      <c r="Z34" s="63">
        <f t="shared" si="13"/>
        <v>2756532.5483074784</v>
      </c>
      <c r="AA34" s="64">
        <f t="shared" si="14"/>
        <v>2738006.103329672</v>
      </c>
      <c r="AB34" s="63">
        <f t="shared" si="15"/>
        <v>2926210.1259158328</v>
      </c>
      <c r="AC34" s="64">
        <f t="shared" si="16"/>
        <v>2903736.5145053845</v>
      </c>
      <c r="AD34" s="63">
        <f t="shared" si="17"/>
        <v>3103332.4510869873</v>
      </c>
      <c r="AE34" s="64">
        <f t="shared" si="18"/>
        <v>3079071.4208054221</v>
      </c>
      <c r="AF34" s="63">
        <f t="shared" si="19"/>
        <v>3290719.4615168534</v>
      </c>
      <c r="AG34" s="64">
        <f t="shared" si="20"/>
        <v>3264538.4142743158</v>
      </c>
      <c r="AH34" s="63">
        <f t="shared" si="21"/>
        <v>3488935.0146713369</v>
      </c>
      <c r="AI34" s="64">
        <f t="shared" si="22"/>
        <v>3460692.1579819745</v>
      </c>
      <c r="AJ34" s="63">
        <f t="shared" si="23"/>
        <v>3698571.8998395721</v>
      </c>
      <c r="AK34" s="64">
        <f t="shared" si="24"/>
        <v>3668115.65467508</v>
      </c>
      <c r="AL34" s="63"/>
    </row>
    <row r="35" spans="1:45" x14ac:dyDescent="0.25">
      <c r="A35" s="75" t="s">
        <v>40</v>
      </c>
      <c r="B35" s="74" t="s">
        <v>86</v>
      </c>
      <c r="C35" s="73" t="s">
        <v>53</v>
      </c>
      <c r="D35" s="72">
        <v>18768.16</v>
      </c>
      <c r="E35" s="72">
        <v>20285.127501795287</v>
      </c>
      <c r="F35" s="72">
        <v>22104.700547318258</v>
      </c>
      <c r="G35" s="72">
        <v>22870.12</v>
      </c>
      <c r="H35" s="72">
        <v>24932.240000000002</v>
      </c>
      <c r="I35" s="72">
        <v>26917.200000000001</v>
      </c>
      <c r="J35" s="72">
        <v>29045.55</v>
      </c>
      <c r="K35" s="72">
        <v>31191.98</v>
      </c>
      <c r="L35" s="71" t="s">
        <v>84</v>
      </c>
      <c r="M35" s="70">
        <f t="shared" si="0"/>
        <v>7.5269484427583855E-2</v>
      </c>
      <c r="N35" s="63">
        <f t="shared" si="1"/>
        <v>33539.784252875506</v>
      </c>
      <c r="O35" s="64">
        <f t="shared" si="2"/>
        <v>32456.796107688606</v>
      </c>
      <c r="P35" s="7">
        <f t="shared" si="3"/>
        <v>34899.802416885541</v>
      </c>
      <c r="Q35" s="64">
        <f t="shared" si="4"/>
        <v>29942.85824031572</v>
      </c>
      <c r="R35" s="7">
        <f t="shared" si="5"/>
        <v>32196.641742352516</v>
      </c>
      <c r="S35" s="64">
        <f t="shared" si="6"/>
        <v>32996.028711033003</v>
      </c>
      <c r="T35" s="7">
        <f t="shared" si="7"/>
        <v>35479.622780270212</v>
      </c>
      <c r="U35" s="64">
        <f t="shared" si="8"/>
        <v>35773.276646089478</v>
      </c>
      <c r="V35" s="7">
        <f t="shared" si="9"/>
        <v>38465.912735525962</v>
      </c>
      <c r="W35" s="64">
        <f t="shared" si="10"/>
        <v>38287.084509645727</v>
      </c>
      <c r="X35" s="7">
        <f t="shared" si="11"/>
        <v>41168.933620922093</v>
      </c>
      <c r="Y35" s="64">
        <f t="shared" si="12"/>
        <v>40924.118929993296</v>
      </c>
      <c r="Z35" s="63">
        <f t="shared" si="13"/>
        <v>44004.456262507018</v>
      </c>
      <c r="AA35" s="64">
        <f t="shared" si="14"/>
        <v>43708.705668803275</v>
      </c>
      <c r="AB35" s="63">
        <f t="shared" si="15"/>
        <v>46998.637409491108</v>
      </c>
      <c r="AC35" s="64">
        <f t="shared" si="16"/>
        <v>46637.682772431035</v>
      </c>
      <c r="AD35" s="63">
        <f t="shared" si="17"/>
        <v>50148.077109609127</v>
      </c>
      <c r="AE35" s="64">
        <f t="shared" si="18"/>
        <v>49756.032739083392</v>
      </c>
      <c r="AF35" s="63">
        <f t="shared" si="19"/>
        <v>53501.143670516183</v>
      </c>
      <c r="AG35" s="64">
        <f t="shared" si="20"/>
        <v>53075.487218683025</v>
      </c>
      <c r="AH35" s="63">
        <f t="shared" si="21"/>
        <v>57070.451777376111</v>
      </c>
      <c r="AI35" s="64">
        <f t="shared" si="22"/>
        <v>56608.467652143721</v>
      </c>
      <c r="AJ35" s="63">
        <f t="shared" si="23"/>
        <v>60869.357826556137</v>
      </c>
      <c r="AK35" s="64">
        <f t="shared" si="24"/>
        <v>60368.123259492233</v>
      </c>
      <c r="AL35" s="63"/>
    </row>
    <row r="36" spans="1:45" x14ac:dyDescent="0.25">
      <c r="A36" s="75" t="s">
        <v>40</v>
      </c>
      <c r="B36" s="74" t="s">
        <v>85</v>
      </c>
      <c r="C36" s="73" t="s">
        <v>53</v>
      </c>
      <c r="D36" s="72">
        <v>16818.009999999998</v>
      </c>
      <c r="E36" s="72">
        <v>17310.43</v>
      </c>
      <c r="F36" s="72">
        <v>19170.25</v>
      </c>
      <c r="G36" s="72">
        <v>18206.652471395879</v>
      </c>
      <c r="H36" s="72">
        <v>19060.238535707518</v>
      </c>
      <c r="I36" s="72">
        <v>20477.960059405941</v>
      </c>
      <c r="J36" s="72">
        <v>22277.245589597434</v>
      </c>
      <c r="K36" s="72">
        <v>23013.124223876075</v>
      </c>
      <c r="L36" s="71">
        <v>25093.123970270888</v>
      </c>
      <c r="M36" s="70">
        <f t="shared" si="0"/>
        <v>4.582081703590335E-2</v>
      </c>
      <c r="N36" s="63">
        <f t="shared" si="1"/>
        <v>24067.604378362816</v>
      </c>
      <c r="O36" s="64">
        <f t="shared" si="2"/>
        <v>23290.46967683054</v>
      </c>
      <c r="P36" s="7">
        <f t="shared" si="3"/>
        <v>24357.658026572848</v>
      </c>
      <c r="Q36" s="64">
        <f t="shared" si="4"/>
        <v>20898.052448654671</v>
      </c>
      <c r="R36" s="7">
        <f t="shared" si="5"/>
        <v>21855.61828631119</v>
      </c>
      <c r="S36" s="64">
        <f t="shared" si="6"/>
        <v>22398.255515073783</v>
      </c>
      <c r="T36" s="7">
        <f t="shared" si="7"/>
        <v>23424.561882953392</v>
      </c>
      <c r="U36" s="64">
        <f t="shared" si="8"/>
        <v>23618.439737705477</v>
      </c>
      <c r="V36" s="7">
        <f t="shared" si="9"/>
        <v>24700.655943600388</v>
      </c>
      <c r="W36" s="64">
        <f t="shared" si="10"/>
        <v>24585.822467248414</v>
      </c>
      <c r="X36" s="7">
        <f t="shared" si="11"/>
        <v>25712.364940197407</v>
      </c>
      <c r="Y36" s="64">
        <f t="shared" si="12"/>
        <v>25559.464096715667</v>
      </c>
      <c r="Z36" s="63">
        <f t="shared" si="13"/>
        <v>26730.619624627016</v>
      </c>
      <c r="AA36" s="64">
        <f t="shared" si="14"/>
        <v>26550.965169248866</v>
      </c>
      <c r="AB36" s="63">
        <f t="shared" si="15"/>
        <v>27767.552086395663</v>
      </c>
      <c r="AC36" s="64">
        <f t="shared" si="16"/>
        <v>27554.294272172996</v>
      </c>
      <c r="AD36" s="63">
        <f t="shared" si="17"/>
        <v>28816.854548571675</v>
      </c>
      <c r="AE36" s="64">
        <f t="shared" si="18"/>
        <v>28591.572020243952</v>
      </c>
      <c r="AF36" s="63">
        <f t="shared" si="19"/>
        <v>29901.661210552404</v>
      </c>
      <c r="AG36" s="64">
        <f t="shared" si="20"/>
        <v>29663.762837889859</v>
      </c>
      <c r="AH36" s="63">
        <f t="shared" si="21"/>
        <v>31022.980687481238</v>
      </c>
      <c r="AI36" s="64">
        <f t="shared" si="22"/>
        <v>30771.850301289189</v>
      </c>
      <c r="AJ36" s="63">
        <f t="shared" si="23"/>
        <v>32181.841623800767</v>
      </c>
      <c r="AK36" s="64">
        <f t="shared" si="24"/>
        <v>31916.837161299482</v>
      </c>
      <c r="AL36" s="63"/>
    </row>
    <row r="37" spans="1:45" s="51" customFormat="1" x14ac:dyDescent="0.25">
      <c r="A37" s="10"/>
      <c r="B37" s="69"/>
      <c r="C37" s="68" t="s">
        <v>151</v>
      </c>
      <c r="D37" s="65">
        <f t="shared" ref="D37:L37" si="25">SUM(D5:D36)</f>
        <v>8627510.2396030705</v>
      </c>
      <c r="E37" s="65">
        <f t="shared" si="25"/>
        <v>9118567.4978322685</v>
      </c>
      <c r="F37" s="65">
        <f t="shared" si="25"/>
        <v>9712382.3232713118</v>
      </c>
      <c r="G37" s="65">
        <f t="shared" si="25"/>
        <v>10300128.720270095</v>
      </c>
      <c r="H37" s="65">
        <f t="shared" si="25"/>
        <v>11181958.515970752</v>
      </c>
      <c r="I37" s="65">
        <f t="shared" si="25"/>
        <v>12214306.831012947</v>
      </c>
      <c r="J37" s="65">
        <f t="shared" si="25"/>
        <v>13123274.631991053</v>
      </c>
      <c r="K37" s="65">
        <f t="shared" si="25"/>
        <v>14036732.060255595</v>
      </c>
      <c r="L37" s="67">
        <f t="shared" si="25"/>
        <v>10297887.022253141</v>
      </c>
      <c r="M37" s="66"/>
      <c r="N37" s="65">
        <f>SUM(N5:N36)</f>
        <v>15055401.627730902</v>
      </c>
      <c r="O37" s="64">
        <f t="shared" si="2"/>
        <v>14569267.866078507</v>
      </c>
      <c r="P37" s="65">
        <f>SUM(P5:P36)</f>
        <v>15628677.091408955</v>
      </c>
      <c r="Q37" s="64">
        <f t="shared" si="4"/>
        <v>13408879.999999998</v>
      </c>
      <c r="R37" s="65">
        <f>SUM(R5:R36)</f>
        <v>14385847.223238707</v>
      </c>
      <c r="S37" s="64">
        <f t="shared" si="6"/>
        <v>14743022.946586218</v>
      </c>
      <c r="T37" s="65">
        <f>SUM(T5:T36)</f>
        <v>15819335.144839946</v>
      </c>
      <c r="U37" s="64">
        <f t="shared" si="8"/>
        <v>15950266.889766956</v>
      </c>
      <c r="V37" s="65">
        <f>SUM(V5:V36)</f>
        <v>17117040.682606012</v>
      </c>
      <c r="W37" s="64">
        <f t="shared" si="10"/>
        <v>17037463.472554184</v>
      </c>
      <c r="X37" s="65">
        <f>SUM(X5:X36)</f>
        <v>18286264.914349951</v>
      </c>
      <c r="Y37" s="64">
        <f t="shared" si="12"/>
        <v>18177524.028941795</v>
      </c>
      <c r="Z37" s="63">
        <f>SUM(Z5:Z36)</f>
        <v>19512568.292897936</v>
      </c>
      <c r="AA37" s="64">
        <f t="shared" si="14"/>
        <v>19381425.809898406</v>
      </c>
      <c r="AB37" s="63">
        <f>SUM(AB5:AB36)</f>
        <v>20807761.909896802</v>
      </c>
      <c r="AC37" s="64">
        <f t="shared" si="16"/>
        <v>20647956.039722733</v>
      </c>
      <c r="AD37" s="63">
        <f>SUM(AD5:AD36)</f>
        <v>22170574.692160558</v>
      </c>
      <c r="AE37" s="64">
        <f t="shared" si="18"/>
        <v>21997251.017548189</v>
      </c>
      <c r="AF37" s="63">
        <f>SUM(AF5:AF36)</f>
        <v>23622661.717377916</v>
      </c>
      <c r="AG37" s="64">
        <f t="shared" si="20"/>
        <v>23434719.223449226</v>
      </c>
      <c r="AH37" s="63">
        <f>SUM(AH5:AH36)</f>
        <v>25169872.162751287</v>
      </c>
      <c r="AI37" s="64">
        <f t="shared" si="22"/>
        <v>24966122.568851467</v>
      </c>
      <c r="AJ37" s="63">
        <f>SUM(AJ5:AJ36)</f>
        <v>26818438.497303184</v>
      </c>
      <c r="AK37" s="64">
        <f t="shared" si="24"/>
        <v>26597599.492432643</v>
      </c>
      <c r="AL37" s="63"/>
    </row>
    <row r="38" spans="1:45" s="58" customFormat="1" ht="12.75" x14ac:dyDescent="0.2">
      <c r="A38" s="10"/>
      <c r="B38" s="62" t="s">
        <v>150</v>
      </c>
      <c r="C38" s="61"/>
      <c r="D38" s="60">
        <f>GDP_RBI!D4</f>
        <v>8736328.8108910192</v>
      </c>
      <c r="E38" s="60">
        <f>GDP_RBI!E4</f>
        <v>9213016.7685994264</v>
      </c>
      <c r="F38" s="60">
        <f>GDP_RBI!F4</f>
        <v>9801369.8221771102</v>
      </c>
      <c r="G38" s="60">
        <f>GDP_RBI!G4</f>
        <v>10527673.634424319</v>
      </c>
      <c r="H38" s="60">
        <f>GDP_RBI!H4</f>
        <v>11369493.135959458</v>
      </c>
      <c r="I38" s="60">
        <f>GDP_RBI!I4</f>
        <v>12308193</v>
      </c>
      <c r="J38" s="60">
        <f>GDP_RBI!J4</f>
        <v>13144582.144739117</v>
      </c>
      <c r="K38" s="60">
        <f>GDP_RBI!K4</f>
        <v>14003316.25185184</v>
      </c>
      <c r="L38" s="108">
        <f>GDP_RBI!L4</f>
        <v>14569267.866078507</v>
      </c>
      <c r="M38" s="59"/>
    </row>
    <row r="39" spans="1:45" s="52" customFormat="1" ht="15.75" thickBot="1" x14ac:dyDescent="0.3">
      <c r="A39" s="10"/>
      <c r="B39" s="57"/>
      <c r="C39" s="56"/>
      <c r="D39" s="55">
        <f t="shared" ref="D39:K39" si="26">D38/D37-1</f>
        <v>1.2612975037506802E-2</v>
      </c>
      <c r="E39" s="55">
        <f t="shared" si="26"/>
        <v>1.035790663276992E-2</v>
      </c>
      <c r="F39" s="55">
        <f t="shared" si="26"/>
        <v>9.1622730596776503E-3</v>
      </c>
      <c r="G39" s="55">
        <f t="shared" si="26"/>
        <v>2.2091463158749436E-2</v>
      </c>
      <c r="H39" s="55">
        <f t="shared" si="26"/>
        <v>1.6771178297688927E-2</v>
      </c>
      <c r="I39" s="55">
        <f t="shared" si="26"/>
        <v>7.6865736456421807E-3</v>
      </c>
      <c r="J39" s="55">
        <f t="shared" si="26"/>
        <v>1.6236429813121234E-3</v>
      </c>
      <c r="K39" s="55">
        <f t="shared" si="26"/>
        <v>-2.3805974396540197E-3</v>
      </c>
      <c r="L39" s="54">
        <f>L38/L37-1</f>
        <v>0.4147822591756114</v>
      </c>
      <c r="M39" s="53"/>
      <c r="N39" s="7">
        <f>N40/N37</f>
        <v>0.96771034252869259</v>
      </c>
      <c r="O39" s="7"/>
      <c r="P39" s="7">
        <f>P40/P37</f>
        <v>0.85796641146107155</v>
      </c>
      <c r="Q39" s="7"/>
      <c r="R39" s="7">
        <f>R40/R37</f>
        <v>1.0248282716898685</v>
      </c>
      <c r="S39" s="7"/>
      <c r="T39" s="7">
        <f>T40/T37</f>
        <v>1.0082766907539549</v>
      </c>
      <c r="U39" s="7"/>
      <c r="V39" s="7">
        <f>V40/V37</f>
        <v>0.99535099486369205</v>
      </c>
      <c r="W39" s="7"/>
      <c r="X39" s="7">
        <f>X40/X37</f>
        <v>0.99405341189589669</v>
      </c>
      <c r="Y39" s="7"/>
      <c r="Z39" s="7">
        <f>Z40/Z37</f>
        <v>0.99327907628401424</v>
      </c>
      <c r="AA39" s="7"/>
      <c r="AB39" s="7">
        <f>AB40/AB37</f>
        <v>0.99231989144887034</v>
      </c>
      <c r="AC39" s="7"/>
      <c r="AD39" s="7">
        <f>AD40/AD37</f>
        <v>0.99218226514111718</v>
      </c>
      <c r="AE39" s="7"/>
      <c r="AF39" s="7">
        <f>AF40/AF37</f>
        <v>0.99204397471473627</v>
      </c>
      <c r="AG39" s="7"/>
      <c r="AH39" s="7">
        <f>AH40/AH37</f>
        <v>0.99190502070958675</v>
      </c>
      <c r="AI39" s="7"/>
      <c r="AJ39" s="7">
        <f>AJ40/AJ37</f>
        <v>0.99176540405614033</v>
      </c>
    </row>
    <row r="40" spans="1:45" x14ac:dyDescent="0.25">
      <c r="B40" s="109" t="s">
        <v>458</v>
      </c>
      <c r="M40" s="47"/>
      <c r="N40" s="221">
        <f>L38</f>
        <v>14569267.866078507</v>
      </c>
      <c r="O40" s="221"/>
      <c r="P40" s="221">
        <f>GDP_RBI!M22*100</f>
        <v>13408879.999999998</v>
      </c>
      <c r="Q40" s="221"/>
      <c r="R40" s="221">
        <f>GDP_RBI!N22*100</f>
        <v>14743022.946586218</v>
      </c>
      <c r="S40" s="221"/>
      <c r="T40" s="221">
        <f>GDP_RBI!O22*100</f>
        <v>15950266.889766956</v>
      </c>
      <c r="U40" s="221"/>
      <c r="V40" s="221">
        <f>GDP_RBI!P22*100</f>
        <v>17037463.472554184</v>
      </c>
      <c r="W40" s="221"/>
      <c r="X40" s="221">
        <f>GDP_RBI!Q22*100</f>
        <v>18177524.028941795</v>
      </c>
      <c r="Y40" s="221"/>
      <c r="Z40" s="221">
        <f>GDP_RBI!R22*100</f>
        <v>19381425.809898406</v>
      </c>
      <c r="AA40" s="221"/>
      <c r="AB40" s="221">
        <f>GDP_RBI!S22*100</f>
        <v>20647956.039722733</v>
      </c>
      <c r="AC40" s="221"/>
      <c r="AD40" s="221">
        <f>GDP_RBI!T22*100</f>
        <v>21997251.017548189</v>
      </c>
      <c r="AE40" s="221"/>
      <c r="AF40" s="221">
        <f>GDP_RBI!U22*100</f>
        <v>23434719.223449226</v>
      </c>
      <c r="AG40" s="221"/>
      <c r="AH40" s="221">
        <f>GDP_RBI!V22*100</f>
        <v>24966122.568851467</v>
      </c>
      <c r="AI40" s="221"/>
      <c r="AJ40" s="221">
        <f>GDP_RBI!W22*100</f>
        <v>26597599.492432643</v>
      </c>
    </row>
    <row r="41" spans="1:45" x14ac:dyDescent="0.25">
      <c r="M41" s="50"/>
      <c r="N41" s="50">
        <f>N40/K38-1</f>
        <v>4.0415541865079563E-2</v>
      </c>
      <c r="O41" s="50"/>
      <c r="P41" s="50">
        <f>P40/N40-1</f>
        <v>-7.9646271641434341E-2</v>
      </c>
      <c r="Q41" s="50"/>
      <c r="R41" s="50">
        <f>R40/P40-1</f>
        <v>9.9496971155399905E-2</v>
      </c>
      <c r="S41" s="50"/>
      <c r="T41" s="50">
        <f>T40/R40-1</f>
        <v>8.1885780653979001E-2</v>
      </c>
      <c r="U41" s="50"/>
      <c r="V41" s="50">
        <f>V40/T40-1</f>
        <v>6.816165461687218E-2</v>
      </c>
      <c r="W41" s="50"/>
      <c r="X41" s="50">
        <f>X40/V40-1</f>
        <v>6.6914923000371829E-2</v>
      </c>
      <c r="Y41" s="50"/>
      <c r="Z41" s="50">
        <f>Z40/X40-1</f>
        <v>6.6230240105296545E-2</v>
      </c>
      <c r="AA41" s="50"/>
      <c r="AB41" s="50">
        <f>AB40/Z40-1</f>
        <v>6.5347629335788637E-2</v>
      </c>
      <c r="AC41" s="50"/>
      <c r="AD41" s="50">
        <f>AD40/AB40-1</f>
        <v>6.5347629335788415E-2</v>
      </c>
      <c r="AE41" s="50"/>
      <c r="AF41" s="50">
        <f>AF40/AD40-1</f>
        <v>6.5347629335788637E-2</v>
      </c>
      <c r="AG41" s="50"/>
      <c r="AH41" s="50">
        <f>AH40/AF40-1</f>
        <v>6.5347629335788637E-2</v>
      </c>
      <c r="AI41" s="50"/>
      <c r="AJ41" s="50">
        <f>AJ40/AH40-1</f>
        <v>6.5347629335788637E-2</v>
      </c>
      <c r="AK41" s="49"/>
    </row>
    <row r="42" spans="1:45" x14ac:dyDescent="0.25"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7"/>
      <c r="AA42" s="48"/>
      <c r="AB42" s="47"/>
      <c r="AC42" s="48"/>
      <c r="AD42" s="47"/>
      <c r="AE42" s="48"/>
      <c r="AF42" s="47"/>
      <c r="AG42" s="48"/>
      <c r="AH42" s="47"/>
      <c r="AI42" s="48"/>
      <c r="AJ42" s="47"/>
    </row>
    <row r="44" spans="1:45" s="37" customFormat="1" ht="39.75" thickBot="1" x14ac:dyDescent="0.3">
      <c r="A44" s="43"/>
      <c r="B44" s="46"/>
      <c r="C44" s="43"/>
      <c r="D44" s="43"/>
      <c r="E44" s="43"/>
      <c r="F44" s="43"/>
      <c r="G44" s="43"/>
      <c r="H44" s="43"/>
      <c r="I44" s="43"/>
      <c r="J44" s="43"/>
      <c r="K44" s="43"/>
      <c r="L44" s="42"/>
      <c r="M44" s="41"/>
      <c r="Y44" s="44" t="s">
        <v>391</v>
      </c>
      <c r="Z44" s="45">
        <f>GDP_RBI!$D$8</f>
        <v>1.3487488808392991</v>
      </c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4"/>
    </row>
    <row r="45" spans="1:45" s="37" customFormat="1" ht="46.5" x14ac:dyDescent="0.35">
      <c r="A45" s="43"/>
      <c r="B45" s="43"/>
      <c r="C45" s="15" t="s">
        <v>149</v>
      </c>
      <c r="D45" s="43"/>
      <c r="E45" s="43"/>
      <c r="F45" s="43"/>
      <c r="G45" s="43"/>
      <c r="H45" s="43"/>
      <c r="I45" s="43"/>
      <c r="J45" s="43"/>
      <c r="K45" s="43"/>
      <c r="L45" s="42"/>
      <c r="M45" s="41"/>
      <c r="Y45" s="40" t="s">
        <v>218</v>
      </c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8"/>
    </row>
    <row r="46" spans="1:45" s="31" customFormat="1" ht="22.5" customHeight="1" thickBot="1" x14ac:dyDescent="0.3">
      <c r="A46" s="36"/>
      <c r="B46" s="36"/>
      <c r="C46" s="35" t="s">
        <v>148</v>
      </c>
      <c r="D46" s="35" t="str">
        <f t="shared" ref="D46:K46" si="27">D4</f>
        <v>2011-12</v>
      </c>
      <c r="E46" s="35" t="str">
        <f t="shared" si="27"/>
        <v>2012-13</v>
      </c>
      <c r="F46" s="35" t="str">
        <f t="shared" si="27"/>
        <v>2013-14</v>
      </c>
      <c r="G46" s="35" t="str">
        <f t="shared" si="27"/>
        <v>2014-15</v>
      </c>
      <c r="H46" s="35" t="str">
        <f t="shared" si="27"/>
        <v>2015-16</v>
      </c>
      <c r="I46" s="35" t="str">
        <f t="shared" si="27"/>
        <v>2016-17</v>
      </c>
      <c r="J46" s="35" t="str">
        <f t="shared" si="27"/>
        <v>2017-18</v>
      </c>
      <c r="K46" s="35" t="str">
        <f t="shared" si="27"/>
        <v>2018-19</v>
      </c>
      <c r="L46" s="35" t="str">
        <f>O4</f>
        <v>2019-20</v>
      </c>
      <c r="M46" s="35" t="str">
        <f>Q4</f>
        <v>2020-21</v>
      </c>
      <c r="N46" s="35" t="str">
        <f>S4</f>
        <v>2021-22</v>
      </c>
      <c r="O46" s="35" t="str">
        <f>U4</f>
        <v>2022-23</v>
      </c>
      <c r="P46" s="35" t="str">
        <f>W4</f>
        <v>2023-24</v>
      </c>
      <c r="Q46" s="35" t="str">
        <f>Y4</f>
        <v>2024-25</v>
      </c>
      <c r="R46" s="34" t="str">
        <f>AA4</f>
        <v>2025-26</v>
      </c>
      <c r="S46" s="34" t="str">
        <f>AC4</f>
        <v>2026-27</v>
      </c>
      <c r="T46" s="34" t="str">
        <f>AE4</f>
        <v>2027-28</v>
      </c>
      <c r="U46" s="34" t="str">
        <f>AG4</f>
        <v>2028-29</v>
      </c>
      <c r="V46" s="34" t="str">
        <f>AI4</f>
        <v>2029-30</v>
      </c>
      <c r="W46" s="34" t="str">
        <f>AK4</f>
        <v>2030-31</v>
      </c>
      <c r="Y46" s="33" t="s">
        <v>147</v>
      </c>
      <c r="Z46" s="33" t="s">
        <v>398</v>
      </c>
      <c r="AA46" s="33" t="s">
        <v>399</v>
      </c>
      <c r="AB46" s="33" t="s">
        <v>397</v>
      </c>
      <c r="AC46" s="33" t="s">
        <v>396</v>
      </c>
      <c r="AD46" s="33" t="s">
        <v>395</v>
      </c>
      <c r="AE46" s="33" t="s">
        <v>394</v>
      </c>
      <c r="AF46" s="33" t="s">
        <v>393</v>
      </c>
      <c r="AG46" s="33" t="s">
        <v>392</v>
      </c>
      <c r="AH46" s="32" t="s">
        <v>81</v>
      </c>
      <c r="AI46" s="32" t="s">
        <v>146</v>
      </c>
      <c r="AJ46" s="32" t="s">
        <v>145</v>
      </c>
      <c r="AK46" s="32" t="s">
        <v>144</v>
      </c>
      <c r="AL46" s="32" t="s">
        <v>143</v>
      </c>
      <c r="AM46" s="32" t="s">
        <v>142</v>
      </c>
      <c r="AN46" s="32" t="s">
        <v>141</v>
      </c>
      <c r="AO46" s="32" t="s">
        <v>140</v>
      </c>
      <c r="AP46" s="32" t="s">
        <v>139</v>
      </c>
      <c r="AQ46" s="32" t="s">
        <v>138</v>
      </c>
      <c r="AR46" s="32" t="s">
        <v>137</v>
      </c>
      <c r="AS46" s="32" t="s">
        <v>136</v>
      </c>
    </row>
    <row r="47" spans="1:45" ht="15.75" thickTop="1" x14ac:dyDescent="0.25">
      <c r="C47" s="23" t="s">
        <v>52</v>
      </c>
      <c r="D47" s="22">
        <f t="shared" ref="D47:K51" si="28">SUMIF($C$5:$C$36,$C47,D$5:D$36)</f>
        <v>1149533.6677195339</v>
      </c>
      <c r="E47" s="22">
        <f t="shared" si="28"/>
        <v>1205655.3997149952</v>
      </c>
      <c r="F47" s="22">
        <f t="shared" si="28"/>
        <v>1259854.701602329</v>
      </c>
      <c r="G47" s="22">
        <f t="shared" si="28"/>
        <v>1311046.5166364303</v>
      </c>
      <c r="H47" s="22">
        <f t="shared" si="28"/>
        <v>1373142.931633471</v>
      </c>
      <c r="I47" s="22">
        <f t="shared" si="28"/>
        <v>1506888.6155533879</v>
      </c>
      <c r="J47" s="22">
        <f t="shared" si="28"/>
        <v>1610924.9558129567</v>
      </c>
      <c r="K47" s="22">
        <f t="shared" si="28"/>
        <v>1717040.0130685554</v>
      </c>
      <c r="L47" s="22">
        <f>SUMIF($C$5:$C$36,$C47,O$5:O$36)</f>
        <v>1760030.4107656355</v>
      </c>
      <c r="M47" s="22">
        <f>SUMIF($C$5:$C$36,$C47,Q$5:Q$36)</f>
        <v>1599595.7133992584</v>
      </c>
      <c r="N47" s="22">
        <f>SUMIF($C$5:$C$36,$C47,S$5:S$36)</f>
        <v>1736627.2465697455</v>
      </c>
      <c r="O47" s="22">
        <f>SUMIF($C$5:$C$36,$C47,U$5:U$36)</f>
        <v>1855056.8852619843</v>
      </c>
      <c r="P47" s="22">
        <f>SUMIF($C$5:$C$36,$C47,W$5:W$36)</f>
        <v>1956275.8641960653</v>
      </c>
      <c r="Q47" s="22">
        <f>SUMIF($C$5:$C$36,$C47,Y$5:Y$36)</f>
        <v>2060450.7831571405</v>
      </c>
      <c r="R47" s="22">
        <f>SUMIF($C$5:$C$36,$C47,AA$5:AA$36)</f>
        <v>2168612.1088243262</v>
      </c>
      <c r="S47" s="22">
        <f>SUMIF($C$5:$C$36,$C47,AC$5:AC$36)</f>
        <v>2280383.7508088588</v>
      </c>
      <c r="T47" s="22">
        <f>SUMIF($C$5:$C$36,$C47,AE$5:AE$36)</f>
        <v>2397727.7648962447</v>
      </c>
      <c r="U47" s="22">
        <f>SUMIF($C$5:$C$36,$C47,AG$5:AG$36)</f>
        <v>2520910.7914294861</v>
      </c>
      <c r="V47" s="22">
        <f>SUMIF($C$5:$C$36,$C47,AI$5:AI$36)</f>
        <v>2650211.5745704537</v>
      </c>
      <c r="W47" s="22">
        <f>SUMIF($C$5:$C$36,$C47,AK$5:AK$36)</f>
        <v>2785921.4746857081</v>
      </c>
      <c r="Y47" s="30" t="s">
        <v>52</v>
      </c>
      <c r="Z47" s="295">
        <f t="shared" ref="Z47:AO51" si="29">D47*$Z$44*10</f>
        <v>15504322.47823816</v>
      </c>
      <c r="AA47" s="295">
        <f t="shared" si="29"/>
        <v>16261263.710434576</v>
      </c>
      <c r="AB47" s="295">
        <f t="shared" si="29"/>
        <v>16992276.188062705</v>
      </c>
      <c r="AC47" s="295">
        <f t="shared" si="29"/>
        <v>17682725.220416471</v>
      </c>
      <c r="AD47" s="295">
        <f t="shared" si="29"/>
        <v>18520249.922730383</v>
      </c>
      <c r="AE47" s="295">
        <f t="shared" si="29"/>
        <v>20324143.337771129</v>
      </c>
      <c r="AF47" s="295">
        <f t="shared" si="29"/>
        <v>21727332.312688228</v>
      </c>
      <c r="AG47" s="295">
        <f t="shared" si="29"/>
        <v>23158557.959825095</v>
      </c>
      <c r="AH47" s="295">
        <f t="shared" si="29"/>
        <v>23738390.467632826</v>
      </c>
      <c r="AI47" s="295">
        <f t="shared" si="29"/>
        <v>21574529.282425903</v>
      </c>
      <c r="AJ47" s="295">
        <f t="shared" si="29"/>
        <v>23422740.552459776</v>
      </c>
      <c r="AK47" s="295">
        <f t="shared" si="29"/>
        <v>25020058.978903372</v>
      </c>
      <c r="AL47" s="295">
        <f t="shared" si="29"/>
        <v>26385248.824473761</v>
      </c>
      <c r="AM47" s="295">
        <f t="shared" si="29"/>
        <v>27790306.878076509</v>
      </c>
      <c r="AN47" s="295">
        <f t="shared" si="29"/>
        <v>29249131.547513623</v>
      </c>
      <c r="AO47" s="295">
        <f t="shared" si="29"/>
        <v>30756650.317875713</v>
      </c>
      <c r="AP47" s="295">
        <f t="shared" ref="AJ47:AS51" si="30">T47*$Z$44*10</f>
        <v>32339326.394611243</v>
      </c>
      <c r="AQ47" s="295">
        <f t="shared" si="30"/>
        <v>34000756.08636231</v>
      </c>
      <c r="AR47" s="295">
        <f t="shared" si="30"/>
        <v>35744698.951892562</v>
      </c>
      <c r="AS47" s="295">
        <f t="shared" si="30"/>
        <v>37575084.710885182</v>
      </c>
    </row>
    <row r="48" spans="1:45" x14ac:dyDescent="0.25">
      <c r="C48" s="23" t="s">
        <v>56</v>
      </c>
      <c r="D48" s="22">
        <f t="shared" si="28"/>
        <v>236878.87822920192</v>
      </c>
      <c r="E48" s="22">
        <f t="shared" si="28"/>
        <v>244927.9696167935</v>
      </c>
      <c r="F48" s="22">
        <f t="shared" si="28"/>
        <v>259468.69439943833</v>
      </c>
      <c r="G48" s="22">
        <f t="shared" si="28"/>
        <v>280676.17523435241</v>
      </c>
      <c r="H48" s="22">
        <f t="shared" si="28"/>
        <v>310552.03607642074</v>
      </c>
      <c r="I48" s="22">
        <f t="shared" si="28"/>
        <v>330819.32166422217</v>
      </c>
      <c r="J48" s="22">
        <f t="shared" si="28"/>
        <v>359190.02589002287</v>
      </c>
      <c r="K48" s="22">
        <f t="shared" si="28"/>
        <v>384516.83544141299</v>
      </c>
      <c r="L48" s="22">
        <f>SUMIF($C$5:$C$36,$C48,O$5:O$36)</f>
        <v>399200.51691676443</v>
      </c>
      <c r="M48" s="22">
        <f>SUMIF($C$5:$C$36,$C48,Q$5:Q$36)</f>
        <v>367546.16624734714</v>
      </c>
      <c r="N48" s="22">
        <f>SUMIF($C$5:$C$36,$C48,S$5:S$36)</f>
        <v>404328.49607424421</v>
      </c>
      <c r="O48" s="22">
        <f>SUMIF($C$5:$C$36,$C48,U$5:U$36)</f>
        <v>437730.71744853992</v>
      </c>
      <c r="P48" s="22">
        <f>SUMIF($C$5:$C$36,$C48,W$5:W$36)</f>
        <v>467949.12755281583</v>
      </c>
      <c r="Q48" s="22">
        <f>SUMIF($C$5:$C$36,$C48,Y$5:Y$36)</f>
        <v>499743.37200360291</v>
      </c>
      <c r="R48" s="22">
        <f>SUMIF($C$5:$C$36,$C48,AA$5:AA$36)</f>
        <v>533434.74927173904</v>
      </c>
      <c r="S48" s="22">
        <f>SUMIF($C$5:$C$36,$C48,AC$5:AC$36)</f>
        <v>569011.85572840867</v>
      </c>
      <c r="T48" s="22">
        <f>SUMIF($C$5:$C$36,$C48,AE$5:AE$36)</f>
        <v>607054.31917944527</v>
      </c>
      <c r="U48" s="22">
        <f>SUMIF($C$5:$C$36,$C48,AG$5:AG$36)</f>
        <v>647740.29163140152</v>
      </c>
      <c r="V48" s="22">
        <f>SUMIF($C$5:$C$36,$C48,AI$5:AI$36)</f>
        <v>691261.4820021569</v>
      </c>
      <c r="W48" s="22">
        <f>SUMIF($C$5:$C$36,$C48,AK$5:AK$36)</f>
        <v>737824.25161781942</v>
      </c>
      <c r="Y48" s="29" t="s">
        <v>56</v>
      </c>
      <c r="Z48" s="296">
        <f t="shared" si="29"/>
        <v>3194901.2190610468</v>
      </c>
      <c r="AA48" s="296">
        <f t="shared" si="29"/>
        <v>3303463.249068921</v>
      </c>
      <c r="AB48" s="296">
        <f t="shared" si="29"/>
        <v>3499581.1118407659</v>
      </c>
      <c r="AC48" s="296">
        <f t="shared" si="29"/>
        <v>3785616.7722558784</v>
      </c>
      <c r="AD48" s="296">
        <f t="shared" si="29"/>
        <v>4188567.1110043814</v>
      </c>
      <c r="AE48" s="296">
        <f t="shared" si="29"/>
        <v>4461921.8985463576</v>
      </c>
      <c r="AF48" s="296">
        <f t="shared" si="29"/>
        <v>4844571.4542780723</v>
      </c>
      <c r="AG48" s="296">
        <f t="shared" si="29"/>
        <v>5186166.5146547472</v>
      </c>
      <c r="AH48" s="296">
        <f t="shared" si="29"/>
        <v>5384212.5042195572</v>
      </c>
      <c r="AI48" s="296">
        <f t="shared" si="29"/>
        <v>4957274.8038288448</v>
      </c>
      <c r="AJ48" s="296">
        <f t="shared" si="30"/>
        <v>5453376.0657157376</v>
      </c>
      <c r="AK48" s="296">
        <f t="shared" si="30"/>
        <v>5903888.1526770163</v>
      </c>
      <c r="AL48" s="296">
        <f t="shared" si="30"/>
        <v>6311458.6207658686</v>
      </c>
      <c r="AM48" s="296">
        <f t="shared" si="30"/>
        <v>6740283.1369671691</v>
      </c>
      <c r="AN48" s="296">
        <f t="shared" si="30"/>
        <v>7194695.2108105011</v>
      </c>
      <c r="AO48" s="296">
        <f t="shared" si="30"/>
        <v>7674541.035979839</v>
      </c>
      <c r="AP48" s="296">
        <f t="shared" si="30"/>
        <v>8187638.3360193949</v>
      </c>
      <c r="AQ48" s="296">
        <f t="shared" si="30"/>
        <v>8736389.9341237396</v>
      </c>
      <c r="AR48" s="296">
        <f t="shared" si="30"/>
        <v>9323381.5021772441</v>
      </c>
      <c r="AS48" s="296">
        <f t="shared" si="30"/>
        <v>9951396.3362562731</v>
      </c>
    </row>
    <row r="49" spans="3:45" x14ac:dyDescent="0.25">
      <c r="C49" s="23" t="s">
        <v>54</v>
      </c>
      <c r="D49" s="22">
        <f t="shared" si="28"/>
        <v>2333154.3490715558</v>
      </c>
      <c r="E49" s="22">
        <f t="shared" si="28"/>
        <v>2462993.3455388881</v>
      </c>
      <c r="F49" s="22">
        <f t="shared" si="28"/>
        <v>2630309.1377871418</v>
      </c>
      <c r="G49" s="22">
        <f t="shared" si="28"/>
        <v>2779666.2517505661</v>
      </c>
      <c r="H49" s="22">
        <f t="shared" si="28"/>
        <v>3036634.1910702488</v>
      </c>
      <c r="I49" s="22">
        <f t="shared" si="28"/>
        <v>3300869.2898161327</v>
      </c>
      <c r="J49" s="22">
        <f t="shared" si="28"/>
        <v>3505805.8791647302</v>
      </c>
      <c r="K49" s="22">
        <f t="shared" si="28"/>
        <v>3744612.4511502306</v>
      </c>
      <c r="L49" s="22">
        <f>SUMIF($C$5:$C$36,$C49,O$5:O$36)</f>
        <v>3878280.5359771871</v>
      </c>
      <c r="M49" s="22">
        <f>SUMIF($C$5:$C$36,$C49,Q$5:Q$36)</f>
        <v>3561481.0802975046</v>
      </c>
      <c r="N49" s="22">
        <f>SUMIF($C$5:$C$36,$C49,S$5:S$36)</f>
        <v>3906943.9308435363</v>
      </c>
      <c r="O49" s="22">
        <f>SUMIF($C$5:$C$36,$C49,U$5:U$36)</f>
        <v>4217030.8404844077</v>
      </c>
      <c r="P49" s="22">
        <f>SUMIF($C$5:$C$36,$C49,W$5:W$36)</f>
        <v>4493735.0130755641</v>
      </c>
      <c r="Q49" s="22">
        <f>SUMIF($C$5:$C$36,$C49,Y$5:Y$36)</f>
        <v>4782734.6238328312</v>
      </c>
      <c r="R49" s="22">
        <f>SUMIF($C$5:$C$36,$C49,AA$5:AA$36)</f>
        <v>5086762.6161142904</v>
      </c>
      <c r="S49" s="22">
        <f>SUMIF($C$5:$C$36,$C49,AC$5:AC$36)</f>
        <v>5405327.066154399</v>
      </c>
      <c r="T49" s="22">
        <f>SUMIF($C$5:$C$36,$C49,AE$5:AE$36)</f>
        <v>5743508.4965864997</v>
      </c>
      <c r="U49" s="22">
        <f>SUMIF($C$5:$C$36,$C49,AG$5:AG$36)</f>
        <v>6102491.047336854</v>
      </c>
      <c r="V49" s="22">
        <f>SUMIF($C$5:$C$36,$C49,AI$5:AI$36)</f>
        <v>6483528.6162873935</v>
      </c>
      <c r="W49" s="22">
        <f>SUMIF($C$5:$C$36,$C49,AK$5:AK$36)</f>
        <v>6887948.8462760933</v>
      </c>
      <c r="Y49" s="28" t="s">
        <v>54</v>
      </c>
      <c r="Z49" s="297">
        <f t="shared" si="29"/>
        <v>31468393.171356041</v>
      </c>
      <c r="AA49" s="297">
        <f t="shared" si="29"/>
        <v>33219595.183102168</v>
      </c>
      <c r="AB49" s="297">
        <f t="shared" si="29"/>
        <v>35476265.058517896</v>
      </c>
      <c r="AC49" s="297">
        <f t="shared" si="29"/>
        <v>37490717.461553454</v>
      </c>
      <c r="AD49" s="297">
        <f t="shared" si="29"/>
        <v>40956569.667243488</v>
      </c>
      <c r="AE49" s="297">
        <f t="shared" si="29"/>
        <v>44520437.604363203</v>
      </c>
      <c r="AF49" s="297">
        <f t="shared" si="29"/>
        <v>47284517.559632652</v>
      </c>
      <c r="AG49" s="297">
        <f t="shared" si="29"/>
        <v>50505418.526657782</v>
      </c>
      <c r="AH49" s="297">
        <f t="shared" si="29"/>
        <v>52308265.324800685</v>
      </c>
      <c r="AI49" s="297">
        <f t="shared" si="29"/>
        <v>48035436.211815968</v>
      </c>
      <c r="AJ49" s="297">
        <f t="shared" si="30"/>
        <v>52694862.542271122</v>
      </c>
      <c r="AK49" s="297">
        <f t="shared" si="30"/>
        <v>56877156.265681535</v>
      </c>
      <c r="AL49" s="297">
        <f t="shared" si="30"/>
        <v>60609200.696740404</v>
      </c>
      <c r="AM49" s="297">
        <f t="shared" si="30"/>
        <v>64507079.712458968</v>
      </c>
      <c r="AN49" s="297">
        <f t="shared" si="30"/>
        <v>68607653.855793342</v>
      </c>
      <c r="AO49" s="297">
        <f t="shared" si="30"/>
        <v>72904288.310461178</v>
      </c>
      <c r="AP49" s="297">
        <f t="shared" si="30"/>
        <v>77465506.568620473</v>
      </c>
      <c r="AQ49" s="297">
        <f t="shared" si="30"/>
        <v>82307279.704274252</v>
      </c>
      <c r="AR49" s="297">
        <f t="shared" si="30"/>
        <v>87446519.651071906</v>
      </c>
      <c r="AS49" s="297">
        <f t="shared" si="30"/>
        <v>92901132.976932228</v>
      </c>
    </row>
    <row r="50" spans="3:45" x14ac:dyDescent="0.25">
      <c r="C50" s="23" t="s">
        <v>55</v>
      </c>
      <c r="D50" s="22">
        <f t="shared" si="28"/>
        <v>2460379.6002905206</v>
      </c>
      <c r="E50" s="22">
        <f t="shared" si="28"/>
        <v>2573292.9213804062</v>
      </c>
      <c r="F50" s="22">
        <f t="shared" si="28"/>
        <v>2756294.4825962298</v>
      </c>
      <c r="G50" s="22">
        <f t="shared" si="28"/>
        <v>2923196.078649818</v>
      </c>
      <c r="H50" s="22">
        <f t="shared" si="28"/>
        <v>3213251.0844531148</v>
      </c>
      <c r="I50" s="22">
        <f t="shared" si="28"/>
        <v>3511996.9476179876</v>
      </c>
      <c r="J50" s="22">
        <f t="shared" si="28"/>
        <v>3823568.6384629998</v>
      </c>
      <c r="K50" s="22">
        <f t="shared" si="28"/>
        <v>4099926.4032520847</v>
      </c>
      <c r="L50" s="22">
        <f>SUMIF($C$5:$C$36,$C50,O$5:O$36)</f>
        <v>4268793.2450421071</v>
      </c>
      <c r="M50" s="22">
        <f>SUMIF($C$5:$C$36,$C50,Q$5:Q$36)</f>
        <v>3940802.1259371438</v>
      </c>
      <c r="N50" s="22">
        <f>SUMIF($C$5:$C$36,$C50,S$5:S$36)</f>
        <v>4345807.9553807182</v>
      </c>
      <c r="O50" s="22">
        <f>SUMIF($C$5:$C$36,$C50,U$5:U$36)</f>
        <v>4715314.6621189294</v>
      </c>
      <c r="P50" s="22">
        <f>SUMIF($C$5:$C$36,$C50,W$5:W$36)</f>
        <v>5050949.2683835439</v>
      </c>
      <c r="Q50" s="22">
        <f>SUMIF($C$5:$C$36,$C50,Y$5:Y$36)</f>
        <v>5403740.4578954754</v>
      </c>
      <c r="R50" s="22">
        <f>SUMIF($C$5:$C$36,$C50,AA$5:AA$36)</f>
        <v>5777011.5544956904</v>
      </c>
      <c r="S50" s="22">
        <f>SUMIF($C$5:$C$36,$C50,AC$5:AC$36)</f>
        <v>6170468.5272104014</v>
      </c>
      <c r="T50" s="22">
        <f>SUMIF($C$5:$C$36,$C50,AE$5:AE$36)</f>
        <v>6590199.7288915291</v>
      </c>
      <c r="U50" s="22">
        <f>SUMIF($C$5:$C$36,$C50,AG$5:AG$36)</f>
        <v>7037919.0600162083</v>
      </c>
      <c r="V50" s="22">
        <f>SUMIF($C$5:$C$36,$C50,AI$5:AI$36)</f>
        <v>7515449.1058921171</v>
      </c>
      <c r="W50" s="22">
        <f>SUMIF($C$5:$C$36,$C50,AK$5:AK$36)</f>
        <v>8024727.7964097084</v>
      </c>
      <c r="Y50" s="29" t="s">
        <v>55</v>
      </c>
      <c r="Z50" s="296">
        <f t="shared" si="29"/>
        <v>33184342.323316816</v>
      </c>
      <c r="AA50" s="296">
        <f t="shared" si="29"/>
        <v>34707259.477835134</v>
      </c>
      <c r="AB50" s="296">
        <f t="shared" si="29"/>
        <v>37175490.986651994</v>
      </c>
      <c r="AC50" s="296">
        <f t="shared" si="29"/>
        <v>39426574.395527698</v>
      </c>
      <c r="AD50" s="296">
        <f t="shared" si="29"/>
        <v>43338688.040118031</v>
      </c>
      <c r="AE50" s="296">
        <f t="shared" si="29"/>
        <v>47368019.526107952</v>
      </c>
      <c r="AF50" s="296">
        <f t="shared" si="29"/>
        <v>51570339.219392136</v>
      </c>
      <c r="AG50" s="296">
        <f t="shared" si="29"/>
        <v>55297711.479097418</v>
      </c>
      <c r="AH50" s="296">
        <f t="shared" si="29"/>
        <v>57575301.117849015</v>
      </c>
      <c r="AI50" s="296">
        <f t="shared" si="29"/>
        <v>53151524.569668539</v>
      </c>
      <c r="AJ50" s="296">
        <f t="shared" si="30"/>
        <v>58614036.161622666</v>
      </c>
      <c r="AK50" s="296">
        <f t="shared" si="30"/>
        <v>63597753.733380437</v>
      </c>
      <c r="AL50" s="296">
        <f t="shared" si="30"/>
        <v>68124621.729083821</v>
      </c>
      <c r="AM50" s="296">
        <f t="shared" si="30"/>
        <v>72882888.949325651</v>
      </c>
      <c r="AN50" s="296">
        <f t="shared" si="30"/>
        <v>77917378.687217623</v>
      </c>
      <c r="AO50" s="296">
        <f t="shared" si="30"/>
        <v>83224125.203291476</v>
      </c>
      <c r="AP50" s="296">
        <f t="shared" si="30"/>
        <v>88885245.088499025</v>
      </c>
      <c r="AQ50" s="296">
        <f t="shared" si="30"/>
        <v>94923854.55634433</v>
      </c>
      <c r="AR50" s="296">
        <f t="shared" si="30"/>
        <v>101364535.70576705</v>
      </c>
      <c r="AS50" s="296">
        <f t="shared" si="30"/>
        <v>108233426.3444761</v>
      </c>
    </row>
    <row r="51" spans="3:45" x14ac:dyDescent="0.25">
      <c r="C51" s="23" t="s">
        <v>53</v>
      </c>
      <c r="D51" s="22">
        <f t="shared" si="28"/>
        <v>2447563.7442922574</v>
      </c>
      <c r="E51" s="22">
        <f t="shared" si="28"/>
        <v>2631697.8615811872</v>
      </c>
      <c r="F51" s="22">
        <f t="shared" si="28"/>
        <v>2806455.3068861743</v>
      </c>
      <c r="G51" s="22">
        <f t="shared" si="28"/>
        <v>3005543.6979989288</v>
      </c>
      <c r="H51" s="22">
        <f t="shared" si="28"/>
        <v>3248378.2727374956</v>
      </c>
      <c r="I51" s="22">
        <f t="shared" si="28"/>
        <v>3563732.6563612162</v>
      </c>
      <c r="J51" s="22">
        <f t="shared" si="28"/>
        <v>3823785.1326603424</v>
      </c>
      <c r="K51" s="22">
        <f t="shared" si="28"/>
        <v>4090636.3573433077</v>
      </c>
      <c r="L51" s="22">
        <f>SUMIF($C$5:$C$36,$C51,O$5:O$36)</f>
        <v>4262963.1573768128</v>
      </c>
      <c r="M51" s="22">
        <f>SUMIF($C$5:$C$36,$C51,Q$5:Q$36)</f>
        <v>3939454.914118744</v>
      </c>
      <c r="N51" s="22">
        <f>SUMIF($C$5:$C$36,$C51,S$5:S$36)</f>
        <v>4349315.317717975</v>
      </c>
      <c r="O51" s="22">
        <f>SUMIF($C$5:$C$36,$C51,U$5:U$36)</f>
        <v>4725133.7844530949</v>
      </c>
      <c r="P51" s="22">
        <f>SUMIF($C$5:$C$36,$C51,W$5:W$36)</f>
        <v>5068554.1993461959</v>
      </c>
      <c r="Q51" s="22">
        <f>SUMIF($C$5:$C$36,$C51,Y$5:Y$36)</f>
        <v>5430854.792052744</v>
      </c>
      <c r="R51" s="22">
        <f>SUMIF($C$5:$C$36,$C51,AA$5:AA$36)</f>
        <v>5815604.7811923642</v>
      </c>
      <c r="S51" s="22">
        <f>SUMIF($C$5:$C$36,$C51,AC$5:AC$36)</f>
        <v>6222764.83982067</v>
      </c>
      <c r="T51" s="22">
        <f>SUMIF($C$5:$C$36,$C51,AE$5:AE$36)</f>
        <v>6658760.7079944732</v>
      </c>
      <c r="U51" s="22">
        <f>SUMIF($C$5:$C$36,$C51,AG$5:AG$36)</f>
        <v>7125658.0330352709</v>
      </c>
      <c r="V51" s="22">
        <f>SUMIF($C$5:$C$36,$C51,AI$5:AI$36)</f>
        <v>7625671.7900993461</v>
      </c>
      <c r="W51" s="22">
        <f>SUMIF($C$5:$C$36,$C51,AK$5:AK$36)</f>
        <v>8161177.1234433064</v>
      </c>
      <c r="Y51" s="28" t="s">
        <v>53</v>
      </c>
      <c r="Z51" s="297">
        <f t="shared" si="29"/>
        <v>33011488.608970266</v>
      </c>
      <c r="AA51" s="297">
        <f t="shared" si="29"/>
        <v>35494995.455148026</v>
      </c>
      <c r="AB51" s="297">
        <f t="shared" si="29"/>
        <v>37852034.54288239</v>
      </c>
      <c r="AC51" s="297">
        <f t="shared" si="29"/>
        <v>40537236.98989664</v>
      </c>
      <c r="AD51" s="297">
        <f t="shared" si="29"/>
        <v>43812465.59897393</v>
      </c>
      <c r="AE51" s="297">
        <f t="shared" si="29"/>
        <v>48065804.318776533</v>
      </c>
      <c r="AF51" s="297">
        <f t="shared" si="29"/>
        <v>51573259.182455875</v>
      </c>
      <c r="AG51" s="297">
        <f t="shared" si="29"/>
        <v>55172412.088873327</v>
      </c>
      <c r="AH51" s="297">
        <f t="shared" si="29"/>
        <v>57496667.875711411</v>
      </c>
      <c r="AI51" s="297">
        <f t="shared" si="29"/>
        <v>53133354.065345332</v>
      </c>
      <c r="AJ51" s="297">
        <f t="shared" si="30"/>
        <v>58661341.671893388</v>
      </c>
      <c r="AK51" s="297">
        <f t="shared" si="30"/>
        <v>63730189.035970733</v>
      </c>
      <c r="AL51" s="297">
        <f t="shared" si="30"/>
        <v>68362068.038415119</v>
      </c>
      <c r="AM51" s="297">
        <f t="shared" si="30"/>
        <v>73248593.227818832</v>
      </c>
      <c r="AN51" s="297">
        <f t="shared" si="30"/>
        <v>78437904.40036878</v>
      </c>
      <c r="AO51" s="297">
        <f t="shared" si="30"/>
        <v>83929471.134342685</v>
      </c>
      <c r="AP51" s="297">
        <f t="shared" si="30"/>
        <v>89809960.526842445</v>
      </c>
      <c r="AQ51" s="297">
        <f t="shared" si="30"/>
        <v>96107232.972998828</v>
      </c>
      <c r="AR51" s="297">
        <f t="shared" si="30"/>
        <v>102851162.92544307</v>
      </c>
      <c r="AS51" s="297">
        <f t="shared" si="30"/>
        <v>110073785.11575449</v>
      </c>
    </row>
    <row r="52" spans="3:45" ht="13.5" thickBot="1" x14ac:dyDescent="0.25">
      <c r="C52" s="23" t="s">
        <v>135</v>
      </c>
      <c r="D52" s="23">
        <f t="shared" ref="D52:W52" si="31">SUM(D47:D51)</f>
        <v>8627510.2396030687</v>
      </c>
      <c r="E52" s="23">
        <f t="shared" si="31"/>
        <v>9118567.4978322703</v>
      </c>
      <c r="F52" s="23">
        <f t="shared" si="31"/>
        <v>9712382.3232713137</v>
      </c>
      <c r="G52" s="23">
        <f t="shared" si="31"/>
        <v>10300128.720270095</v>
      </c>
      <c r="H52" s="23">
        <f t="shared" si="31"/>
        <v>11181958.515970752</v>
      </c>
      <c r="I52" s="23">
        <f t="shared" si="31"/>
        <v>12214306.831012947</v>
      </c>
      <c r="J52" s="23">
        <f t="shared" si="31"/>
        <v>13123274.631991053</v>
      </c>
      <c r="K52" s="23">
        <f t="shared" si="31"/>
        <v>14036732.060255591</v>
      </c>
      <c r="L52" s="23">
        <f t="shared" si="31"/>
        <v>14569267.866078505</v>
      </c>
      <c r="M52" s="23">
        <f t="shared" si="31"/>
        <v>13408879.999999998</v>
      </c>
      <c r="N52" s="23">
        <f t="shared" si="31"/>
        <v>14743022.94658622</v>
      </c>
      <c r="O52" s="23">
        <f t="shared" si="31"/>
        <v>15950266.889766954</v>
      </c>
      <c r="P52" s="23">
        <f t="shared" si="31"/>
        <v>17037463.472554184</v>
      </c>
      <c r="Q52" s="23">
        <f t="shared" si="31"/>
        <v>18177524.028941795</v>
      </c>
      <c r="R52" s="23">
        <f t="shared" si="31"/>
        <v>19381425.80989841</v>
      </c>
      <c r="S52" s="23">
        <f t="shared" si="31"/>
        <v>20647956.039722741</v>
      </c>
      <c r="T52" s="23">
        <f t="shared" si="31"/>
        <v>21997251.017548192</v>
      </c>
      <c r="U52" s="23">
        <f t="shared" si="31"/>
        <v>23434719.223449219</v>
      </c>
      <c r="V52" s="23">
        <f t="shared" si="31"/>
        <v>24966122.568851467</v>
      </c>
      <c r="W52" s="23">
        <f t="shared" si="31"/>
        <v>26597599.492432635</v>
      </c>
      <c r="Y52" s="26"/>
      <c r="Z52" s="299"/>
      <c r="AA52" s="299"/>
      <c r="AB52" s="299"/>
      <c r="AC52" s="299"/>
      <c r="AD52" s="299"/>
      <c r="AE52" s="299"/>
      <c r="AF52" s="299"/>
      <c r="AG52" s="299"/>
      <c r="AH52" s="299"/>
      <c r="AI52" s="299"/>
      <c r="AJ52" s="299"/>
      <c r="AK52" s="298">
        <f>W52*$Z$44*10</f>
        <v>358734825.48430431</v>
      </c>
      <c r="AL52" s="299"/>
      <c r="AM52" s="299"/>
      <c r="AN52" s="299"/>
      <c r="AO52" s="299"/>
      <c r="AP52" s="299"/>
      <c r="AQ52" s="299"/>
      <c r="AR52" s="299"/>
      <c r="AS52" s="299"/>
    </row>
    <row r="53" spans="3:45" ht="13.5" thickTop="1" x14ac:dyDescent="0.2">
      <c r="C53" s="13"/>
      <c r="D53" s="13"/>
      <c r="E53" s="13"/>
      <c r="F53" s="13"/>
      <c r="G53" s="13"/>
      <c r="H53" s="13"/>
      <c r="I53" s="13"/>
      <c r="J53" s="13"/>
      <c r="K53" s="13"/>
      <c r="L53" s="27" t="b">
        <f>L52=N40</f>
        <v>1</v>
      </c>
      <c r="M53" s="27" t="b">
        <f>M52=P40</f>
        <v>1</v>
      </c>
      <c r="N53" s="27" t="b">
        <f>N52=R40</f>
        <v>1</v>
      </c>
      <c r="O53" s="27" t="b">
        <f>O52=T40</f>
        <v>1</v>
      </c>
      <c r="P53" s="27" t="b">
        <f>P52=V40</f>
        <v>1</v>
      </c>
      <c r="Q53" s="27" t="b">
        <f>Q52=X40</f>
        <v>1</v>
      </c>
      <c r="R53" s="27" t="b">
        <f>R52=Z40</f>
        <v>1</v>
      </c>
      <c r="S53" s="27" t="b">
        <f>S52=AB40</f>
        <v>1</v>
      </c>
      <c r="T53" s="27" t="b">
        <f>T52=AD40</f>
        <v>1</v>
      </c>
      <c r="U53" s="27" t="b">
        <f>U52=AF40</f>
        <v>1</v>
      </c>
      <c r="V53" s="27" t="b">
        <f>V52=AH40</f>
        <v>1</v>
      </c>
      <c r="W53" s="27" t="b">
        <f>W52=AJ40</f>
        <v>1</v>
      </c>
      <c r="Y53" s="26"/>
      <c r="Z53" s="299"/>
      <c r="AA53" s="299"/>
      <c r="AB53" s="299"/>
      <c r="AC53" s="299"/>
      <c r="AD53" s="299"/>
      <c r="AE53" s="299"/>
      <c r="AF53" s="299"/>
      <c r="AG53" s="299"/>
      <c r="AH53" s="299"/>
      <c r="AI53" s="299"/>
      <c r="AJ53" s="299"/>
      <c r="AK53" s="299">
        <f>SUM($AS$47:$AS$51)</f>
        <v>358734825.48430431</v>
      </c>
      <c r="AL53" s="299"/>
      <c r="AM53" s="299"/>
      <c r="AN53" s="299"/>
      <c r="AO53" s="299"/>
      <c r="AP53" s="299"/>
      <c r="AQ53" s="299"/>
      <c r="AR53" s="299"/>
      <c r="AS53" s="299"/>
    </row>
    <row r="54" spans="3:45" x14ac:dyDescent="0.25">
      <c r="AK54" s="141" t="b">
        <f>AK53=AK52</f>
        <v>1</v>
      </c>
    </row>
    <row r="56" spans="3:45" ht="23.25" x14ac:dyDescent="0.35">
      <c r="C56" s="15" t="s">
        <v>134</v>
      </c>
    </row>
    <row r="57" spans="3:45" ht="12.75" x14ac:dyDescent="0.2">
      <c r="C57" s="23" t="s">
        <v>133</v>
      </c>
      <c r="D57" s="23" t="str">
        <f t="shared" ref="D57:W57" si="32">D46</f>
        <v>2011-12</v>
      </c>
      <c r="E57" s="23" t="str">
        <f t="shared" si="32"/>
        <v>2012-13</v>
      </c>
      <c r="F57" s="23" t="str">
        <f t="shared" si="32"/>
        <v>2013-14</v>
      </c>
      <c r="G57" s="23" t="str">
        <f t="shared" si="32"/>
        <v>2014-15</v>
      </c>
      <c r="H57" s="23" t="str">
        <f t="shared" si="32"/>
        <v>2015-16</v>
      </c>
      <c r="I57" s="23" t="str">
        <f t="shared" si="32"/>
        <v>2016-17</v>
      </c>
      <c r="J57" s="23" t="str">
        <f t="shared" si="32"/>
        <v>2017-18</v>
      </c>
      <c r="K57" s="23" t="str">
        <f t="shared" si="32"/>
        <v>2018-19</v>
      </c>
      <c r="L57" s="23" t="str">
        <f t="shared" si="32"/>
        <v>2019-20</v>
      </c>
      <c r="M57" s="23" t="str">
        <f t="shared" si="32"/>
        <v>2020-21</v>
      </c>
      <c r="N57" s="23" t="str">
        <f t="shared" si="32"/>
        <v>2021-22</v>
      </c>
      <c r="O57" s="23" t="str">
        <f t="shared" si="32"/>
        <v>2022-23</v>
      </c>
      <c r="P57" s="23" t="str">
        <f t="shared" si="32"/>
        <v>2023-24</v>
      </c>
      <c r="Q57" s="23" t="str">
        <f t="shared" si="32"/>
        <v>2024-25</v>
      </c>
      <c r="R57" s="23" t="str">
        <f t="shared" si="32"/>
        <v>2025-26</v>
      </c>
      <c r="S57" s="23" t="str">
        <f t="shared" si="32"/>
        <v>2026-27</v>
      </c>
      <c r="T57" s="23" t="str">
        <f t="shared" si="32"/>
        <v>2027-28</v>
      </c>
      <c r="U57" s="23" t="str">
        <f t="shared" si="32"/>
        <v>2028-29</v>
      </c>
      <c r="V57" s="23" t="str">
        <f t="shared" si="32"/>
        <v>2029-30</v>
      </c>
      <c r="W57" s="23" t="str">
        <f t="shared" si="32"/>
        <v>2030-31</v>
      </c>
    </row>
    <row r="58" spans="3:45" x14ac:dyDescent="0.25">
      <c r="C58" s="23" t="str">
        <f>C47</f>
        <v>ER</v>
      </c>
      <c r="D58" s="25"/>
      <c r="E58" s="25">
        <f t="shared" ref="E58:W62" si="33">E47/D47-1</f>
        <v>4.8821303430630847E-2</v>
      </c>
      <c r="F58" s="25">
        <f t="shared" si="33"/>
        <v>4.4954223155427409E-2</v>
      </c>
      <c r="G58" s="25">
        <f t="shared" si="33"/>
        <v>4.0633110285649421E-2</v>
      </c>
      <c r="H58" s="25">
        <f t="shared" si="33"/>
        <v>4.7364005936534559E-2</v>
      </c>
      <c r="I58" s="25">
        <f t="shared" si="33"/>
        <v>9.7401137812226812E-2</v>
      </c>
      <c r="J58" s="25">
        <f t="shared" si="33"/>
        <v>6.90404978747301E-2</v>
      </c>
      <c r="K58" s="25">
        <f t="shared" si="33"/>
        <v>6.5872129469896734E-2</v>
      </c>
      <c r="L58" s="25">
        <f t="shared" si="33"/>
        <v>2.5037504874595884E-2</v>
      </c>
      <c r="M58" s="25">
        <f t="shared" si="33"/>
        <v>-9.1154503004630461E-2</v>
      </c>
      <c r="N58" s="25">
        <f t="shared" si="33"/>
        <v>8.56663543310483E-2</v>
      </c>
      <c r="O58" s="25">
        <f t="shared" si="33"/>
        <v>6.8195197861927959E-2</v>
      </c>
      <c r="P58" s="25">
        <f t="shared" si="33"/>
        <v>5.4563814047021042E-2</v>
      </c>
      <c r="Q58" s="25">
        <f t="shared" si="33"/>
        <v>5.3251650683675988E-2</v>
      </c>
      <c r="R58" s="25">
        <f t="shared" si="33"/>
        <v>5.2494010801585222E-2</v>
      </c>
      <c r="S58" s="25">
        <f t="shared" si="33"/>
        <v>5.1540633536869551E-2</v>
      </c>
      <c r="T58" s="25">
        <f t="shared" si="33"/>
        <v>5.1458011856891916E-2</v>
      </c>
      <c r="U58" s="25">
        <f t="shared" si="33"/>
        <v>5.1374900994472172E-2</v>
      </c>
      <c r="V58" s="25">
        <f t="shared" si="33"/>
        <v>5.1291296614128568E-2</v>
      </c>
      <c r="W58" s="25">
        <f t="shared" si="33"/>
        <v>5.1207194707558523E-2</v>
      </c>
    </row>
    <row r="59" spans="3:45" x14ac:dyDescent="0.25">
      <c r="C59" s="23" t="str">
        <f>C48</f>
        <v>NER</v>
      </c>
      <c r="D59" s="25"/>
      <c r="E59" s="25">
        <f t="shared" si="33"/>
        <v>3.3979776701759556E-2</v>
      </c>
      <c r="F59" s="25">
        <f t="shared" si="33"/>
        <v>5.9367351166119464E-2</v>
      </c>
      <c r="G59" s="25">
        <f t="shared" si="33"/>
        <v>8.1734256550681561E-2</v>
      </c>
      <c r="H59" s="25">
        <f t="shared" si="33"/>
        <v>0.10644245389592921</v>
      </c>
      <c r="I59" s="25">
        <f t="shared" si="33"/>
        <v>6.5262124325000448E-2</v>
      </c>
      <c r="J59" s="25">
        <f t="shared" si="33"/>
        <v>8.5758909374092251E-2</v>
      </c>
      <c r="K59" s="25">
        <f t="shared" si="33"/>
        <v>7.0510893192631929E-2</v>
      </c>
      <c r="L59" s="25">
        <f t="shared" si="33"/>
        <v>3.8187356500255731E-2</v>
      </c>
      <c r="M59" s="25">
        <f t="shared" si="33"/>
        <v>-7.9294362927935347E-2</v>
      </c>
      <c r="N59" s="25">
        <f t="shared" si="33"/>
        <v>0.10007540060190334</v>
      </c>
      <c r="O59" s="25">
        <f t="shared" si="33"/>
        <v>8.2611593539927641E-2</v>
      </c>
      <c r="P59" s="25">
        <f t="shared" si="33"/>
        <v>6.9034246169457969E-2</v>
      </c>
      <c r="Q59" s="25">
        <f t="shared" si="33"/>
        <v>6.7943805381277311E-2</v>
      </c>
      <c r="R59" s="25">
        <f t="shared" si="33"/>
        <v>6.7417356898718861E-2</v>
      </c>
      <c r="S59" s="25">
        <f t="shared" si="33"/>
        <v>6.6694392341782205E-2</v>
      </c>
      <c r="T59" s="25">
        <f t="shared" si="33"/>
        <v>6.6857066453101188E-2</v>
      </c>
      <c r="U59" s="25">
        <f t="shared" si="33"/>
        <v>6.7021963548420826E-2</v>
      </c>
      <c r="V59" s="25">
        <f t="shared" si="33"/>
        <v>6.7189259234040843E-2</v>
      </c>
      <c r="W59" s="25">
        <f t="shared" si="33"/>
        <v>6.7359126507090972E-2</v>
      </c>
    </row>
    <row r="60" spans="3:45" x14ac:dyDescent="0.25">
      <c r="C60" s="23" t="str">
        <f>C49</f>
        <v>NR</v>
      </c>
      <c r="D60" s="25"/>
      <c r="E60" s="25">
        <f t="shared" si="33"/>
        <v>5.5649552940635783E-2</v>
      </c>
      <c r="F60" s="25">
        <f t="shared" si="33"/>
        <v>6.7931889686712044E-2</v>
      </c>
      <c r="G60" s="25">
        <f t="shared" si="33"/>
        <v>5.6783102722700152E-2</v>
      </c>
      <c r="H60" s="25">
        <f t="shared" si="33"/>
        <v>9.2445608949581759E-2</v>
      </c>
      <c r="I60" s="25">
        <f t="shared" si="33"/>
        <v>8.7015781987475949E-2</v>
      </c>
      <c r="J60" s="25">
        <f t="shared" si="33"/>
        <v>6.2085642100663918E-2</v>
      </c>
      <c r="K60" s="25">
        <f t="shared" si="33"/>
        <v>6.811745436470007E-2</v>
      </c>
      <c r="L60" s="25">
        <f t="shared" si="33"/>
        <v>3.5696106491847512E-2</v>
      </c>
      <c r="M60" s="25">
        <f t="shared" si="33"/>
        <v>-8.1685544080905559E-2</v>
      </c>
      <c r="N60" s="25">
        <f t="shared" si="33"/>
        <v>9.6999771375220645E-2</v>
      </c>
      <c r="O60" s="25">
        <f t="shared" si="33"/>
        <v>7.9368149410304234E-2</v>
      </c>
      <c r="P60" s="25">
        <f t="shared" si="33"/>
        <v>6.5615875970063131E-2</v>
      </c>
      <c r="Q60" s="25">
        <f t="shared" si="33"/>
        <v>6.4311671675422621E-2</v>
      </c>
      <c r="R60" s="25">
        <f t="shared" si="33"/>
        <v>6.3567815526803129E-2</v>
      </c>
      <c r="S60" s="25">
        <f t="shared" si="33"/>
        <v>6.2626167973895974E-2</v>
      </c>
      <c r="T60" s="25">
        <f t="shared" si="33"/>
        <v>6.2564471361896468E-2</v>
      </c>
      <c r="U60" s="25">
        <f t="shared" si="33"/>
        <v>6.2502310384620507E-2</v>
      </c>
      <c r="V60" s="25">
        <f t="shared" si="33"/>
        <v>6.2439676845871928E-2</v>
      </c>
      <c r="W60" s="25">
        <f t="shared" si="33"/>
        <v>6.2376562813766023E-2</v>
      </c>
    </row>
    <row r="61" spans="3:45" x14ac:dyDescent="0.25">
      <c r="C61" s="23" t="str">
        <f>C50</f>
        <v>SR</v>
      </c>
      <c r="D61" s="25"/>
      <c r="E61" s="25">
        <f t="shared" si="33"/>
        <v>4.5892642369719239E-2</v>
      </c>
      <c r="F61" s="25">
        <f t="shared" si="33"/>
        <v>7.1115713137568148E-2</v>
      </c>
      <c r="G61" s="25">
        <f t="shared" si="33"/>
        <v>6.0552889797311771E-2</v>
      </c>
      <c r="H61" s="25">
        <f t="shared" si="33"/>
        <v>9.9225299295444103E-2</v>
      </c>
      <c r="I61" s="25">
        <f t="shared" si="33"/>
        <v>9.2973084055060218E-2</v>
      </c>
      <c r="J61" s="25">
        <f t="shared" si="33"/>
        <v>8.8716389988987787E-2</v>
      </c>
      <c r="K61" s="25">
        <f t="shared" si="33"/>
        <v>7.2277443121872453E-2</v>
      </c>
      <c r="L61" s="25">
        <f t="shared" si="33"/>
        <v>4.1187773921033344E-2</v>
      </c>
      <c r="M61" s="25">
        <f t="shared" si="33"/>
        <v>-7.6834622872846148E-2</v>
      </c>
      <c r="N61" s="25">
        <f t="shared" si="33"/>
        <v>0.10277243477360898</v>
      </c>
      <c r="O61" s="25">
        <f t="shared" si="33"/>
        <v>8.5026009094743893E-2</v>
      </c>
      <c r="P61" s="25">
        <f t="shared" si="33"/>
        <v>7.1179683714636788E-2</v>
      </c>
      <c r="Q61" s="25">
        <f t="shared" si="33"/>
        <v>6.9846512163610708E-2</v>
      </c>
      <c r="R61" s="25">
        <f t="shared" si="33"/>
        <v>6.907642946744863E-2</v>
      </c>
      <c r="S61" s="25">
        <f t="shared" si="33"/>
        <v>6.8107354296101708E-2</v>
      </c>
      <c r="T61" s="25">
        <f t="shared" si="33"/>
        <v>6.802258205032663E-2</v>
      </c>
      <c r="U61" s="25">
        <f t="shared" si="33"/>
        <v>6.7937141443812576E-2</v>
      </c>
      <c r="V61" s="25">
        <f t="shared" si="33"/>
        <v>6.7851028379801948E-2</v>
      </c>
      <c r="W61" s="25">
        <f t="shared" si="33"/>
        <v>6.7764239148172312E-2</v>
      </c>
    </row>
    <row r="62" spans="3:45" x14ac:dyDescent="0.25">
      <c r="C62" s="23" t="str">
        <f>C51</f>
        <v>WR</v>
      </c>
      <c r="D62" s="25"/>
      <c r="E62" s="25">
        <f t="shared" si="33"/>
        <v>7.5231592116173696E-2</v>
      </c>
      <c r="F62" s="25">
        <f t="shared" si="33"/>
        <v>6.6404828554288642E-2</v>
      </c>
      <c r="G62" s="25">
        <f t="shared" si="33"/>
        <v>7.0939448287044904E-2</v>
      </c>
      <c r="H62" s="25">
        <f t="shared" si="33"/>
        <v>8.0795556191794571E-2</v>
      </c>
      <c r="I62" s="25">
        <f t="shared" si="33"/>
        <v>9.7080560558596263E-2</v>
      </c>
      <c r="J62" s="25">
        <f t="shared" si="33"/>
        <v>7.2971937396857145E-2</v>
      </c>
      <c r="K62" s="25">
        <f t="shared" si="33"/>
        <v>6.9787191336587284E-2</v>
      </c>
      <c r="L62" s="25">
        <f t="shared" si="33"/>
        <v>4.212713743771257E-2</v>
      </c>
      <c r="M62" s="25">
        <f t="shared" si="33"/>
        <v>-7.5888116156541563E-2</v>
      </c>
      <c r="N62" s="25">
        <f t="shared" si="33"/>
        <v>0.10403987671754256</v>
      </c>
      <c r="O62" s="25">
        <f t="shared" si="33"/>
        <v>8.6408650392427067E-2</v>
      </c>
      <c r="P62" s="25">
        <f t="shared" si="33"/>
        <v>7.267951142950535E-2</v>
      </c>
      <c r="Q62" s="25">
        <f t="shared" si="33"/>
        <v>7.148006679168617E-2</v>
      </c>
      <c r="R62" s="25">
        <f t="shared" si="33"/>
        <v>7.0845199120890712E-2</v>
      </c>
      <c r="S62" s="25">
        <f t="shared" si="33"/>
        <v>7.0011645211012219E-2</v>
      </c>
      <c r="T62" s="25">
        <f t="shared" si="33"/>
        <v>7.0064654441668983E-2</v>
      </c>
      <c r="U62" s="25">
        <f t="shared" si="33"/>
        <v>7.0117750962313874E-2</v>
      </c>
      <c r="V62" s="25">
        <f t="shared" si="33"/>
        <v>7.0170888744023552E-2</v>
      </c>
      <c r="W62" s="25">
        <f t="shared" si="33"/>
        <v>7.0224020661264763E-2</v>
      </c>
    </row>
    <row r="65" spans="3:23" ht="23.25" x14ac:dyDescent="0.35">
      <c r="C65" s="15" t="s">
        <v>132</v>
      </c>
    </row>
    <row r="66" spans="3:23" ht="12.75" x14ac:dyDescent="0.2">
      <c r="C66" s="24"/>
      <c r="D66" s="24" t="str">
        <f t="shared" ref="D66:K81" si="34">D4</f>
        <v>2011-12</v>
      </c>
      <c r="E66" s="24" t="str">
        <f t="shared" si="34"/>
        <v>2012-13</v>
      </c>
      <c r="F66" s="24" t="str">
        <f t="shared" si="34"/>
        <v>2013-14</v>
      </c>
      <c r="G66" s="24" t="str">
        <f t="shared" si="34"/>
        <v>2014-15</v>
      </c>
      <c r="H66" s="24" t="str">
        <f t="shared" si="34"/>
        <v>2015-16</v>
      </c>
      <c r="I66" s="24" t="str">
        <f t="shared" si="34"/>
        <v>2016-17</v>
      </c>
      <c r="J66" s="24" t="str">
        <f t="shared" si="34"/>
        <v>2017-18</v>
      </c>
      <c r="K66" s="24" t="str">
        <f t="shared" si="34"/>
        <v>2018-19</v>
      </c>
      <c r="L66" s="24" t="str">
        <f>N4</f>
        <v>2019-20</v>
      </c>
      <c r="M66" s="24" t="str">
        <f t="shared" ref="M66:W66" si="35">M46</f>
        <v>2020-21</v>
      </c>
      <c r="N66" s="24" t="str">
        <f t="shared" si="35"/>
        <v>2021-22</v>
      </c>
      <c r="O66" s="24" t="str">
        <f t="shared" si="35"/>
        <v>2022-23</v>
      </c>
      <c r="P66" s="24" t="str">
        <f t="shared" si="35"/>
        <v>2023-24</v>
      </c>
      <c r="Q66" s="24" t="str">
        <f t="shared" si="35"/>
        <v>2024-25</v>
      </c>
      <c r="R66" s="24" t="str">
        <f t="shared" si="35"/>
        <v>2025-26</v>
      </c>
      <c r="S66" s="24" t="str">
        <f t="shared" si="35"/>
        <v>2026-27</v>
      </c>
      <c r="T66" s="24" t="str">
        <f t="shared" si="35"/>
        <v>2027-28</v>
      </c>
      <c r="U66" s="24" t="str">
        <f t="shared" si="35"/>
        <v>2028-29</v>
      </c>
      <c r="V66" s="24" t="str">
        <f t="shared" si="35"/>
        <v>2029-30</v>
      </c>
      <c r="W66" s="24" t="str">
        <f t="shared" si="35"/>
        <v>2030-31</v>
      </c>
    </row>
    <row r="67" spans="3:23" x14ac:dyDescent="0.25">
      <c r="C67" s="23" t="str">
        <f t="shared" ref="C67:C98" si="36">A5</f>
        <v>BR</v>
      </c>
      <c r="D67" s="22">
        <f t="shared" si="34"/>
        <v>247143.96140589949</v>
      </c>
      <c r="E67" s="22">
        <f t="shared" si="34"/>
        <v>256850.961244604</v>
      </c>
      <c r="F67" s="22">
        <f t="shared" si="34"/>
        <v>269649.84200906171</v>
      </c>
      <c r="G67" s="22">
        <f t="shared" si="34"/>
        <v>279482.44215894234</v>
      </c>
      <c r="H67" s="22">
        <f t="shared" si="34"/>
        <v>296488.18110842572</v>
      </c>
      <c r="I67" s="22">
        <f t="shared" si="34"/>
        <v>322950.70521495386</v>
      </c>
      <c r="J67" s="22">
        <f t="shared" si="34"/>
        <v>343789.03249613533</v>
      </c>
      <c r="K67" s="22">
        <f t="shared" si="34"/>
        <v>375651.26886572823</v>
      </c>
      <c r="L67" s="22">
        <f t="shared" ref="L67:L98" si="37">O5</f>
        <v>385928.32171969459</v>
      </c>
      <c r="M67" s="22">
        <f t="shared" ref="M67:M98" si="38">Q5</f>
        <v>351522.67536714603</v>
      </c>
      <c r="N67" s="22">
        <f t="shared" ref="N67:N98" si="39">S5</f>
        <v>382455.44705983833</v>
      </c>
      <c r="O67" s="22">
        <f t="shared" ref="O67:O98" si="40">U5</f>
        <v>409389.76994480874</v>
      </c>
      <c r="P67" s="22">
        <f t="shared" ref="P67:P98" si="41">W5</f>
        <v>432603.12170071231</v>
      </c>
      <c r="Q67" s="22">
        <f t="shared" ref="Q67:Q98" si="42">Y5</f>
        <v>456536.78631360346</v>
      </c>
      <c r="R67" s="22">
        <f t="shared" ref="R67:R98" si="43">AA5</f>
        <v>481419.27275110065</v>
      </c>
      <c r="S67" s="22">
        <f t="shared" ref="S67:S98" si="44">AC5</f>
        <v>507167.6892281248</v>
      </c>
      <c r="T67" s="22">
        <f t="shared" ref="T67:T98" si="45">AE5</f>
        <v>534219.14215484948</v>
      </c>
      <c r="U67" s="22">
        <f t="shared" ref="U67:U98" si="46">AG5</f>
        <v>562635.04205095558</v>
      </c>
      <c r="V67" s="21">
        <f t="shared" ref="V67:V98" si="47">AI5</f>
        <v>592479.4260834452</v>
      </c>
      <c r="W67" s="21">
        <f t="shared" ref="W67:W98" si="48">AK5</f>
        <v>623819.05539673788</v>
      </c>
    </row>
    <row r="68" spans="3:23" x14ac:dyDescent="0.25">
      <c r="C68" s="23" t="str">
        <f t="shared" si="36"/>
        <v>JH</v>
      </c>
      <c r="D68" s="22">
        <f t="shared" si="34"/>
        <v>150917.59</v>
      </c>
      <c r="E68" s="22">
        <f t="shared" si="34"/>
        <v>163250.26999999999</v>
      </c>
      <c r="F68" s="22">
        <f t="shared" si="34"/>
        <v>165816.26</v>
      </c>
      <c r="G68" s="22">
        <f t="shared" si="34"/>
        <v>186534.39</v>
      </c>
      <c r="H68" s="22">
        <f t="shared" si="34"/>
        <v>174881.15</v>
      </c>
      <c r="I68" s="22">
        <f t="shared" si="34"/>
        <v>193173.92</v>
      </c>
      <c r="J68" s="22">
        <f t="shared" si="34"/>
        <v>210587.3</v>
      </c>
      <c r="K68" s="22">
        <f t="shared" si="34"/>
        <v>224986.32</v>
      </c>
      <c r="L68" s="22">
        <f t="shared" si="37"/>
        <v>230502.29031472618</v>
      </c>
      <c r="M68" s="22">
        <f t="shared" si="38"/>
        <v>209372.32757258951</v>
      </c>
      <c r="N68" s="22">
        <f t="shared" si="39"/>
        <v>227166.41738923275</v>
      </c>
      <c r="O68" s="22">
        <f t="shared" si="40"/>
        <v>242492.10657544259</v>
      </c>
      <c r="P68" s="22">
        <f t="shared" si="41"/>
        <v>255533.36341578115</v>
      </c>
      <c r="Q68" s="22">
        <f t="shared" si="42"/>
        <v>268924.94082233612</v>
      </c>
      <c r="R68" s="22">
        <f t="shared" si="43"/>
        <v>282797.86010013003</v>
      </c>
      <c r="S68" s="22">
        <f t="shared" si="44"/>
        <v>297099.25723995286</v>
      </c>
      <c r="T68" s="22">
        <f t="shared" si="45"/>
        <v>312080.60275513871</v>
      </c>
      <c r="U68" s="22">
        <f t="shared" si="46"/>
        <v>327771.69723231671</v>
      </c>
      <c r="V68" s="21">
        <f t="shared" si="47"/>
        <v>344203.50515386066</v>
      </c>
      <c r="W68" s="21">
        <f t="shared" si="48"/>
        <v>361408.19276573829</v>
      </c>
    </row>
    <row r="69" spans="3:23" x14ac:dyDescent="0.25">
      <c r="C69" s="23" t="str">
        <f t="shared" si="36"/>
        <v>OD</v>
      </c>
      <c r="D69" s="22">
        <f t="shared" si="34"/>
        <v>230987.07519572522</v>
      </c>
      <c r="E69" s="22">
        <f t="shared" si="34"/>
        <v>243363.48209918867</v>
      </c>
      <c r="F69" s="22">
        <f t="shared" si="34"/>
        <v>265891.53245219297</v>
      </c>
      <c r="G69" s="22">
        <f t="shared" si="34"/>
        <v>270665.34158057498</v>
      </c>
      <c r="H69" s="22">
        <f t="shared" si="34"/>
        <v>292228.92966172448</v>
      </c>
      <c r="I69" s="22">
        <f t="shared" si="34"/>
        <v>337348.06305594079</v>
      </c>
      <c r="J69" s="22">
        <f t="shared" si="34"/>
        <v>361568.3012761657</v>
      </c>
      <c r="K69" s="22">
        <f t="shared" si="34"/>
        <v>376877.42232047097</v>
      </c>
      <c r="L69" s="22">
        <f t="shared" si="37"/>
        <v>391127.82178416947</v>
      </c>
      <c r="M69" s="22">
        <f t="shared" si="38"/>
        <v>359883.72019436641</v>
      </c>
      <c r="N69" s="22">
        <f t="shared" si="39"/>
        <v>395536.44400071376</v>
      </c>
      <c r="O69" s="22">
        <f t="shared" si="40"/>
        <v>427700.18486032699</v>
      </c>
      <c r="P69" s="22">
        <f t="shared" si="41"/>
        <v>456550.57985497674</v>
      </c>
      <c r="Q69" s="22">
        <f t="shared" si="42"/>
        <v>486711.74318810308</v>
      </c>
      <c r="R69" s="22">
        <f t="shared" si="43"/>
        <v>518461.26809253416</v>
      </c>
      <c r="S69" s="22">
        <f t="shared" si="44"/>
        <v>551748.57561706658</v>
      </c>
      <c r="T69" s="22">
        <f t="shared" si="45"/>
        <v>587091.62683801982</v>
      </c>
      <c r="U69" s="22">
        <f t="shared" si="46"/>
        <v>624611.55767329573</v>
      </c>
      <c r="V69" s="21">
        <f t="shared" si="47"/>
        <v>664436.23775308975</v>
      </c>
      <c r="W69" s="21">
        <f t="shared" si="48"/>
        <v>706700.61778074945</v>
      </c>
    </row>
    <row r="70" spans="3:23" x14ac:dyDescent="0.25">
      <c r="C70" s="23" t="str">
        <f t="shared" si="36"/>
        <v>WB</v>
      </c>
      <c r="D70" s="22">
        <f t="shared" si="34"/>
        <v>520485.04111790925</v>
      </c>
      <c r="E70" s="22">
        <f t="shared" si="34"/>
        <v>542190.6863712027</v>
      </c>
      <c r="F70" s="22">
        <f t="shared" si="34"/>
        <v>558497.06714107445</v>
      </c>
      <c r="G70" s="22">
        <f t="shared" si="34"/>
        <v>574364.34289691295</v>
      </c>
      <c r="H70" s="22">
        <f t="shared" si="34"/>
        <v>609544.6708633207</v>
      </c>
      <c r="I70" s="22">
        <f t="shared" si="34"/>
        <v>653415.9272824931</v>
      </c>
      <c r="J70" s="22">
        <f t="shared" si="34"/>
        <v>694980.32204065565</v>
      </c>
      <c r="K70" s="22">
        <f t="shared" si="34"/>
        <v>739525.00188235613</v>
      </c>
      <c r="L70" s="22">
        <f t="shared" si="37"/>
        <v>752471.97694704542</v>
      </c>
      <c r="M70" s="22">
        <f t="shared" si="38"/>
        <v>678816.99026515661</v>
      </c>
      <c r="N70" s="22">
        <f t="shared" si="39"/>
        <v>731468.9381199606</v>
      </c>
      <c r="O70" s="22">
        <f t="shared" si="40"/>
        <v>775474.82388140587</v>
      </c>
      <c r="P70" s="22">
        <f t="shared" si="41"/>
        <v>811588.79922459507</v>
      </c>
      <c r="Q70" s="22">
        <f t="shared" si="42"/>
        <v>848277.31283309788</v>
      </c>
      <c r="R70" s="22">
        <f t="shared" si="43"/>
        <v>885933.70788056124</v>
      </c>
      <c r="S70" s="22">
        <f t="shared" si="44"/>
        <v>924368.22872371471</v>
      </c>
      <c r="T70" s="22">
        <f t="shared" si="45"/>
        <v>964336.39314823644</v>
      </c>
      <c r="U70" s="22">
        <f t="shared" si="46"/>
        <v>1005892.4944729181</v>
      </c>
      <c r="V70" s="21">
        <f t="shared" si="47"/>
        <v>1049092.4055800585</v>
      </c>
      <c r="W70" s="21">
        <f t="shared" si="48"/>
        <v>1093993.6087424827</v>
      </c>
    </row>
    <row r="71" spans="3:23" x14ac:dyDescent="0.25">
      <c r="C71" s="23" t="str">
        <f t="shared" si="36"/>
        <v>NE</v>
      </c>
      <c r="D71" s="22">
        <f t="shared" si="34"/>
        <v>11062.69</v>
      </c>
      <c r="E71" s="22">
        <f t="shared" si="34"/>
        <v>11299.17</v>
      </c>
      <c r="F71" s="22">
        <f t="shared" si="34"/>
        <v>12338.34</v>
      </c>
      <c r="G71" s="22">
        <f t="shared" si="34"/>
        <v>14382.65</v>
      </c>
      <c r="H71" s="22">
        <f t="shared" si="34"/>
        <v>14240.46</v>
      </c>
      <c r="I71" s="22">
        <f t="shared" si="34"/>
        <v>14746.34</v>
      </c>
      <c r="J71" s="22">
        <f t="shared" si="34"/>
        <v>15943.54</v>
      </c>
      <c r="K71" s="22">
        <f t="shared" si="34"/>
        <v>16675.95</v>
      </c>
      <c r="L71" s="22">
        <f t="shared" si="37"/>
        <v>17111.866086630773</v>
      </c>
      <c r="M71" s="22">
        <f t="shared" si="38"/>
        <v>15567.865284936115</v>
      </c>
      <c r="N71" s="22">
        <f t="shared" si="39"/>
        <v>16917.709701430671</v>
      </c>
      <c r="O71" s="22">
        <f t="shared" si="40"/>
        <v>18087.673155492757</v>
      </c>
      <c r="P71" s="22">
        <f t="shared" si="41"/>
        <v>19090.634481630994</v>
      </c>
      <c r="Q71" s="22">
        <f t="shared" si="42"/>
        <v>20122.942616024495</v>
      </c>
      <c r="R71" s="22">
        <f t="shared" si="43"/>
        <v>21194.549101259876</v>
      </c>
      <c r="S71" s="22">
        <f t="shared" si="44"/>
        <v>22301.664837232456</v>
      </c>
      <c r="T71" s="22">
        <f t="shared" si="45"/>
        <v>23463.357109184879</v>
      </c>
      <c r="U71" s="22">
        <f t="shared" si="46"/>
        <v>24682.121180922488</v>
      </c>
      <c r="V71" s="21">
        <f t="shared" si="47"/>
        <v>25960.555111317157</v>
      </c>
      <c r="W71" s="21">
        <f t="shared" si="48"/>
        <v>27301.363368851056</v>
      </c>
    </row>
    <row r="72" spans="3:23" x14ac:dyDescent="0.25">
      <c r="C72" s="23" t="str">
        <f t="shared" si="36"/>
        <v>AS</v>
      </c>
      <c r="D72" s="22">
        <f t="shared" si="34"/>
        <v>143174.91</v>
      </c>
      <c r="E72" s="22">
        <f t="shared" si="34"/>
        <v>147342.38</v>
      </c>
      <c r="F72" s="22">
        <f t="shared" si="34"/>
        <v>154525.4</v>
      </c>
      <c r="G72" s="22">
        <f t="shared" si="34"/>
        <v>165212.30269399821</v>
      </c>
      <c r="H72" s="22">
        <f t="shared" si="34"/>
        <v>191108.99494103919</v>
      </c>
      <c r="I72" s="22">
        <f t="shared" si="34"/>
        <v>202080.83917880512</v>
      </c>
      <c r="J72" s="22">
        <f t="shared" si="34"/>
        <v>219919.3725019354</v>
      </c>
      <c r="K72" s="22">
        <f t="shared" si="34"/>
        <v>234047.90140936073</v>
      </c>
      <c r="L72" s="22">
        <f t="shared" si="37"/>
        <v>242963.62185177501</v>
      </c>
      <c r="M72" s="22">
        <f t="shared" si="38"/>
        <v>223615.88840461988</v>
      </c>
      <c r="N72" s="22">
        <f t="shared" si="39"/>
        <v>245835.65675436327</v>
      </c>
      <c r="O72" s="22">
        <f t="shared" si="40"/>
        <v>265898.39800473308</v>
      </c>
      <c r="P72" s="22">
        <f t="shared" si="41"/>
        <v>283911.57214774581</v>
      </c>
      <c r="Q72" s="22">
        <f t="shared" si="42"/>
        <v>302749.84803259035</v>
      </c>
      <c r="R72" s="22">
        <f t="shared" si="43"/>
        <v>322586.61234422523</v>
      </c>
      <c r="S72" s="22">
        <f t="shared" si="44"/>
        <v>343391.19554506172</v>
      </c>
      <c r="T72" s="22">
        <f t="shared" si="45"/>
        <v>365486.83210208284</v>
      </c>
      <c r="U72" s="22">
        <f t="shared" si="46"/>
        <v>388950.001330689</v>
      </c>
      <c r="V72" s="21">
        <f t="shared" si="47"/>
        <v>413861.4593145987</v>
      </c>
      <c r="W72" s="21">
        <f t="shared" si="48"/>
        <v>440306.46107785247</v>
      </c>
    </row>
    <row r="73" spans="3:23" x14ac:dyDescent="0.25">
      <c r="C73" s="23" t="str">
        <f t="shared" si="36"/>
        <v>NE</v>
      </c>
      <c r="D73" s="22">
        <f t="shared" si="34"/>
        <v>12914.595800000001</v>
      </c>
      <c r="E73" s="22">
        <f t="shared" si="34"/>
        <v>12992.812599999999</v>
      </c>
      <c r="F73" s="22">
        <f t="shared" si="34"/>
        <v>14115.0887</v>
      </c>
      <c r="G73" s="22">
        <f t="shared" si="34"/>
        <v>15244.9</v>
      </c>
      <c r="H73" s="22">
        <f t="shared" si="34"/>
        <v>16423.68</v>
      </c>
      <c r="I73" s="22">
        <f t="shared" si="34"/>
        <v>17081.919999999998</v>
      </c>
      <c r="J73" s="22">
        <f t="shared" si="34"/>
        <v>18750.740000000002</v>
      </c>
      <c r="K73" s="22">
        <f t="shared" si="34"/>
        <v>19300.419999999998</v>
      </c>
      <c r="L73" s="22">
        <f t="shared" si="37"/>
        <v>19780.56560393747</v>
      </c>
      <c r="M73" s="22">
        <f t="shared" si="38"/>
        <v>17973.61996444103</v>
      </c>
      <c r="N73" s="22">
        <f t="shared" si="39"/>
        <v>19508.021046781214</v>
      </c>
      <c r="O73" s="22">
        <f t="shared" si="40"/>
        <v>20831.45025245615</v>
      </c>
      <c r="P73" s="22">
        <f t="shared" si="41"/>
        <v>21959.493755291202</v>
      </c>
      <c r="Q73" s="22">
        <f t="shared" si="42"/>
        <v>23118.444369231609</v>
      </c>
      <c r="R73" s="22">
        <f t="shared" si="43"/>
        <v>24319.601669476418</v>
      </c>
      <c r="S73" s="22">
        <f t="shared" si="44"/>
        <v>25558.46207226954</v>
      </c>
      <c r="T73" s="22">
        <f t="shared" si="45"/>
        <v>26856.705724630167</v>
      </c>
      <c r="U73" s="22">
        <f t="shared" si="46"/>
        <v>28216.960313190841</v>
      </c>
      <c r="V73" s="21">
        <f t="shared" si="47"/>
        <v>29641.957411516967</v>
      </c>
      <c r="W73" s="21">
        <f t="shared" si="48"/>
        <v>31134.535921914568</v>
      </c>
    </row>
    <row r="74" spans="3:23" x14ac:dyDescent="0.25">
      <c r="C74" s="23" t="str">
        <f t="shared" si="36"/>
        <v>NE</v>
      </c>
      <c r="D74" s="22">
        <f t="shared" si="34"/>
        <v>19917.743723559008</v>
      </c>
      <c r="E74" s="22">
        <f t="shared" si="34"/>
        <v>20353.565370676293</v>
      </c>
      <c r="F74" s="22">
        <f t="shared" si="34"/>
        <v>20725.706245119665</v>
      </c>
      <c r="G74" s="22">
        <f t="shared" si="34"/>
        <v>20140.332491840192</v>
      </c>
      <c r="H74" s="22">
        <f t="shared" si="34"/>
        <v>20638.41797278111</v>
      </c>
      <c r="I74" s="22">
        <f t="shared" si="34"/>
        <v>21730.228469751557</v>
      </c>
      <c r="J74" s="22">
        <f t="shared" si="34"/>
        <v>22564.330810172283</v>
      </c>
      <c r="K74" s="22">
        <f t="shared" si="34"/>
        <v>24681.955000669383</v>
      </c>
      <c r="L74" s="22">
        <f t="shared" si="37"/>
        <v>24628.080797079459</v>
      </c>
      <c r="M74" s="22">
        <f t="shared" si="38"/>
        <v>21787.454168808697</v>
      </c>
      <c r="N74" s="22">
        <f t="shared" si="39"/>
        <v>23023.069001283024</v>
      </c>
      <c r="O74" s="22">
        <f t="shared" si="40"/>
        <v>23935.834497255579</v>
      </c>
      <c r="P74" s="22">
        <f t="shared" si="41"/>
        <v>24565.774391353742</v>
      </c>
      <c r="Q74" s="22">
        <f t="shared" si="42"/>
        <v>25179.425109456235</v>
      </c>
      <c r="R74" s="22">
        <f t="shared" si="43"/>
        <v>25788.300847782557</v>
      </c>
      <c r="S74" s="22">
        <f t="shared" si="44"/>
        <v>26386.394788649803</v>
      </c>
      <c r="T74" s="22">
        <f t="shared" si="45"/>
        <v>26994.615552469033</v>
      </c>
      <c r="U74" s="22">
        <f t="shared" si="46"/>
        <v>27613.006896849591</v>
      </c>
      <c r="V74" s="21">
        <f t="shared" si="47"/>
        <v>28241.608009368938</v>
      </c>
      <c r="W74" s="21">
        <f t="shared" si="48"/>
        <v>28880.453350163982</v>
      </c>
    </row>
    <row r="75" spans="3:23" x14ac:dyDescent="0.25">
      <c r="C75" s="23" t="str">
        <f t="shared" si="36"/>
        <v>NE</v>
      </c>
      <c r="D75" s="22">
        <f t="shared" si="34"/>
        <v>7258.69</v>
      </c>
      <c r="E75" s="22">
        <f t="shared" si="34"/>
        <v>7777.97</v>
      </c>
      <c r="F75" s="22">
        <f t="shared" si="34"/>
        <v>9038.4162392972703</v>
      </c>
      <c r="G75" s="22">
        <f t="shared" si="34"/>
        <v>11261.04</v>
      </c>
      <c r="H75" s="22">
        <f t="shared" si="34"/>
        <v>12323.593449647824</v>
      </c>
      <c r="I75" s="22">
        <f t="shared" si="34"/>
        <v>13595.212815357316</v>
      </c>
      <c r="J75" s="22">
        <f t="shared" si="34"/>
        <v>14761.01302705809</v>
      </c>
      <c r="K75" s="22">
        <f t="shared" si="34"/>
        <v>16478.197523617015</v>
      </c>
      <c r="L75" s="22">
        <f t="shared" si="37"/>
        <v>17927.493787836211</v>
      </c>
      <c r="M75" s="22">
        <f t="shared" si="38"/>
        <v>17292.363662314405</v>
      </c>
      <c r="N75" s="22">
        <f t="shared" si="39"/>
        <v>19923.698064352164</v>
      </c>
      <c r="O75" s="22">
        <f t="shared" si="40"/>
        <v>22584.692013484553</v>
      </c>
      <c r="P75" s="22">
        <f t="shared" si="41"/>
        <v>25272.890805813629</v>
      </c>
      <c r="Q75" s="22">
        <f t="shared" si="42"/>
        <v>28244.190682070337</v>
      </c>
      <c r="R75" s="22">
        <f t="shared" si="43"/>
        <v>31540.234319114596</v>
      </c>
      <c r="S75" s="22">
        <f t="shared" si="44"/>
        <v>35186.908050932907</v>
      </c>
      <c r="T75" s="22">
        <f t="shared" si="45"/>
        <v>39249.764893341366</v>
      </c>
      <c r="U75" s="22">
        <f t="shared" si="46"/>
        <v>43775.637257681046</v>
      </c>
      <c r="V75" s="21">
        <f t="shared" si="47"/>
        <v>48816.547272645999</v>
      </c>
      <c r="W75" s="21">
        <f t="shared" si="48"/>
        <v>54430.272347555969</v>
      </c>
    </row>
    <row r="76" spans="3:23" x14ac:dyDescent="0.25">
      <c r="C76" s="23" t="str">
        <f t="shared" si="36"/>
        <v>NE</v>
      </c>
      <c r="D76" s="22">
        <f t="shared" si="34"/>
        <v>12176.741868684891</v>
      </c>
      <c r="E76" s="22">
        <f t="shared" si="34"/>
        <v>12867.896286694788</v>
      </c>
      <c r="F76" s="22">
        <f t="shared" si="34"/>
        <v>13792.585259965263</v>
      </c>
      <c r="G76" s="22">
        <f t="shared" si="34"/>
        <v>14398.769135854593</v>
      </c>
      <c r="H76" s="22">
        <f t="shared" si="34"/>
        <v>14660.488641402178</v>
      </c>
      <c r="I76" s="22">
        <f t="shared" si="34"/>
        <v>15649.923793493632</v>
      </c>
      <c r="J76" s="22">
        <f t="shared" si="34"/>
        <v>16484.893513537583</v>
      </c>
      <c r="K76" s="22">
        <f t="shared" si="34"/>
        <v>17647.357698211807</v>
      </c>
      <c r="L76" s="22">
        <f t="shared" si="37"/>
        <v>18007.204564021689</v>
      </c>
      <c r="M76" s="22">
        <f t="shared" si="38"/>
        <v>16290.627423240654</v>
      </c>
      <c r="N76" s="22">
        <f t="shared" si="39"/>
        <v>17603.95038511802</v>
      </c>
      <c r="O76" s="22">
        <f t="shared" si="40"/>
        <v>18715.916123046351</v>
      </c>
      <c r="P76" s="22">
        <f t="shared" si="41"/>
        <v>19643.034167068883</v>
      </c>
      <c r="Q76" s="22">
        <f t="shared" si="42"/>
        <v>20589.202229942199</v>
      </c>
      <c r="R76" s="22">
        <f t="shared" si="43"/>
        <v>21564.134569483085</v>
      </c>
      <c r="S76" s="22">
        <f t="shared" si="44"/>
        <v>22563.42155206668</v>
      </c>
      <c r="T76" s="22">
        <f t="shared" si="45"/>
        <v>23605.741355330414</v>
      </c>
      <c r="U76" s="22">
        <f t="shared" si="46"/>
        <v>24692.769079984657</v>
      </c>
      <c r="V76" s="21">
        <f t="shared" si="47"/>
        <v>25826.235717869251</v>
      </c>
      <c r="W76" s="21">
        <f t="shared" si="48"/>
        <v>27007.929555264684</v>
      </c>
    </row>
    <row r="77" spans="3:23" x14ac:dyDescent="0.25">
      <c r="C77" s="23" t="str">
        <f t="shared" si="36"/>
        <v>NE</v>
      </c>
      <c r="D77" s="22">
        <f t="shared" si="34"/>
        <v>11165.096836957988</v>
      </c>
      <c r="E77" s="22">
        <f t="shared" si="34"/>
        <v>11421.205359422387</v>
      </c>
      <c r="F77" s="22">
        <f t="shared" si="34"/>
        <v>12114.047955056152</v>
      </c>
      <c r="G77" s="22">
        <f t="shared" si="34"/>
        <v>13070.970912659413</v>
      </c>
      <c r="H77" s="22">
        <f t="shared" si="34"/>
        <v>14369.5010715504</v>
      </c>
      <c r="I77" s="22">
        <f t="shared" si="34"/>
        <v>15397.267406814493</v>
      </c>
      <c r="J77" s="22">
        <f t="shared" si="34"/>
        <v>17673.356037319481</v>
      </c>
      <c r="K77" s="22">
        <f t="shared" si="34"/>
        <v>18722.273809554066</v>
      </c>
      <c r="L77" s="22">
        <f t="shared" si="37"/>
        <v>19506.297621027767</v>
      </c>
      <c r="M77" s="22">
        <f t="shared" si="38"/>
        <v>18018.390855933398</v>
      </c>
      <c r="N77" s="22">
        <f t="shared" si="39"/>
        <v>19880.988417158165</v>
      </c>
      <c r="O77" s="22">
        <f t="shared" si="40"/>
        <v>21581.845082975404</v>
      </c>
      <c r="P77" s="22">
        <f t="shared" si="41"/>
        <v>23127.873158774495</v>
      </c>
      <c r="Q77" s="22">
        <f t="shared" si="42"/>
        <v>24752.341505514723</v>
      </c>
      <c r="R77" s="22">
        <f t="shared" si="43"/>
        <v>26470.274592131613</v>
      </c>
      <c r="S77" s="22">
        <f t="shared" si="44"/>
        <v>28280.104814719591</v>
      </c>
      <c r="T77" s="22">
        <f t="shared" si="45"/>
        <v>30209.48668497071</v>
      </c>
      <c r="U77" s="22">
        <f t="shared" si="46"/>
        <v>32266.000839760454</v>
      </c>
      <c r="V77" s="21">
        <f t="shared" si="47"/>
        <v>34457.685314873474</v>
      </c>
      <c r="W77" s="21">
        <f t="shared" si="48"/>
        <v>36793.061493938207</v>
      </c>
    </row>
    <row r="78" spans="3:23" x14ac:dyDescent="0.25">
      <c r="C78" s="23" t="str">
        <f t="shared" si="36"/>
        <v>NE</v>
      </c>
      <c r="D78" s="22">
        <f t="shared" si="34"/>
        <v>19208.41</v>
      </c>
      <c r="E78" s="22">
        <f t="shared" si="34"/>
        <v>20872.97</v>
      </c>
      <c r="F78" s="22">
        <f t="shared" si="34"/>
        <v>22819.11</v>
      </c>
      <c r="G78" s="22">
        <f t="shared" si="34"/>
        <v>26965.21</v>
      </c>
      <c r="H78" s="22">
        <f t="shared" si="34"/>
        <v>26786.9</v>
      </c>
      <c r="I78" s="22">
        <f t="shared" si="34"/>
        <v>30537.59</v>
      </c>
      <c r="J78" s="22">
        <f t="shared" si="34"/>
        <v>33092.78</v>
      </c>
      <c r="K78" s="22">
        <f t="shared" si="34"/>
        <v>36962.78</v>
      </c>
      <c r="L78" s="22">
        <f t="shared" si="37"/>
        <v>39275.386604456042</v>
      </c>
      <c r="M78" s="22">
        <f t="shared" si="38"/>
        <v>36999.956483052927</v>
      </c>
      <c r="N78" s="22">
        <f t="shared" si="39"/>
        <v>41635.402703757667</v>
      </c>
      <c r="O78" s="22">
        <f t="shared" si="40"/>
        <v>46094.908319096096</v>
      </c>
      <c r="P78" s="22">
        <f t="shared" si="41"/>
        <v>50377.854645137064</v>
      </c>
      <c r="Q78" s="22">
        <f t="shared" si="42"/>
        <v>54986.977458772919</v>
      </c>
      <c r="R78" s="22">
        <f t="shared" si="43"/>
        <v>59971.041828265661</v>
      </c>
      <c r="S78" s="22">
        <f t="shared" si="44"/>
        <v>65343.704067475926</v>
      </c>
      <c r="T78" s="22">
        <f t="shared" si="45"/>
        <v>71187.815757435848</v>
      </c>
      <c r="U78" s="22">
        <f t="shared" si="46"/>
        <v>77543.794732323528</v>
      </c>
      <c r="V78" s="21">
        <f t="shared" si="47"/>
        <v>84455.43384996643</v>
      </c>
      <c r="W78" s="21">
        <f t="shared" si="48"/>
        <v>91970.174502278533</v>
      </c>
    </row>
    <row r="79" spans="3:23" x14ac:dyDescent="0.25">
      <c r="C79" s="23" t="str">
        <f t="shared" si="36"/>
        <v>HR</v>
      </c>
      <c r="D79" s="22">
        <f t="shared" si="34"/>
        <v>297538.5206823987</v>
      </c>
      <c r="E79" s="22">
        <f t="shared" si="34"/>
        <v>320911.91045360459</v>
      </c>
      <c r="F79" s="22">
        <f t="shared" si="34"/>
        <v>347506.60695386736</v>
      </c>
      <c r="G79" s="22">
        <f t="shared" si="34"/>
        <v>370534.50666470983</v>
      </c>
      <c r="H79" s="22">
        <f t="shared" si="34"/>
        <v>413404.79240006447</v>
      </c>
      <c r="I79" s="22">
        <f t="shared" si="34"/>
        <v>456659.35118979216</v>
      </c>
      <c r="J79" s="22">
        <f t="shared" si="34"/>
        <v>494068.03228738933</v>
      </c>
      <c r="K79" s="22">
        <f t="shared" si="34"/>
        <v>531085.18859244278</v>
      </c>
      <c r="L79" s="22">
        <f t="shared" si="37"/>
        <v>558284.31685374549</v>
      </c>
      <c r="M79" s="22">
        <f t="shared" si="38"/>
        <v>520321.25810140895</v>
      </c>
      <c r="N79" s="22">
        <f t="shared" si="39"/>
        <v>579253.30859830335</v>
      </c>
      <c r="O79" s="22">
        <f t="shared" si="40"/>
        <v>634445.18559949414</v>
      </c>
      <c r="P79" s="22">
        <f t="shared" si="41"/>
        <v>685987.52313163923</v>
      </c>
      <c r="Q79" s="22">
        <f t="shared" si="42"/>
        <v>740750.22619031754</v>
      </c>
      <c r="R79" s="22">
        <f t="shared" si="43"/>
        <v>799261.57690208114</v>
      </c>
      <c r="S79" s="22">
        <f t="shared" si="44"/>
        <v>861561.90589352895</v>
      </c>
      <c r="T79" s="22">
        <f t="shared" si="45"/>
        <v>928589.57566803042</v>
      </c>
      <c r="U79" s="22">
        <f t="shared" si="46"/>
        <v>1000692.3584902451</v>
      </c>
      <c r="V79" s="21">
        <f t="shared" si="47"/>
        <v>1078242.7028705557</v>
      </c>
      <c r="W79" s="21">
        <f t="shared" si="48"/>
        <v>1161639.4113452749</v>
      </c>
    </row>
    <row r="80" spans="3:23" x14ac:dyDescent="0.25">
      <c r="C80" s="23" t="str">
        <f t="shared" si="36"/>
        <v>HP</v>
      </c>
      <c r="D80" s="22">
        <f t="shared" si="34"/>
        <v>72719.82952589175</v>
      </c>
      <c r="E80" s="22">
        <f t="shared" si="34"/>
        <v>77384.279265232253</v>
      </c>
      <c r="F80" s="22">
        <f t="shared" si="34"/>
        <v>82846.692345261647</v>
      </c>
      <c r="G80" s="22">
        <f t="shared" si="34"/>
        <v>89060.191889822469</v>
      </c>
      <c r="H80" s="22">
        <f t="shared" si="34"/>
        <v>96274.06146062279</v>
      </c>
      <c r="I80" s="22">
        <f t="shared" si="34"/>
        <v>103054.9985894275</v>
      </c>
      <c r="J80" s="22">
        <f t="shared" si="34"/>
        <v>110033.93347066169</v>
      </c>
      <c r="K80" s="22">
        <f t="shared" si="34"/>
        <v>117850.57720405556</v>
      </c>
      <c r="L80" s="22">
        <f t="shared" si="37"/>
        <v>122188.74936501578</v>
      </c>
      <c r="M80" s="22">
        <f t="shared" si="38"/>
        <v>112319.62085927695</v>
      </c>
      <c r="N80" s="22">
        <f t="shared" si="39"/>
        <v>123327.76173568824</v>
      </c>
      <c r="O80" s="22">
        <f t="shared" si="40"/>
        <v>133227.75202954857</v>
      </c>
      <c r="P80" s="22">
        <f t="shared" si="41"/>
        <v>142077.42521022272</v>
      </c>
      <c r="Q80" s="22">
        <f t="shared" si="42"/>
        <v>151317.41776104193</v>
      </c>
      <c r="R80" s="22">
        <f t="shared" si="43"/>
        <v>161032.79524143485</v>
      </c>
      <c r="S80" s="22">
        <f t="shared" si="44"/>
        <v>171206.46165285003</v>
      </c>
      <c r="T80" s="22">
        <f t="shared" si="45"/>
        <v>181997.63092651931</v>
      </c>
      <c r="U80" s="22">
        <f t="shared" si="46"/>
        <v>193442.00352094648</v>
      </c>
      <c r="V80" s="21">
        <f t="shared" si="47"/>
        <v>205577.222094917</v>
      </c>
      <c r="W80" s="21">
        <f t="shared" si="48"/>
        <v>218442.96917358963</v>
      </c>
    </row>
    <row r="81" spans="3:23" x14ac:dyDescent="0.25">
      <c r="C81" s="23" t="str">
        <f t="shared" si="36"/>
        <v>JK</v>
      </c>
      <c r="D81" s="22">
        <f t="shared" si="34"/>
        <v>78255.548082352238</v>
      </c>
      <c r="E81" s="22">
        <f t="shared" si="34"/>
        <v>80766.572709343411</v>
      </c>
      <c r="F81" s="22">
        <f t="shared" si="34"/>
        <v>85115.496401314027</v>
      </c>
      <c r="G81" s="22">
        <f t="shared" si="34"/>
        <v>82372.11287209377</v>
      </c>
      <c r="H81" s="22">
        <f t="shared" si="34"/>
        <v>97001.340278893564</v>
      </c>
      <c r="I81" s="22">
        <f t="shared" si="34"/>
        <v>100198.67697778014</v>
      </c>
      <c r="J81" s="22">
        <f t="shared" si="34"/>
        <v>106292.9532180297</v>
      </c>
      <c r="K81" s="22">
        <f t="shared" si="34"/>
        <v>112755.34475363271</v>
      </c>
      <c r="L81" s="22">
        <f t="shared" si="37"/>
        <v>114958.95451800244</v>
      </c>
      <c r="M81" s="22">
        <f t="shared" si="38"/>
        <v>103913.83599167214</v>
      </c>
      <c r="N81" s="22">
        <f t="shared" si="39"/>
        <v>112197.90830910175</v>
      </c>
      <c r="O81" s="22">
        <f t="shared" si="40"/>
        <v>119185.87069412034</v>
      </c>
      <c r="P81" s="22">
        <f t="shared" si="41"/>
        <v>124985.98409526479</v>
      </c>
      <c r="Q81" s="22">
        <f t="shared" si="42"/>
        <v>130897.4903285092</v>
      </c>
      <c r="R81" s="22">
        <f t="shared" si="43"/>
        <v>136981.80755683206</v>
      </c>
      <c r="S81" s="22">
        <f t="shared" si="44"/>
        <v>143210.50474330687</v>
      </c>
      <c r="T81" s="22">
        <f t="shared" si="45"/>
        <v>149701.66167803144</v>
      </c>
      <c r="U81" s="22">
        <f t="shared" si="46"/>
        <v>156465.22551005532</v>
      </c>
      <c r="V81" s="21">
        <f t="shared" si="47"/>
        <v>163511.46309155234</v>
      </c>
      <c r="W81" s="21">
        <f t="shared" si="48"/>
        <v>170850.96845696372</v>
      </c>
    </row>
    <row r="82" spans="3:23" x14ac:dyDescent="0.25">
      <c r="C82" s="23" t="str">
        <f t="shared" si="36"/>
        <v>PB</v>
      </c>
      <c r="D82" s="22">
        <f t="shared" ref="D82:K97" si="49">D20</f>
        <v>266628.27237507072</v>
      </c>
      <c r="E82" s="22">
        <f t="shared" si="49"/>
        <v>280822.8467469879</v>
      </c>
      <c r="F82" s="22">
        <f t="shared" si="49"/>
        <v>299449.73</v>
      </c>
      <c r="G82" s="22">
        <f t="shared" si="49"/>
        <v>312125.33285999997</v>
      </c>
      <c r="H82" s="22">
        <f t="shared" si="49"/>
        <v>330051.92661692796</v>
      </c>
      <c r="I82" s="22">
        <f t="shared" si="49"/>
        <v>352720.56240206928</v>
      </c>
      <c r="J82" s="22">
        <f t="shared" si="49"/>
        <v>375238.25248725206</v>
      </c>
      <c r="K82" s="22">
        <f t="shared" si="49"/>
        <v>397669.47200512222</v>
      </c>
      <c r="L82" s="22">
        <f t="shared" si="37"/>
        <v>407445.87819537794</v>
      </c>
      <c r="M82" s="22">
        <f t="shared" si="38"/>
        <v>370119.96136555256</v>
      </c>
      <c r="N82" s="22">
        <f t="shared" si="39"/>
        <v>401602.02988514339</v>
      </c>
      <c r="O82" s="22">
        <f t="shared" si="40"/>
        <v>428724.12240875571</v>
      </c>
      <c r="P82" s="22">
        <f t="shared" si="41"/>
        <v>451810.65468949091</v>
      </c>
      <c r="Q82" s="22">
        <f t="shared" si="42"/>
        <v>475519.66527153656</v>
      </c>
      <c r="R82" s="22">
        <f t="shared" si="43"/>
        <v>500082.96690072212</v>
      </c>
      <c r="S82" s="22">
        <f t="shared" si="44"/>
        <v>525407.23999280238</v>
      </c>
      <c r="T82" s="22">
        <f t="shared" si="45"/>
        <v>551937.37827619922</v>
      </c>
      <c r="U82" s="22">
        <f t="shared" si="46"/>
        <v>579726.3271730761</v>
      </c>
      <c r="V82" s="21">
        <f t="shared" si="47"/>
        <v>608829.10469920863</v>
      </c>
      <c r="W82" s="21">
        <f t="shared" si="48"/>
        <v>639302.86912807962</v>
      </c>
    </row>
    <row r="83" spans="3:23" x14ac:dyDescent="0.25">
      <c r="C83" s="23" t="str">
        <f t="shared" si="36"/>
        <v>RJ</v>
      </c>
      <c r="D83" s="22">
        <f t="shared" si="49"/>
        <v>434836.63657800003</v>
      </c>
      <c r="E83" s="22">
        <f t="shared" si="49"/>
        <v>454564.34080674977</v>
      </c>
      <c r="F83" s="22">
        <f t="shared" si="49"/>
        <v>486230.17928507214</v>
      </c>
      <c r="G83" s="22">
        <f t="shared" si="49"/>
        <v>521508.9311101457</v>
      </c>
      <c r="H83" s="22">
        <f t="shared" si="49"/>
        <v>563339.5310360461</v>
      </c>
      <c r="I83" s="22">
        <f t="shared" si="49"/>
        <v>597266.69164805266</v>
      </c>
      <c r="J83" s="22">
        <f t="shared" si="49"/>
        <v>633277.73476471368</v>
      </c>
      <c r="K83" s="22">
        <f t="shared" si="49"/>
        <v>677427.99507979711</v>
      </c>
      <c r="L83" s="22">
        <f t="shared" si="37"/>
        <v>698415.40530194552</v>
      </c>
      <c r="M83" s="22">
        <f t="shared" si="38"/>
        <v>638394.8630078698</v>
      </c>
      <c r="N83" s="22">
        <f t="shared" si="39"/>
        <v>697020.84919785953</v>
      </c>
      <c r="O83" s="22">
        <f t="shared" si="40"/>
        <v>748739.56648918591</v>
      </c>
      <c r="P83" s="22">
        <f t="shared" si="41"/>
        <v>793985.05153893051</v>
      </c>
      <c r="Q83" s="22">
        <f t="shared" si="42"/>
        <v>840867.0482047511</v>
      </c>
      <c r="R83" s="22">
        <f t="shared" si="43"/>
        <v>889823.57594336185</v>
      </c>
      <c r="S83" s="22">
        <f t="shared" si="44"/>
        <v>940721.11637759698</v>
      </c>
      <c r="T83" s="22">
        <f t="shared" si="45"/>
        <v>994392.04224143981</v>
      </c>
      <c r="U83" s="22">
        <f t="shared" si="46"/>
        <v>1050978.5475094165</v>
      </c>
      <c r="V83" s="21">
        <f t="shared" si="47"/>
        <v>1110629.557598701</v>
      </c>
      <c r="W83" s="21">
        <f t="shared" si="48"/>
        <v>1173501.014650217</v>
      </c>
    </row>
    <row r="84" spans="3:23" x14ac:dyDescent="0.25">
      <c r="C84" s="23" t="str">
        <f t="shared" si="36"/>
        <v>UP</v>
      </c>
      <c r="D84" s="22">
        <f t="shared" si="49"/>
        <v>724050.44064953714</v>
      </c>
      <c r="E84" s="22">
        <f t="shared" si="49"/>
        <v>758204.96458004904</v>
      </c>
      <c r="F84" s="22">
        <f t="shared" si="49"/>
        <v>802069.69150895788</v>
      </c>
      <c r="G84" s="22">
        <f t="shared" si="49"/>
        <v>834432.37781853531</v>
      </c>
      <c r="H84" s="22">
        <f t="shared" si="49"/>
        <v>908241.30785274785</v>
      </c>
      <c r="I84" s="22">
        <f t="shared" si="49"/>
        <v>1011500.5175891918</v>
      </c>
      <c r="J84" s="22">
        <f t="shared" si="49"/>
        <v>1057747.1218275481</v>
      </c>
      <c r="K84" s="22">
        <f t="shared" si="49"/>
        <v>1123981.957352187</v>
      </c>
      <c r="L84" s="22">
        <f t="shared" si="37"/>
        <v>1158214.7251841824</v>
      </c>
      <c r="M84" s="22">
        <f t="shared" si="38"/>
        <v>1058141.451602</v>
      </c>
      <c r="N84" s="22">
        <f t="shared" si="39"/>
        <v>1154726.6395312683</v>
      </c>
      <c r="O84" s="22">
        <f t="shared" si="40"/>
        <v>1239776.13476098</v>
      </c>
      <c r="P84" s="22">
        <f t="shared" si="41"/>
        <v>1314025.7825460031</v>
      </c>
      <c r="Q84" s="22">
        <f t="shared" si="42"/>
        <v>1390906.5956880185</v>
      </c>
      <c r="R84" s="22">
        <f t="shared" si="43"/>
        <v>1471138.676268047</v>
      </c>
      <c r="S84" s="22">
        <f t="shared" si="44"/>
        <v>1554496.2186672597</v>
      </c>
      <c r="T84" s="22">
        <f t="shared" si="45"/>
        <v>1642349.1480702837</v>
      </c>
      <c r="U84" s="22">
        <f t="shared" si="46"/>
        <v>1734925.2706072095</v>
      </c>
      <c r="V84" s="21">
        <f t="shared" si="47"/>
        <v>1832463.028382445</v>
      </c>
      <c r="W84" s="21">
        <f t="shared" si="48"/>
        <v>1935211.9422885447</v>
      </c>
    </row>
    <row r="85" spans="3:23" x14ac:dyDescent="0.25">
      <c r="C85" s="23" t="str">
        <f t="shared" si="36"/>
        <v>UK</v>
      </c>
      <c r="D85" s="22">
        <f t="shared" si="49"/>
        <v>115327.599868864</v>
      </c>
      <c r="E85" s="22">
        <f t="shared" si="49"/>
        <v>123710.06469206272</v>
      </c>
      <c r="F85" s="22">
        <f t="shared" si="49"/>
        <v>134182.35866665997</v>
      </c>
      <c r="G85" s="22">
        <f t="shared" si="49"/>
        <v>141277.64901368652</v>
      </c>
      <c r="H85" s="22">
        <f t="shared" si="49"/>
        <v>152698.72988129756</v>
      </c>
      <c r="I85" s="22">
        <f t="shared" si="49"/>
        <v>167703.25262564752</v>
      </c>
      <c r="J85" s="22">
        <f t="shared" si="49"/>
        <v>180843.66094581186</v>
      </c>
      <c r="K85" s="22">
        <f t="shared" si="49"/>
        <v>193272.7779088839</v>
      </c>
      <c r="L85" s="22">
        <f t="shared" si="37"/>
        <v>201349.2381733139</v>
      </c>
      <c r="M85" s="22">
        <f t="shared" si="38"/>
        <v>185974.84097023003</v>
      </c>
      <c r="N85" s="22">
        <f t="shared" si="39"/>
        <v>205181.9783657575</v>
      </c>
      <c r="O85" s="22">
        <f t="shared" si="40"/>
        <v>222716.73925882744</v>
      </c>
      <c r="P85" s="22">
        <f t="shared" si="41"/>
        <v>238650.87648768612</v>
      </c>
      <c r="Q85" s="22">
        <f t="shared" si="42"/>
        <v>255391.63785029273</v>
      </c>
      <c r="R85" s="22">
        <f t="shared" si="43"/>
        <v>273093.82456155407</v>
      </c>
      <c r="S85" s="22">
        <f t="shared" si="44"/>
        <v>291741.0192663105</v>
      </c>
      <c r="T85" s="22">
        <f t="shared" si="45"/>
        <v>311618.24342402053</v>
      </c>
      <c r="U85" s="22">
        <f t="shared" si="46"/>
        <v>332803.372142457</v>
      </c>
      <c r="V85" s="21">
        <f t="shared" si="47"/>
        <v>355378.97135185759</v>
      </c>
      <c r="W85" s="21">
        <f t="shared" si="48"/>
        <v>379432.56340506609</v>
      </c>
    </row>
    <row r="86" spans="3:23" x14ac:dyDescent="0.25">
      <c r="C86" s="23" t="str">
        <f t="shared" si="36"/>
        <v>DL</v>
      </c>
      <c r="D86" s="22">
        <f t="shared" si="49"/>
        <v>343797.50130944105</v>
      </c>
      <c r="E86" s="22">
        <f t="shared" si="49"/>
        <v>366628.3662848582</v>
      </c>
      <c r="F86" s="22">
        <f t="shared" si="49"/>
        <v>392908.38262600877</v>
      </c>
      <c r="G86" s="22">
        <f t="shared" si="49"/>
        <v>428355.14952157275</v>
      </c>
      <c r="H86" s="22">
        <f t="shared" si="49"/>
        <v>475622.50154364825</v>
      </c>
      <c r="I86" s="22">
        <f t="shared" si="49"/>
        <v>511765.23879417172</v>
      </c>
      <c r="J86" s="22">
        <f t="shared" si="49"/>
        <v>548304.19016332412</v>
      </c>
      <c r="K86" s="22">
        <f t="shared" si="49"/>
        <v>590569.1382541093</v>
      </c>
      <c r="L86" s="22">
        <f t="shared" si="37"/>
        <v>617423.26838560344</v>
      </c>
      <c r="M86" s="22">
        <f t="shared" si="38"/>
        <v>572295.24839949445</v>
      </c>
      <c r="N86" s="22">
        <f t="shared" si="39"/>
        <v>633633.45522041444</v>
      </c>
      <c r="O86" s="22">
        <f t="shared" si="40"/>
        <v>690215.46924349561</v>
      </c>
      <c r="P86" s="22">
        <f t="shared" si="41"/>
        <v>742211.71537632623</v>
      </c>
      <c r="Q86" s="22">
        <f t="shared" si="42"/>
        <v>797084.54253836372</v>
      </c>
      <c r="R86" s="22">
        <f t="shared" si="43"/>
        <v>855347.39274025662</v>
      </c>
      <c r="S86" s="22">
        <f t="shared" si="44"/>
        <v>916982.59956074425</v>
      </c>
      <c r="T86" s="22">
        <f t="shared" si="45"/>
        <v>982922.81630197586</v>
      </c>
      <c r="U86" s="22">
        <f t="shared" si="46"/>
        <v>1053457.9423834479</v>
      </c>
      <c r="V86" s="21">
        <f t="shared" si="47"/>
        <v>1128896.5661981569</v>
      </c>
      <c r="W86" s="21">
        <f t="shared" si="48"/>
        <v>1209567.1078283575</v>
      </c>
    </row>
    <row r="87" spans="3:23" x14ac:dyDescent="0.25">
      <c r="C87" s="23" t="str">
        <f t="shared" si="36"/>
        <v>AP</v>
      </c>
      <c r="D87" s="22">
        <f t="shared" si="49"/>
        <v>379402.03</v>
      </c>
      <c r="E87" s="22">
        <f t="shared" si="49"/>
        <v>380629.01073573204</v>
      </c>
      <c r="F87" s="22">
        <f t="shared" si="49"/>
        <v>407114.75244340533</v>
      </c>
      <c r="G87" s="22">
        <f t="shared" si="49"/>
        <v>444564.28</v>
      </c>
      <c r="H87" s="22">
        <f t="shared" si="49"/>
        <v>498606.26</v>
      </c>
      <c r="I87" s="22">
        <f t="shared" si="49"/>
        <v>540211.77</v>
      </c>
      <c r="J87" s="22">
        <f t="shared" si="49"/>
        <v>594840.79</v>
      </c>
      <c r="K87" s="22">
        <f t="shared" si="49"/>
        <v>621301.39670000004</v>
      </c>
      <c r="L87" s="22">
        <f t="shared" si="37"/>
        <v>645131.27355541033</v>
      </c>
      <c r="M87" s="22">
        <f t="shared" si="38"/>
        <v>593907.43775891315</v>
      </c>
      <c r="N87" s="22">
        <f t="shared" si="39"/>
        <v>653085.80545396055</v>
      </c>
      <c r="O87" s="22">
        <f t="shared" si="40"/>
        <v>706562.12705066171</v>
      </c>
      <c r="P87" s="22">
        <f t="shared" si="41"/>
        <v>754617.70842709695</v>
      </c>
      <c r="Q87" s="22">
        <f t="shared" si="42"/>
        <v>804891.04496151698</v>
      </c>
      <c r="R87" s="22">
        <f t="shared" si="43"/>
        <v>857844.88363943761</v>
      </c>
      <c r="S87" s="22">
        <f t="shared" si="44"/>
        <v>913399.65923442971</v>
      </c>
      <c r="T87" s="22">
        <f t="shared" si="45"/>
        <v>972417.3253813528</v>
      </c>
      <c r="U87" s="22">
        <f t="shared" si="46"/>
        <v>1035104.0182568607</v>
      </c>
      <c r="V87" s="21">
        <f t="shared" si="47"/>
        <v>1101677.4647310358</v>
      </c>
      <c r="W87" s="21">
        <f t="shared" si="48"/>
        <v>1172367.588378753</v>
      </c>
    </row>
    <row r="88" spans="3:23" x14ac:dyDescent="0.25">
      <c r="C88" s="23" t="str">
        <f t="shared" si="36"/>
        <v>KA</v>
      </c>
      <c r="D88" s="22">
        <f t="shared" si="49"/>
        <v>606009.81048327952</v>
      </c>
      <c r="E88" s="22">
        <f t="shared" si="49"/>
        <v>643033.01752930437</v>
      </c>
      <c r="F88" s="22">
        <f t="shared" si="49"/>
        <v>704466.0370333764</v>
      </c>
      <c r="G88" s="22">
        <f t="shared" si="49"/>
        <v>748429.10797017126</v>
      </c>
      <c r="H88" s="22">
        <f t="shared" si="49"/>
        <v>831329.91306923481</v>
      </c>
      <c r="I88" s="22">
        <f t="shared" si="49"/>
        <v>941775.42491932167</v>
      </c>
      <c r="J88" s="22">
        <f t="shared" si="49"/>
        <v>1022864.3615379316</v>
      </c>
      <c r="K88" s="22">
        <f t="shared" si="49"/>
        <v>1091077.3703399138</v>
      </c>
      <c r="L88" s="22">
        <f t="shared" si="37"/>
        <v>1148373.6040526824</v>
      </c>
      <c r="M88" s="22">
        <f t="shared" si="38"/>
        <v>1071607.5331482925</v>
      </c>
      <c r="N88" s="22">
        <f t="shared" si="39"/>
        <v>1194453.166517647</v>
      </c>
      <c r="O88" s="22">
        <f t="shared" si="40"/>
        <v>1309878.8321388739</v>
      </c>
      <c r="P88" s="22">
        <f t="shared" si="41"/>
        <v>1418043.8127626686</v>
      </c>
      <c r="Q88" s="22">
        <f t="shared" si="42"/>
        <v>1533139.3837014327</v>
      </c>
      <c r="R88" s="22">
        <f t="shared" si="43"/>
        <v>1656285.491409119</v>
      </c>
      <c r="S88" s="22">
        <f t="shared" si="44"/>
        <v>1787595.1394413523</v>
      </c>
      <c r="T88" s="22">
        <f t="shared" si="45"/>
        <v>1929047.3840562322</v>
      </c>
      <c r="U88" s="22">
        <f t="shared" si="46"/>
        <v>2081402.5857604449</v>
      </c>
      <c r="V88" s="21">
        <f t="shared" si="47"/>
        <v>2245476.1611230238</v>
      </c>
      <c r="W88" s="21">
        <f t="shared" si="48"/>
        <v>2422142.4099222361</v>
      </c>
    </row>
    <row r="89" spans="3:23" x14ac:dyDescent="0.25">
      <c r="C89" s="23" t="str">
        <f t="shared" si="36"/>
        <v>KL</v>
      </c>
      <c r="D89" s="22">
        <f t="shared" si="49"/>
        <v>364047.88938524103</v>
      </c>
      <c r="E89" s="22">
        <f t="shared" si="49"/>
        <v>387693.45827097044</v>
      </c>
      <c r="F89" s="22">
        <f t="shared" si="49"/>
        <v>402781.33080111461</v>
      </c>
      <c r="G89" s="22">
        <f t="shared" si="49"/>
        <v>419955.55337255372</v>
      </c>
      <c r="H89" s="22">
        <f t="shared" si="49"/>
        <v>451210.01522775996</v>
      </c>
      <c r="I89" s="22">
        <f t="shared" si="49"/>
        <v>485301.53547936882</v>
      </c>
      <c r="J89" s="22">
        <f t="shared" si="49"/>
        <v>520578.51067444764</v>
      </c>
      <c r="K89" s="22">
        <f t="shared" si="49"/>
        <v>559411.95613457682</v>
      </c>
      <c r="L89" s="22">
        <f t="shared" si="37"/>
        <v>575612.80274028017</v>
      </c>
      <c r="M89" s="22">
        <f t="shared" si="38"/>
        <v>525114.54637871275</v>
      </c>
      <c r="N89" s="22">
        <f t="shared" si="39"/>
        <v>572213.98097167886</v>
      </c>
      <c r="O89" s="22">
        <f t="shared" si="40"/>
        <v>613467.42989257479</v>
      </c>
      <c r="P89" s="22">
        <f t="shared" si="41"/>
        <v>649263.64136595605</v>
      </c>
      <c r="Q89" s="22">
        <f t="shared" si="42"/>
        <v>686252.78749332612</v>
      </c>
      <c r="R89" s="22">
        <f t="shared" si="43"/>
        <v>724784.21554723184</v>
      </c>
      <c r="S89" s="22">
        <f t="shared" si="44"/>
        <v>764739.88567787828</v>
      </c>
      <c r="T89" s="22">
        <f t="shared" si="45"/>
        <v>806786.30918304797</v>
      </c>
      <c r="U89" s="22">
        <f t="shared" si="46"/>
        <v>851025.86881187803</v>
      </c>
      <c r="V89" s="21">
        <f t="shared" si="47"/>
        <v>897565.53539313585</v>
      </c>
      <c r="W89" s="21">
        <f t="shared" si="48"/>
        <v>946517.04888442263</v>
      </c>
    </row>
    <row r="90" spans="3:23" x14ac:dyDescent="0.25">
      <c r="C90" s="23" t="str">
        <f t="shared" si="36"/>
        <v>TN</v>
      </c>
      <c r="D90" s="22">
        <f t="shared" si="49"/>
        <v>751485.76042199996</v>
      </c>
      <c r="E90" s="22">
        <f t="shared" si="49"/>
        <v>791824.31484439899</v>
      </c>
      <c r="F90" s="22">
        <f t="shared" si="49"/>
        <v>851975.58231833298</v>
      </c>
      <c r="G90" s="22">
        <f t="shared" si="49"/>
        <v>893915.06730709295</v>
      </c>
      <c r="H90" s="22">
        <f t="shared" si="49"/>
        <v>967562.46051612543</v>
      </c>
      <c r="I90" s="22">
        <f t="shared" si="49"/>
        <v>1036762.117219297</v>
      </c>
      <c r="J90" s="22">
        <f t="shared" si="49"/>
        <v>1125793.4362506205</v>
      </c>
      <c r="K90" s="22">
        <f t="shared" si="49"/>
        <v>1215307.4700775943</v>
      </c>
      <c r="L90" s="22">
        <f t="shared" si="37"/>
        <v>1259665.3413135475</v>
      </c>
      <c r="M90" s="22">
        <f t="shared" si="38"/>
        <v>1157574.8871454841</v>
      </c>
      <c r="N90" s="22">
        <f t="shared" si="39"/>
        <v>1270643.8078471913</v>
      </c>
      <c r="O90" s="22">
        <f t="shared" si="40"/>
        <v>1372230.8600692139</v>
      </c>
      <c r="P90" s="22">
        <f t="shared" si="41"/>
        <v>1462941.8607866259</v>
      </c>
      <c r="Q90" s="22">
        <f t="shared" si="42"/>
        <v>1557616.0641961426</v>
      </c>
      <c r="R90" s="22">
        <f t="shared" si="43"/>
        <v>1657125.2500160676</v>
      </c>
      <c r="S90" s="22">
        <f t="shared" si="44"/>
        <v>1761289.159557967</v>
      </c>
      <c r="T90" s="22">
        <f t="shared" si="45"/>
        <v>1871740.9943805572</v>
      </c>
      <c r="U90" s="22">
        <f t="shared" si="46"/>
        <v>1988842.1074549058</v>
      </c>
      <c r="V90" s="21">
        <f t="shared" si="47"/>
        <v>2112973.3765099426</v>
      </c>
      <c r="W90" s="21">
        <f t="shared" si="48"/>
        <v>2244536.1779104937</v>
      </c>
    </row>
    <row r="91" spans="3:23" x14ac:dyDescent="0.25">
      <c r="C91" s="23" t="str">
        <f t="shared" si="36"/>
        <v>TS</v>
      </c>
      <c r="D91" s="22">
        <f t="shared" si="49"/>
        <v>359434.11</v>
      </c>
      <c r="E91" s="22">
        <f t="shared" si="49"/>
        <v>370113.12</v>
      </c>
      <c r="F91" s="22">
        <f t="shared" si="49"/>
        <v>389956.78</v>
      </c>
      <c r="G91" s="22">
        <f t="shared" si="49"/>
        <v>416332.07</v>
      </c>
      <c r="H91" s="22">
        <f t="shared" si="49"/>
        <v>464542.43563999457</v>
      </c>
      <c r="I91" s="22">
        <f t="shared" si="49"/>
        <v>507946.1</v>
      </c>
      <c r="J91" s="22">
        <f t="shared" si="49"/>
        <v>559491.54</v>
      </c>
      <c r="K91" s="22">
        <f t="shared" si="49"/>
        <v>612828.21</v>
      </c>
      <c r="L91" s="22">
        <f t="shared" si="37"/>
        <v>640010.22338018671</v>
      </c>
      <c r="M91" s="22">
        <f t="shared" si="38"/>
        <v>592597.72150574101</v>
      </c>
      <c r="N91" s="22">
        <f t="shared" si="39"/>
        <v>655411.1945902406</v>
      </c>
      <c r="O91" s="22">
        <f t="shared" si="40"/>
        <v>713175.41296760517</v>
      </c>
      <c r="P91" s="22">
        <f t="shared" si="41"/>
        <v>766082.24504119623</v>
      </c>
      <c r="Q91" s="22">
        <f t="shared" si="42"/>
        <v>821841.17754305701</v>
      </c>
      <c r="R91" s="22">
        <f t="shared" si="43"/>
        <v>880971.71388383431</v>
      </c>
      <c r="S91" s="22">
        <f t="shared" si="44"/>
        <v>943444.6832987743</v>
      </c>
      <c r="T91" s="22">
        <f t="shared" si="45"/>
        <v>1010207.7158903386</v>
      </c>
      <c r="U91" s="22">
        <f t="shared" si="46"/>
        <v>1081544.4797321195</v>
      </c>
      <c r="V91" s="21">
        <f t="shared" si="47"/>
        <v>1157756.5681349791</v>
      </c>
      <c r="W91" s="21">
        <f t="shared" si="48"/>
        <v>1239164.5713138033</v>
      </c>
    </row>
    <row r="92" spans="3:23" x14ac:dyDescent="0.25">
      <c r="C92" s="23" t="str">
        <f t="shared" si="36"/>
        <v>CG</v>
      </c>
      <c r="D92" s="22">
        <f t="shared" si="49"/>
        <v>158073.82</v>
      </c>
      <c r="E92" s="22">
        <f t="shared" si="49"/>
        <v>165977.40159320709</v>
      </c>
      <c r="F92" s="22">
        <f t="shared" si="49"/>
        <v>182579.44981637812</v>
      </c>
      <c r="G92" s="22">
        <f t="shared" si="49"/>
        <v>185813.43830553119</v>
      </c>
      <c r="H92" s="22">
        <f t="shared" si="49"/>
        <v>190810.23999999999</v>
      </c>
      <c r="I92" s="22">
        <f t="shared" si="49"/>
        <v>205975.17</v>
      </c>
      <c r="J92" s="22">
        <f t="shared" si="49"/>
        <v>215926.92</v>
      </c>
      <c r="K92" s="22">
        <f t="shared" si="49"/>
        <v>231181.82</v>
      </c>
      <c r="L92" s="22">
        <f t="shared" si="37"/>
        <v>236202.16807598935</v>
      </c>
      <c r="M92" s="22">
        <f t="shared" si="38"/>
        <v>213963.1505684318</v>
      </c>
      <c r="N92" s="22">
        <f t="shared" si="39"/>
        <v>231512.74290438372</v>
      </c>
      <c r="O92" s="22">
        <f t="shared" si="40"/>
        <v>246456.02878474863</v>
      </c>
      <c r="P92" s="22">
        <f t="shared" si="41"/>
        <v>259000.45063813266</v>
      </c>
      <c r="Q92" s="22">
        <f t="shared" si="42"/>
        <v>271828.54377528501</v>
      </c>
      <c r="R92" s="22">
        <f t="shared" si="43"/>
        <v>285069.76921299915</v>
      </c>
      <c r="S92" s="22">
        <f t="shared" si="44"/>
        <v>298667.30265503604</v>
      </c>
      <c r="T92" s="22">
        <f t="shared" si="45"/>
        <v>312870.02596870327</v>
      </c>
      <c r="U92" s="22">
        <f t="shared" si="46"/>
        <v>327702.45919910271</v>
      </c>
      <c r="V92" s="21">
        <f t="shared" si="47"/>
        <v>343189.98645463999</v>
      </c>
      <c r="W92" s="21">
        <f t="shared" si="48"/>
        <v>359358.87978881301</v>
      </c>
    </row>
    <row r="93" spans="3:23" x14ac:dyDescent="0.25">
      <c r="C93" s="23" t="str">
        <f t="shared" si="36"/>
        <v>GA</v>
      </c>
      <c r="D93" s="22">
        <f t="shared" si="49"/>
        <v>42366.656485520936</v>
      </c>
      <c r="E93" s="22">
        <f t="shared" si="49"/>
        <v>35850.220477843337</v>
      </c>
      <c r="F93" s="22">
        <f t="shared" si="49"/>
        <v>31568.462293091685</v>
      </c>
      <c r="G93" s="22">
        <f t="shared" si="49"/>
        <v>40116.49145780097</v>
      </c>
      <c r="H93" s="22">
        <f t="shared" si="49"/>
        <v>46090.863297901938</v>
      </c>
      <c r="I93" s="22">
        <f t="shared" si="49"/>
        <v>51249.239713089271</v>
      </c>
      <c r="J93" s="22">
        <f t="shared" si="49"/>
        <v>52652.686723906852</v>
      </c>
      <c r="K93" s="22">
        <f t="shared" si="49"/>
        <v>57787.085263520938</v>
      </c>
      <c r="L93" s="22">
        <f t="shared" si="37"/>
        <v>58456.694982610214</v>
      </c>
      <c r="M93" s="22">
        <f t="shared" si="38"/>
        <v>52427.920118436436</v>
      </c>
      <c r="N93" s="22">
        <f t="shared" si="39"/>
        <v>56165.782283272209</v>
      </c>
      <c r="O93" s="22">
        <f t="shared" si="40"/>
        <v>59198.353116773607</v>
      </c>
      <c r="P93" s="22">
        <f t="shared" si="41"/>
        <v>61594.788063923595</v>
      </c>
      <c r="Q93" s="22">
        <f t="shared" si="42"/>
        <v>64004.685946294187</v>
      </c>
      <c r="R93" s="22">
        <f t="shared" si="43"/>
        <v>66457.06288383111</v>
      </c>
      <c r="S93" s="22">
        <f t="shared" si="44"/>
        <v>68936.769209941471</v>
      </c>
      <c r="T93" s="22">
        <f t="shared" si="45"/>
        <v>71499.082903386225</v>
      </c>
      <c r="U93" s="22">
        <f t="shared" si="46"/>
        <v>74146.29938649929</v>
      </c>
      <c r="V93" s="21">
        <f t="shared" si="47"/>
        <v>76880.757615016031</v>
      </c>
      <c r="W93" s="21">
        <f t="shared" si="48"/>
        <v>79704.840030611464</v>
      </c>
    </row>
    <row r="94" spans="3:23" x14ac:dyDescent="0.25">
      <c r="C94" s="23" t="str">
        <f t="shared" si="36"/>
        <v>GJ</v>
      </c>
      <c r="D94" s="22">
        <f t="shared" si="49"/>
        <v>615606.06993131572</v>
      </c>
      <c r="E94" s="22">
        <f t="shared" si="49"/>
        <v>682650.21222667443</v>
      </c>
      <c r="F94" s="22">
        <f t="shared" si="49"/>
        <v>734283.8663430278</v>
      </c>
      <c r="G94" s="22">
        <f t="shared" si="49"/>
        <v>811427.64400889666</v>
      </c>
      <c r="H94" s="22">
        <f t="shared" si="49"/>
        <v>894465.33796298329</v>
      </c>
      <c r="I94" s="22">
        <f t="shared" si="49"/>
        <v>981341.96458772232</v>
      </c>
      <c r="J94" s="22">
        <f t="shared" si="49"/>
        <v>1086569.7285845655</v>
      </c>
      <c r="K94" s="22">
        <f t="shared" si="49"/>
        <v>1186379.0722571122</v>
      </c>
      <c r="L94" s="22">
        <f t="shared" si="37"/>
        <v>1260874.3220332388</v>
      </c>
      <c r="M94" s="22">
        <f t="shared" si="38"/>
        <v>1188078.1992738601</v>
      </c>
      <c r="N94" s="22">
        <f t="shared" si="39"/>
        <v>1337208.3045423876</v>
      </c>
      <c r="O94" s="22">
        <f t="shared" si="40"/>
        <v>1480749.9713732225</v>
      </c>
      <c r="P94" s="22">
        <f t="shared" si="41"/>
        <v>1618679.7301770456</v>
      </c>
      <c r="Q94" s="22">
        <f t="shared" si="42"/>
        <v>1767150.7084008013</v>
      </c>
      <c r="R94" s="22">
        <f t="shared" si="43"/>
        <v>1927737.1492931598</v>
      </c>
      <c r="S94" s="22">
        <f t="shared" si="44"/>
        <v>2100885.8417766751</v>
      </c>
      <c r="T94" s="22">
        <f t="shared" si="45"/>
        <v>2289269.1445423984</v>
      </c>
      <c r="U94" s="22">
        <f t="shared" si="46"/>
        <v>2494196.8075763462</v>
      </c>
      <c r="V94" s="21">
        <f t="shared" si="47"/>
        <v>2717088.2732595075</v>
      </c>
      <c r="W94" s="21">
        <f t="shared" si="48"/>
        <v>2959481.5937943952</v>
      </c>
    </row>
    <row r="95" spans="3:23" x14ac:dyDescent="0.25">
      <c r="C95" s="23" t="str">
        <f t="shared" si="36"/>
        <v>MP</v>
      </c>
      <c r="D95" s="22">
        <f t="shared" si="49"/>
        <v>315561.59000000003</v>
      </c>
      <c r="E95" s="22">
        <f t="shared" si="49"/>
        <v>351682.62</v>
      </c>
      <c r="F95" s="22">
        <f t="shared" si="49"/>
        <v>365133.94</v>
      </c>
      <c r="G95" s="22">
        <f t="shared" si="49"/>
        <v>383944.48</v>
      </c>
      <c r="H95" s="22">
        <f t="shared" si="49"/>
        <v>418735.74</v>
      </c>
      <c r="I95" s="22">
        <f t="shared" si="49"/>
        <v>470669.16</v>
      </c>
      <c r="J95" s="22">
        <f t="shared" si="49"/>
        <v>493516.45</v>
      </c>
      <c r="K95" s="22">
        <f t="shared" si="49"/>
        <v>522009.32</v>
      </c>
      <c r="L95" s="22">
        <f t="shared" si="37"/>
        <v>542814.4137465721</v>
      </c>
      <c r="M95" s="22">
        <f t="shared" si="38"/>
        <v>500436.97343451681</v>
      </c>
      <c r="N95" s="22">
        <f t="shared" si="39"/>
        <v>551097.21738961991</v>
      </c>
      <c r="O95" s="22">
        <f t="shared" si="40"/>
        <v>597084.33482735383</v>
      </c>
      <c r="P95" s="22">
        <f t="shared" si="41"/>
        <v>638615.80647360871</v>
      </c>
      <c r="Q95" s="22">
        <f t="shared" si="42"/>
        <v>682145.65238501958</v>
      </c>
      <c r="R95" s="22">
        <f t="shared" si="43"/>
        <v>728075.02563464933</v>
      </c>
      <c r="S95" s="22">
        <f t="shared" si="44"/>
        <v>776346.43462902901</v>
      </c>
      <c r="T95" s="22">
        <f t="shared" si="45"/>
        <v>827703.42901523551</v>
      </c>
      <c r="U95" s="22">
        <f t="shared" si="46"/>
        <v>882334.80254243524</v>
      </c>
      <c r="V95" s="21">
        <f t="shared" si="47"/>
        <v>940440.29683477571</v>
      </c>
      <c r="W95" s="21">
        <f t="shared" si="48"/>
        <v>1002231.1947336153</v>
      </c>
    </row>
    <row r="96" spans="3:23" x14ac:dyDescent="0.25">
      <c r="C96" s="23" t="str">
        <f t="shared" si="36"/>
        <v>MH</v>
      </c>
      <c r="D96" s="22">
        <f t="shared" si="49"/>
        <v>1280369.4378754208</v>
      </c>
      <c r="E96" s="22">
        <f t="shared" si="49"/>
        <v>1357941.8497816669</v>
      </c>
      <c r="F96" s="22">
        <f t="shared" si="49"/>
        <v>1451614.6378863584</v>
      </c>
      <c r="G96" s="22">
        <f t="shared" si="49"/>
        <v>1543164.8717553043</v>
      </c>
      <c r="H96" s="22">
        <f t="shared" si="49"/>
        <v>1654283.6129409028</v>
      </c>
      <c r="I96" s="22">
        <f t="shared" si="49"/>
        <v>1807101.9620009989</v>
      </c>
      <c r="J96" s="22">
        <f t="shared" si="49"/>
        <v>1923796.5517622726</v>
      </c>
      <c r="K96" s="22">
        <f t="shared" si="49"/>
        <v>2039073.9555987983</v>
      </c>
      <c r="L96" s="22">
        <f t="shared" si="37"/>
        <v>2108868.2927538827</v>
      </c>
      <c r="M96" s="22">
        <f t="shared" si="38"/>
        <v>1933707.7600345286</v>
      </c>
      <c r="N96" s="22">
        <f t="shared" si="39"/>
        <v>2117936.9863722045</v>
      </c>
      <c r="O96" s="22">
        <f t="shared" si="40"/>
        <v>2282253.3799672006</v>
      </c>
      <c r="P96" s="22">
        <f t="shared" si="41"/>
        <v>2427790.5170165924</v>
      </c>
      <c r="Q96" s="22">
        <f t="shared" si="42"/>
        <v>2579241.6185186347</v>
      </c>
      <c r="R96" s="22">
        <f t="shared" si="43"/>
        <v>2738006.103329672</v>
      </c>
      <c r="S96" s="22">
        <f t="shared" si="44"/>
        <v>2903736.5145053845</v>
      </c>
      <c r="T96" s="22">
        <f t="shared" si="45"/>
        <v>3079071.4208054221</v>
      </c>
      <c r="U96" s="22">
        <f t="shared" si="46"/>
        <v>3264538.4142743158</v>
      </c>
      <c r="V96" s="21">
        <f t="shared" si="47"/>
        <v>3460692.1579819745</v>
      </c>
      <c r="W96" s="21">
        <f t="shared" si="48"/>
        <v>3668115.65467508</v>
      </c>
    </row>
    <row r="97" spans="3:23" x14ac:dyDescent="0.25">
      <c r="C97" s="23" t="str">
        <f t="shared" si="36"/>
        <v>UT</v>
      </c>
      <c r="D97" s="22">
        <f t="shared" si="49"/>
        <v>18768.16</v>
      </c>
      <c r="E97" s="22">
        <f t="shared" si="49"/>
        <v>20285.127501795287</v>
      </c>
      <c r="F97" s="22">
        <f t="shared" si="49"/>
        <v>22104.700547318258</v>
      </c>
      <c r="G97" s="22">
        <f t="shared" si="49"/>
        <v>22870.12</v>
      </c>
      <c r="H97" s="22">
        <f t="shared" si="49"/>
        <v>24932.240000000002</v>
      </c>
      <c r="I97" s="22">
        <f t="shared" si="49"/>
        <v>26917.200000000001</v>
      </c>
      <c r="J97" s="22">
        <f t="shared" si="49"/>
        <v>29045.55</v>
      </c>
      <c r="K97" s="22">
        <f t="shared" si="49"/>
        <v>31191.98</v>
      </c>
      <c r="L97" s="22">
        <f t="shared" si="37"/>
        <v>32456.796107688606</v>
      </c>
      <c r="M97" s="22">
        <f t="shared" si="38"/>
        <v>29942.85824031572</v>
      </c>
      <c r="N97" s="22">
        <f t="shared" si="39"/>
        <v>32996.028711033003</v>
      </c>
      <c r="O97" s="22">
        <f t="shared" si="40"/>
        <v>35773.276646089478</v>
      </c>
      <c r="P97" s="22">
        <f t="shared" si="41"/>
        <v>38287.084509645727</v>
      </c>
      <c r="Q97" s="22">
        <f t="shared" si="42"/>
        <v>40924.118929993296</v>
      </c>
      <c r="R97" s="22">
        <f t="shared" si="43"/>
        <v>43708.705668803275</v>
      </c>
      <c r="S97" s="22">
        <f t="shared" si="44"/>
        <v>46637.682772431035</v>
      </c>
      <c r="T97" s="22">
        <f t="shared" si="45"/>
        <v>49756.032739083392</v>
      </c>
      <c r="U97" s="22">
        <f t="shared" si="46"/>
        <v>53075.487218683025</v>
      </c>
      <c r="V97" s="21">
        <f t="shared" si="47"/>
        <v>56608.467652143721</v>
      </c>
      <c r="W97" s="21">
        <f t="shared" si="48"/>
        <v>60368.123259492233</v>
      </c>
    </row>
    <row r="98" spans="3:23" x14ac:dyDescent="0.25">
      <c r="C98" s="23" t="str">
        <f t="shared" si="36"/>
        <v>UT</v>
      </c>
      <c r="D98" s="22">
        <f t="shared" ref="D98:K98" si="50">D36</f>
        <v>16818.009999999998</v>
      </c>
      <c r="E98" s="22">
        <f t="shared" si="50"/>
        <v>17310.43</v>
      </c>
      <c r="F98" s="22">
        <f t="shared" si="50"/>
        <v>19170.25</v>
      </c>
      <c r="G98" s="22">
        <f t="shared" si="50"/>
        <v>18206.652471395879</v>
      </c>
      <c r="H98" s="22">
        <f t="shared" si="50"/>
        <v>19060.238535707518</v>
      </c>
      <c r="I98" s="22">
        <f t="shared" si="50"/>
        <v>20477.960059405941</v>
      </c>
      <c r="J98" s="22">
        <f t="shared" si="50"/>
        <v>22277.245589597434</v>
      </c>
      <c r="K98" s="22">
        <f t="shared" si="50"/>
        <v>23013.124223876075</v>
      </c>
      <c r="L98" s="22">
        <f t="shared" si="37"/>
        <v>23290.46967683054</v>
      </c>
      <c r="M98" s="22">
        <f t="shared" si="38"/>
        <v>20898.052448654671</v>
      </c>
      <c r="N98" s="22">
        <f t="shared" si="39"/>
        <v>22398.255515073783</v>
      </c>
      <c r="O98" s="22">
        <f t="shared" si="40"/>
        <v>23618.439737705477</v>
      </c>
      <c r="P98" s="22">
        <f t="shared" si="41"/>
        <v>24585.822467248414</v>
      </c>
      <c r="Q98" s="22">
        <f t="shared" si="42"/>
        <v>25559.464096715667</v>
      </c>
      <c r="R98" s="22">
        <f t="shared" si="43"/>
        <v>26550.965169248866</v>
      </c>
      <c r="S98" s="22">
        <f t="shared" si="44"/>
        <v>27554.294272172996</v>
      </c>
      <c r="T98" s="22">
        <f t="shared" si="45"/>
        <v>28591.572020243952</v>
      </c>
      <c r="U98" s="22">
        <f t="shared" si="46"/>
        <v>29663.762837889859</v>
      </c>
      <c r="V98" s="21">
        <f t="shared" si="47"/>
        <v>30771.850301289189</v>
      </c>
      <c r="W98" s="21">
        <f t="shared" si="48"/>
        <v>31916.837161299482</v>
      </c>
    </row>
    <row r="99" spans="3:23" x14ac:dyDescent="0.25">
      <c r="C99" s="20" t="s">
        <v>50</v>
      </c>
      <c r="D99" s="19">
        <f t="shared" ref="D99:S100" si="51">SUMIF($C$67:$C$98,$C99,D$67:D$98)</f>
        <v>93703.968229201899</v>
      </c>
      <c r="E99" s="19">
        <f t="shared" si="51"/>
        <v>97585.58961679347</v>
      </c>
      <c r="F99" s="19">
        <f t="shared" si="51"/>
        <v>104943.29439943835</v>
      </c>
      <c r="G99" s="19">
        <f t="shared" si="51"/>
        <v>115463.8725403542</v>
      </c>
      <c r="H99" s="19">
        <f t="shared" si="51"/>
        <v>119443.04113538153</v>
      </c>
      <c r="I99" s="19">
        <f t="shared" si="51"/>
        <v>128738.48248541699</v>
      </c>
      <c r="J99" s="19">
        <f t="shared" si="51"/>
        <v>139270.6533880874</v>
      </c>
      <c r="K99" s="19">
        <f t="shared" si="51"/>
        <v>150468.93403205229</v>
      </c>
      <c r="L99" s="19">
        <f t="shared" si="51"/>
        <v>156236.8950649894</v>
      </c>
      <c r="M99" s="19">
        <f t="shared" si="51"/>
        <v>143930.27784272723</v>
      </c>
      <c r="N99" s="19">
        <f t="shared" si="51"/>
        <v>158492.83931988094</v>
      </c>
      <c r="O99" s="19">
        <f t="shared" si="51"/>
        <v>171832.31944380689</v>
      </c>
      <c r="P99" s="19">
        <f t="shared" si="51"/>
        <v>184037.55540507002</v>
      </c>
      <c r="Q99" s="19">
        <f t="shared" si="51"/>
        <v>196993.5239710125</v>
      </c>
      <c r="R99" s="19">
        <f t="shared" si="51"/>
        <v>210848.13692751381</v>
      </c>
      <c r="S99" s="19">
        <f t="shared" si="51"/>
        <v>225620.66018334689</v>
      </c>
      <c r="T99" s="19">
        <f t="shared" ref="T99:W100" si="52">SUMIF($C$67:$C$98,$C99,T$67:T$98)</f>
        <v>241567.48707736243</v>
      </c>
      <c r="U99" s="19">
        <f t="shared" si="52"/>
        <v>258790.2903007126</v>
      </c>
      <c r="V99" s="19">
        <f t="shared" si="52"/>
        <v>277400.0226875582</v>
      </c>
      <c r="W99" s="19">
        <f t="shared" si="52"/>
        <v>297517.79053996701</v>
      </c>
    </row>
    <row r="100" spans="3:23" x14ac:dyDescent="0.25">
      <c r="C100" s="20" t="s">
        <v>40</v>
      </c>
      <c r="D100" s="19">
        <f t="shared" si="51"/>
        <v>35586.17</v>
      </c>
      <c r="E100" s="19">
        <f t="shared" si="51"/>
        <v>37595.557501795287</v>
      </c>
      <c r="F100" s="19">
        <f t="shared" si="51"/>
        <v>41274.950547318258</v>
      </c>
      <c r="G100" s="19">
        <f t="shared" si="51"/>
        <v>41076.772471395874</v>
      </c>
      <c r="H100" s="19">
        <f t="shared" si="51"/>
        <v>43992.478535707516</v>
      </c>
      <c r="I100" s="19">
        <f t="shared" si="51"/>
        <v>47395.160059405942</v>
      </c>
      <c r="J100" s="19">
        <f t="shared" si="51"/>
        <v>51322.79558959743</v>
      </c>
      <c r="K100" s="19">
        <f t="shared" si="51"/>
        <v>54205.104223876071</v>
      </c>
      <c r="L100" s="19">
        <f t="shared" si="51"/>
        <v>55747.265784519142</v>
      </c>
      <c r="M100" s="19">
        <f t="shared" si="51"/>
        <v>50840.910688970391</v>
      </c>
      <c r="N100" s="19">
        <f t="shared" si="51"/>
        <v>55394.284226106785</v>
      </c>
      <c r="O100" s="19">
        <f t="shared" si="51"/>
        <v>59391.716383794956</v>
      </c>
      <c r="P100" s="19">
        <f t="shared" si="51"/>
        <v>62872.906976894141</v>
      </c>
      <c r="Q100" s="19">
        <f t="shared" si="51"/>
        <v>66483.583026708962</v>
      </c>
      <c r="R100" s="19">
        <f t="shared" si="51"/>
        <v>70259.670838052145</v>
      </c>
      <c r="S100" s="19">
        <f t="shared" si="51"/>
        <v>74191.977044604035</v>
      </c>
      <c r="T100" s="19">
        <f t="shared" si="52"/>
        <v>78347.60475932734</v>
      </c>
      <c r="U100" s="19">
        <f t="shared" si="52"/>
        <v>82739.250056572884</v>
      </c>
      <c r="V100" s="19">
        <f t="shared" si="52"/>
        <v>87380.31795343291</v>
      </c>
      <c r="W100" s="19">
        <f t="shared" si="52"/>
        <v>92284.960420791715</v>
      </c>
    </row>
    <row r="102" spans="3:23" ht="23.25" x14ac:dyDescent="0.35">
      <c r="C102" s="15" t="s">
        <v>131</v>
      </c>
    </row>
    <row r="103" spans="3:23" ht="12.75" x14ac:dyDescent="0.2">
      <c r="C103" s="18"/>
      <c r="D103" s="17" t="str">
        <f t="shared" ref="D103:W103" si="53">D66</f>
        <v>2011-12</v>
      </c>
      <c r="E103" s="17" t="str">
        <f t="shared" si="53"/>
        <v>2012-13</v>
      </c>
      <c r="F103" s="17" t="str">
        <f t="shared" si="53"/>
        <v>2013-14</v>
      </c>
      <c r="G103" s="17" t="str">
        <f t="shared" si="53"/>
        <v>2014-15</v>
      </c>
      <c r="H103" s="17" t="str">
        <f t="shared" si="53"/>
        <v>2015-16</v>
      </c>
      <c r="I103" s="17" t="str">
        <f t="shared" si="53"/>
        <v>2016-17</v>
      </c>
      <c r="J103" s="17" t="str">
        <f t="shared" si="53"/>
        <v>2017-18</v>
      </c>
      <c r="K103" s="17" t="str">
        <f t="shared" si="53"/>
        <v>2018-19</v>
      </c>
      <c r="L103" s="17" t="str">
        <f t="shared" si="53"/>
        <v>2019-20</v>
      </c>
      <c r="M103" s="17" t="str">
        <f t="shared" si="53"/>
        <v>2020-21</v>
      </c>
      <c r="N103" s="17" t="str">
        <f t="shared" si="53"/>
        <v>2021-22</v>
      </c>
      <c r="O103" s="17" t="str">
        <f t="shared" si="53"/>
        <v>2022-23</v>
      </c>
      <c r="P103" s="17" t="str">
        <f t="shared" si="53"/>
        <v>2023-24</v>
      </c>
      <c r="Q103" s="17" t="str">
        <f t="shared" si="53"/>
        <v>2024-25</v>
      </c>
      <c r="R103" s="17" t="str">
        <f t="shared" si="53"/>
        <v>2025-26</v>
      </c>
      <c r="S103" s="17" t="str">
        <f t="shared" si="53"/>
        <v>2026-27</v>
      </c>
      <c r="T103" s="17" t="str">
        <f t="shared" si="53"/>
        <v>2027-28</v>
      </c>
      <c r="U103" s="17" t="str">
        <f t="shared" si="53"/>
        <v>2028-29</v>
      </c>
      <c r="V103" s="17" t="str">
        <f t="shared" si="53"/>
        <v>2029-30</v>
      </c>
      <c r="W103" s="17" t="str">
        <f t="shared" si="53"/>
        <v>2030-31</v>
      </c>
    </row>
    <row r="104" spans="3:23" x14ac:dyDescent="0.25">
      <c r="C104" s="14" t="s">
        <v>13</v>
      </c>
      <c r="D104" s="16">
        <f t="shared" ref="D104:S119" si="54">SUMIF($C$67:$C$98,$C104,D$67:D$98)</f>
        <v>247143.96140589949</v>
      </c>
      <c r="E104" s="16">
        <f t="shared" si="54"/>
        <v>256850.961244604</v>
      </c>
      <c r="F104" s="16">
        <f t="shared" si="54"/>
        <v>269649.84200906171</v>
      </c>
      <c r="G104" s="16">
        <f t="shared" si="54"/>
        <v>279482.44215894234</v>
      </c>
      <c r="H104" s="16">
        <f t="shared" si="54"/>
        <v>296488.18110842572</v>
      </c>
      <c r="I104" s="16">
        <f t="shared" si="54"/>
        <v>322950.70521495386</v>
      </c>
      <c r="J104" s="16">
        <f t="shared" si="54"/>
        <v>343789.03249613533</v>
      </c>
      <c r="K104" s="16">
        <f t="shared" si="54"/>
        <v>375651.26886572823</v>
      </c>
      <c r="L104" s="16">
        <f t="shared" si="54"/>
        <v>385928.32171969459</v>
      </c>
      <c r="M104" s="16">
        <f t="shared" si="54"/>
        <v>351522.67536714603</v>
      </c>
      <c r="N104" s="16">
        <f t="shared" si="54"/>
        <v>382455.44705983833</v>
      </c>
      <c r="O104" s="16">
        <f t="shared" si="54"/>
        <v>409389.76994480874</v>
      </c>
      <c r="P104" s="16">
        <f t="shared" si="54"/>
        <v>432603.12170071231</v>
      </c>
      <c r="Q104" s="16">
        <f t="shared" si="54"/>
        <v>456536.78631360346</v>
      </c>
      <c r="R104" s="16">
        <f t="shared" si="54"/>
        <v>481419.27275110065</v>
      </c>
      <c r="S104" s="16">
        <f t="shared" si="54"/>
        <v>507167.6892281248</v>
      </c>
      <c r="T104" s="16">
        <f t="shared" ref="T104:W118" si="55">SUMIF($C$67:$C$98,$C104,T$67:T$98)</f>
        <v>534219.14215484948</v>
      </c>
      <c r="U104" s="16">
        <f t="shared" si="55"/>
        <v>562635.04205095558</v>
      </c>
      <c r="V104" s="16">
        <f t="shared" si="55"/>
        <v>592479.4260834452</v>
      </c>
      <c r="W104" s="16">
        <f t="shared" si="55"/>
        <v>623819.05539673788</v>
      </c>
    </row>
    <row r="105" spans="3:23" x14ac:dyDescent="0.25">
      <c r="C105" s="14" t="s">
        <v>46</v>
      </c>
      <c r="D105" s="16">
        <f t="shared" si="54"/>
        <v>150917.59</v>
      </c>
      <c r="E105" s="16">
        <f t="shared" si="54"/>
        <v>163250.26999999999</v>
      </c>
      <c r="F105" s="16">
        <f t="shared" si="54"/>
        <v>165816.26</v>
      </c>
      <c r="G105" s="16">
        <f t="shared" si="54"/>
        <v>186534.39</v>
      </c>
      <c r="H105" s="16">
        <f t="shared" si="54"/>
        <v>174881.15</v>
      </c>
      <c r="I105" s="16">
        <f t="shared" si="54"/>
        <v>193173.92</v>
      </c>
      <c r="J105" s="16">
        <f t="shared" si="54"/>
        <v>210587.3</v>
      </c>
      <c r="K105" s="16">
        <f t="shared" si="54"/>
        <v>224986.32</v>
      </c>
      <c r="L105" s="16">
        <f t="shared" si="54"/>
        <v>230502.29031472618</v>
      </c>
      <c r="M105" s="16">
        <f t="shared" si="54"/>
        <v>209372.32757258951</v>
      </c>
      <c r="N105" s="16">
        <f t="shared" si="54"/>
        <v>227166.41738923275</v>
      </c>
      <c r="O105" s="16">
        <f t="shared" si="54"/>
        <v>242492.10657544259</v>
      </c>
      <c r="P105" s="16">
        <f t="shared" si="54"/>
        <v>255533.36341578115</v>
      </c>
      <c r="Q105" s="16">
        <f t="shared" si="54"/>
        <v>268924.94082233612</v>
      </c>
      <c r="R105" s="16">
        <f t="shared" si="54"/>
        <v>282797.86010013003</v>
      </c>
      <c r="S105" s="16">
        <f t="shared" si="54"/>
        <v>297099.25723995286</v>
      </c>
      <c r="T105" s="16">
        <f t="shared" si="55"/>
        <v>312080.60275513871</v>
      </c>
      <c r="U105" s="16">
        <f t="shared" si="55"/>
        <v>327771.69723231671</v>
      </c>
      <c r="V105" s="16">
        <f t="shared" si="55"/>
        <v>344203.50515386066</v>
      </c>
      <c r="W105" s="16">
        <f t="shared" si="55"/>
        <v>361408.19276573829</v>
      </c>
    </row>
    <row r="106" spans="3:23" x14ac:dyDescent="0.25">
      <c r="C106" s="14" t="s">
        <v>47</v>
      </c>
      <c r="D106" s="16">
        <f t="shared" si="54"/>
        <v>230987.07519572522</v>
      </c>
      <c r="E106" s="16">
        <f t="shared" si="54"/>
        <v>243363.48209918867</v>
      </c>
      <c r="F106" s="16">
        <f t="shared" si="54"/>
        <v>265891.53245219297</v>
      </c>
      <c r="G106" s="16">
        <f t="shared" si="54"/>
        <v>270665.34158057498</v>
      </c>
      <c r="H106" s="16">
        <f t="shared" si="54"/>
        <v>292228.92966172448</v>
      </c>
      <c r="I106" s="16">
        <f t="shared" si="54"/>
        <v>337348.06305594079</v>
      </c>
      <c r="J106" s="16">
        <f t="shared" si="54"/>
        <v>361568.3012761657</v>
      </c>
      <c r="K106" s="16">
        <f t="shared" si="54"/>
        <v>376877.42232047097</v>
      </c>
      <c r="L106" s="16">
        <f t="shared" si="54"/>
        <v>391127.82178416947</v>
      </c>
      <c r="M106" s="16">
        <f t="shared" si="54"/>
        <v>359883.72019436641</v>
      </c>
      <c r="N106" s="16">
        <f t="shared" si="54"/>
        <v>395536.44400071376</v>
      </c>
      <c r="O106" s="16">
        <f t="shared" si="54"/>
        <v>427700.18486032699</v>
      </c>
      <c r="P106" s="16">
        <f t="shared" si="54"/>
        <v>456550.57985497674</v>
      </c>
      <c r="Q106" s="16">
        <f t="shared" si="54"/>
        <v>486711.74318810308</v>
      </c>
      <c r="R106" s="16">
        <f t="shared" si="54"/>
        <v>518461.26809253416</v>
      </c>
      <c r="S106" s="16">
        <f t="shared" si="54"/>
        <v>551748.57561706658</v>
      </c>
      <c r="T106" s="16">
        <f t="shared" si="55"/>
        <v>587091.62683801982</v>
      </c>
      <c r="U106" s="16">
        <f t="shared" si="55"/>
        <v>624611.55767329573</v>
      </c>
      <c r="V106" s="16">
        <f t="shared" si="55"/>
        <v>664436.23775308975</v>
      </c>
      <c r="W106" s="16">
        <f t="shared" si="55"/>
        <v>706700.61778074945</v>
      </c>
    </row>
    <row r="107" spans="3:23" x14ac:dyDescent="0.25">
      <c r="C107" s="14" t="s">
        <v>48</v>
      </c>
      <c r="D107" s="16">
        <f t="shared" si="54"/>
        <v>520485.04111790925</v>
      </c>
      <c r="E107" s="16">
        <f t="shared" si="54"/>
        <v>542190.6863712027</v>
      </c>
      <c r="F107" s="16">
        <f t="shared" si="54"/>
        <v>558497.06714107445</v>
      </c>
      <c r="G107" s="16">
        <f t="shared" si="54"/>
        <v>574364.34289691295</v>
      </c>
      <c r="H107" s="16">
        <f t="shared" si="54"/>
        <v>609544.6708633207</v>
      </c>
      <c r="I107" s="16">
        <f t="shared" si="54"/>
        <v>653415.9272824931</v>
      </c>
      <c r="J107" s="16">
        <f t="shared" si="54"/>
        <v>694980.32204065565</v>
      </c>
      <c r="K107" s="16">
        <f t="shared" si="54"/>
        <v>739525.00188235613</v>
      </c>
      <c r="L107" s="16">
        <f t="shared" si="54"/>
        <v>752471.97694704542</v>
      </c>
      <c r="M107" s="16">
        <f t="shared" si="54"/>
        <v>678816.99026515661</v>
      </c>
      <c r="N107" s="16">
        <f t="shared" si="54"/>
        <v>731468.9381199606</v>
      </c>
      <c r="O107" s="16">
        <f t="shared" si="54"/>
        <v>775474.82388140587</v>
      </c>
      <c r="P107" s="16">
        <f t="shared" si="54"/>
        <v>811588.79922459507</v>
      </c>
      <c r="Q107" s="16">
        <f t="shared" si="54"/>
        <v>848277.31283309788</v>
      </c>
      <c r="R107" s="16">
        <f t="shared" si="54"/>
        <v>885933.70788056124</v>
      </c>
      <c r="S107" s="16">
        <f t="shared" si="54"/>
        <v>924368.22872371471</v>
      </c>
      <c r="T107" s="16">
        <f t="shared" si="55"/>
        <v>964336.39314823644</v>
      </c>
      <c r="U107" s="16">
        <f t="shared" si="55"/>
        <v>1005892.4944729181</v>
      </c>
      <c r="V107" s="16">
        <f t="shared" si="55"/>
        <v>1049092.4055800585</v>
      </c>
      <c r="W107" s="16">
        <f t="shared" si="55"/>
        <v>1093993.6087424827</v>
      </c>
    </row>
    <row r="108" spans="3:23" x14ac:dyDescent="0.25">
      <c r="C108" s="14" t="s">
        <v>49</v>
      </c>
      <c r="D108" s="16">
        <f t="shared" si="54"/>
        <v>143174.91</v>
      </c>
      <c r="E108" s="16">
        <f t="shared" si="54"/>
        <v>147342.38</v>
      </c>
      <c r="F108" s="16">
        <f t="shared" si="54"/>
        <v>154525.4</v>
      </c>
      <c r="G108" s="16">
        <f t="shared" si="54"/>
        <v>165212.30269399821</v>
      </c>
      <c r="H108" s="16">
        <f t="shared" si="54"/>
        <v>191108.99494103919</v>
      </c>
      <c r="I108" s="16">
        <f t="shared" si="54"/>
        <v>202080.83917880512</v>
      </c>
      <c r="J108" s="16">
        <f t="shared" si="54"/>
        <v>219919.3725019354</v>
      </c>
      <c r="K108" s="16">
        <f t="shared" si="54"/>
        <v>234047.90140936073</v>
      </c>
      <c r="L108" s="16">
        <f t="shared" si="54"/>
        <v>242963.62185177501</v>
      </c>
      <c r="M108" s="16">
        <f t="shared" si="54"/>
        <v>223615.88840461988</v>
      </c>
      <c r="N108" s="16">
        <f t="shared" si="54"/>
        <v>245835.65675436327</v>
      </c>
      <c r="O108" s="16">
        <f t="shared" si="54"/>
        <v>265898.39800473308</v>
      </c>
      <c r="P108" s="16">
        <f t="shared" si="54"/>
        <v>283911.57214774581</v>
      </c>
      <c r="Q108" s="16">
        <f t="shared" si="54"/>
        <v>302749.84803259035</v>
      </c>
      <c r="R108" s="16">
        <f t="shared" si="54"/>
        <v>322586.61234422523</v>
      </c>
      <c r="S108" s="16">
        <f t="shared" si="54"/>
        <v>343391.19554506172</v>
      </c>
      <c r="T108" s="16">
        <f t="shared" si="55"/>
        <v>365486.83210208284</v>
      </c>
      <c r="U108" s="16">
        <f t="shared" si="55"/>
        <v>388950.001330689</v>
      </c>
      <c r="V108" s="16">
        <f t="shared" si="55"/>
        <v>413861.4593145987</v>
      </c>
      <c r="W108" s="16">
        <f t="shared" si="55"/>
        <v>440306.46107785247</v>
      </c>
    </row>
    <row r="109" spans="3:23" x14ac:dyDescent="0.25">
      <c r="C109" s="14" t="s">
        <v>36</v>
      </c>
      <c r="D109" s="16">
        <f t="shared" si="54"/>
        <v>297538.5206823987</v>
      </c>
      <c r="E109" s="16">
        <f t="shared" si="54"/>
        <v>320911.91045360459</v>
      </c>
      <c r="F109" s="16">
        <f t="shared" si="54"/>
        <v>347506.60695386736</v>
      </c>
      <c r="G109" s="16">
        <f t="shared" si="54"/>
        <v>370534.50666470983</v>
      </c>
      <c r="H109" s="16">
        <f t="shared" si="54"/>
        <v>413404.79240006447</v>
      </c>
      <c r="I109" s="16">
        <f t="shared" si="54"/>
        <v>456659.35118979216</v>
      </c>
      <c r="J109" s="16">
        <f t="shared" si="54"/>
        <v>494068.03228738933</v>
      </c>
      <c r="K109" s="16">
        <f t="shared" si="54"/>
        <v>531085.18859244278</v>
      </c>
      <c r="L109" s="16">
        <f t="shared" si="54"/>
        <v>558284.31685374549</v>
      </c>
      <c r="M109" s="16">
        <f t="shared" si="54"/>
        <v>520321.25810140895</v>
      </c>
      <c r="N109" s="16">
        <f t="shared" si="54"/>
        <v>579253.30859830335</v>
      </c>
      <c r="O109" s="16">
        <f t="shared" si="54"/>
        <v>634445.18559949414</v>
      </c>
      <c r="P109" s="16">
        <f t="shared" si="54"/>
        <v>685987.52313163923</v>
      </c>
      <c r="Q109" s="16">
        <f t="shared" si="54"/>
        <v>740750.22619031754</v>
      </c>
      <c r="R109" s="16">
        <f t="shared" si="54"/>
        <v>799261.57690208114</v>
      </c>
      <c r="S109" s="16">
        <f t="shared" si="54"/>
        <v>861561.90589352895</v>
      </c>
      <c r="T109" s="16">
        <f t="shared" si="55"/>
        <v>928589.57566803042</v>
      </c>
      <c r="U109" s="16">
        <f t="shared" si="55"/>
        <v>1000692.3584902451</v>
      </c>
      <c r="V109" s="16">
        <f t="shared" si="55"/>
        <v>1078242.7028705557</v>
      </c>
      <c r="W109" s="16">
        <f t="shared" si="55"/>
        <v>1161639.4113452749</v>
      </c>
    </row>
    <row r="110" spans="3:23" x14ac:dyDescent="0.25">
      <c r="C110" s="14" t="s">
        <v>7</v>
      </c>
      <c r="D110" s="16">
        <f t="shared" si="54"/>
        <v>72719.82952589175</v>
      </c>
      <c r="E110" s="16">
        <f t="shared" si="54"/>
        <v>77384.279265232253</v>
      </c>
      <c r="F110" s="16">
        <f t="shared" si="54"/>
        <v>82846.692345261647</v>
      </c>
      <c r="G110" s="16">
        <f t="shared" si="54"/>
        <v>89060.191889822469</v>
      </c>
      <c r="H110" s="16">
        <f t="shared" si="54"/>
        <v>96274.06146062279</v>
      </c>
      <c r="I110" s="16">
        <f t="shared" si="54"/>
        <v>103054.9985894275</v>
      </c>
      <c r="J110" s="16">
        <f t="shared" si="54"/>
        <v>110033.93347066169</v>
      </c>
      <c r="K110" s="16">
        <f t="shared" si="54"/>
        <v>117850.57720405556</v>
      </c>
      <c r="L110" s="16">
        <f t="shared" si="54"/>
        <v>122188.74936501578</v>
      </c>
      <c r="M110" s="16">
        <f t="shared" si="54"/>
        <v>112319.62085927695</v>
      </c>
      <c r="N110" s="16">
        <f t="shared" si="54"/>
        <v>123327.76173568824</v>
      </c>
      <c r="O110" s="16">
        <f t="shared" si="54"/>
        <v>133227.75202954857</v>
      </c>
      <c r="P110" s="16">
        <f t="shared" si="54"/>
        <v>142077.42521022272</v>
      </c>
      <c r="Q110" s="16">
        <f t="shared" si="54"/>
        <v>151317.41776104193</v>
      </c>
      <c r="R110" s="16">
        <f t="shared" si="54"/>
        <v>161032.79524143485</v>
      </c>
      <c r="S110" s="16">
        <f t="shared" si="54"/>
        <v>171206.46165285003</v>
      </c>
      <c r="T110" s="16">
        <f t="shared" si="55"/>
        <v>181997.63092651931</v>
      </c>
      <c r="U110" s="16">
        <f t="shared" si="55"/>
        <v>193442.00352094648</v>
      </c>
      <c r="V110" s="16">
        <f t="shared" si="55"/>
        <v>205577.222094917</v>
      </c>
      <c r="W110" s="16">
        <f t="shared" si="55"/>
        <v>218442.96917358963</v>
      </c>
    </row>
    <row r="111" spans="3:23" x14ac:dyDescent="0.25">
      <c r="C111" s="14" t="s">
        <v>37</v>
      </c>
      <c r="D111" s="16">
        <f t="shared" si="54"/>
        <v>78255.548082352238</v>
      </c>
      <c r="E111" s="16">
        <f t="shared" si="54"/>
        <v>80766.572709343411</v>
      </c>
      <c r="F111" s="16">
        <f t="shared" si="54"/>
        <v>85115.496401314027</v>
      </c>
      <c r="G111" s="16">
        <f t="shared" si="54"/>
        <v>82372.11287209377</v>
      </c>
      <c r="H111" s="16">
        <f t="shared" si="54"/>
        <v>97001.340278893564</v>
      </c>
      <c r="I111" s="16">
        <f t="shared" si="54"/>
        <v>100198.67697778014</v>
      </c>
      <c r="J111" s="16">
        <f t="shared" si="54"/>
        <v>106292.9532180297</v>
      </c>
      <c r="K111" s="16">
        <f t="shared" si="54"/>
        <v>112755.34475363271</v>
      </c>
      <c r="L111" s="16">
        <f t="shared" si="54"/>
        <v>114958.95451800244</v>
      </c>
      <c r="M111" s="16">
        <f t="shared" si="54"/>
        <v>103913.83599167214</v>
      </c>
      <c r="N111" s="16">
        <f t="shared" si="54"/>
        <v>112197.90830910175</v>
      </c>
      <c r="O111" s="16">
        <f t="shared" si="54"/>
        <v>119185.87069412034</v>
      </c>
      <c r="P111" s="16">
        <f t="shared" si="54"/>
        <v>124985.98409526479</v>
      </c>
      <c r="Q111" s="16">
        <f t="shared" si="54"/>
        <v>130897.4903285092</v>
      </c>
      <c r="R111" s="16">
        <f t="shared" si="54"/>
        <v>136981.80755683206</v>
      </c>
      <c r="S111" s="16">
        <f t="shared" si="54"/>
        <v>143210.50474330687</v>
      </c>
      <c r="T111" s="16">
        <f t="shared" si="55"/>
        <v>149701.66167803144</v>
      </c>
      <c r="U111" s="16">
        <f t="shared" si="55"/>
        <v>156465.22551005532</v>
      </c>
      <c r="V111" s="16">
        <f t="shared" si="55"/>
        <v>163511.46309155234</v>
      </c>
      <c r="W111" s="16">
        <f t="shared" si="55"/>
        <v>170850.96845696372</v>
      </c>
    </row>
    <row r="112" spans="3:23" x14ac:dyDescent="0.25">
      <c r="C112" s="14" t="s">
        <v>8</v>
      </c>
      <c r="D112" s="16">
        <f t="shared" si="54"/>
        <v>266628.27237507072</v>
      </c>
      <c r="E112" s="16">
        <f t="shared" si="54"/>
        <v>280822.8467469879</v>
      </c>
      <c r="F112" s="16">
        <f t="shared" si="54"/>
        <v>299449.73</v>
      </c>
      <c r="G112" s="16">
        <f t="shared" si="54"/>
        <v>312125.33285999997</v>
      </c>
      <c r="H112" s="16">
        <f t="shared" si="54"/>
        <v>330051.92661692796</v>
      </c>
      <c r="I112" s="16">
        <f t="shared" si="54"/>
        <v>352720.56240206928</v>
      </c>
      <c r="J112" s="16">
        <f t="shared" si="54"/>
        <v>375238.25248725206</v>
      </c>
      <c r="K112" s="16">
        <f t="shared" si="54"/>
        <v>397669.47200512222</v>
      </c>
      <c r="L112" s="16">
        <f t="shared" si="54"/>
        <v>407445.87819537794</v>
      </c>
      <c r="M112" s="16">
        <f t="shared" si="54"/>
        <v>370119.96136555256</v>
      </c>
      <c r="N112" s="16">
        <f t="shared" si="54"/>
        <v>401602.02988514339</v>
      </c>
      <c r="O112" s="16">
        <f t="shared" si="54"/>
        <v>428724.12240875571</v>
      </c>
      <c r="P112" s="16">
        <f t="shared" si="54"/>
        <v>451810.65468949091</v>
      </c>
      <c r="Q112" s="16">
        <f t="shared" si="54"/>
        <v>475519.66527153656</v>
      </c>
      <c r="R112" s="16">
        <f t="shared" si="54"/>
        <v>500082.96690072212</v>
      </c>
      <c r="S112" s="16">
        <f t="shared" si="54"/>
        <v>525407.23999280238</v>
      </c>
      <c r="T112" s="16">
        <f t="shared" si="55"/>
        <v>551937.37827619922</v>
      </c>
      <c r="U112" s="16">
        <f t="shared" si="55"/>
        <v>579726.3271730761</v>
      </c>
      <c r="V112" s="16">
        <f t="shared" si="55"/>
        <v>608829.10469920863</v>
      </c>
      <c r="W112" s="16">
        <f t="shared" si="55"/>
        <v>639302.86912807962</v>
      </c>
    </row>
    <row r="113" spans="3:23" x14ac:dyDescent="0.25">
      <c r="C113" s="14" t="s">
        <v>14</v>
      </c>
      <c r="D113" s="16">
        <f t="shared" si="54"/>
        <v>434836.63657800003</v>
      </c>
      <c r="E113" s="16">
        <f t="shared" si="54"/>
        <v>454564.34080674977</v>
      </c>
      <c r="F113" s="16">
        <f t="shared" si="54"/>
        <v>486230.17928507214</v>
      </c>
      <c r="G113" s="16">
        <f t="shared" si="54"/>
        <v>521508.9311101457</v>
      </c>
      <c r="H113" s="16">
        <f t="shared" si="54"/>
        <v>563339.5310360461</v>
      </c>
      <c r="I113" s="16">
        <f t="shared" si="54"/>
        <v>597266.69164805266</v>
      </c>
      <c r="J113" s="16">
        <f t="shared" si="54"/>
        <v>633277.73476471368</v>
      </c>
      <c r="K113" s="16">
        <f t="shared" si="54"/>
        <v>677427.99507979711</v>
      </c>
      <c r="L113" s="16">
        <f t="shared" si="54"/>
        <v>698415.40530194552</v>
      </c>
      <c r="M113" s="16">
        <f t="shared" si="54"/>
        <v>638394.8630078698</v>
      </c>
      <c r="N113" s="16">
        <f t="shared" si="54"/>
        <v>697020.84919785953</v>
      </c>
      <c r="O113" s="16">
        <f t="shared" si="54"/>
        <v>748739.56648918591</v>
      </c>
      <c r="P113" s="16">
        <f t="shared" si="54"/>
        <v>793985.05153893051</v>
      </c>
      <c r="Q113" s="16">
        <f t="shared" si="54"/>
        <v>840867.0482047511</v>
      </c>
      <c r="R113" s="16">
        <f t="shared" si="54"/>
        <v>889823.57594336185</v>
      </c>
      <c r="S113" s="16">
        <f t="shared" si="54"/>
        <v>940721.11637759698</v>
      </c>
      <c r="T113" s="16">
        <f t="shared" si="55"/>
        <v>994392.04224143981</v>
      </c>
      <c r="U113" s="16">
        <f t="shared" si="55"/>
        <v>1050978.5475094165</v>
      </c>
      <c r="V113" s="16">
        <f t="shared" si="55"/>
        <v>1110629.557598701</v>
      </c>
      <c r="W113" s="16">
        <f t="shared" si="55"/>
        <v>1173501.014650217</v>
      </c>
    </row>
    <row r="114" spans="3:23" x14ac:dyDescent="0.25">
      <c r="C114" s="14" t="s">
        <v>10</v>
      </c>
      <c r="D114" s="16">
        <f t="shared" si="54"/>
        <v>724050.44064953714</v>
      </c>
      <c r="E114" s="16">
        <f t="shared" si="54"/>
        <v>758204.96458004904</v>
      </c>
      <c r="F114" s="16">
        <f t="shared" si="54"/>
        <v>802069.69150895788</v>
      </c>
      <c r="G114" s="16">
        <f t="shared" si="54"/>
        <v>834432.37781853531</v>
      </c>
      <c r="H114" s="16">
        <f t="shared" si="54"/>
        <v>908241.30785274785</v>
      </c>
      <c r="I114" s="16">
        <f t="shared" si="54"/>
        <v>1011500.5175891918</v>
      </c>
      <c r="J114" s="16">
        <f t="shared" si="54"/>
        <v>1057747.1218275481</v>
      </c>
      <c r="K114" s="16">
        <f t="shared" si="54"/>
        <v>1123981.957352187</v>
      </c>
      <c r="L114" s="16">
        <f t="shared" si="54"/>
        <v>1158214.7251841824</v>
      </c>
      <c r="M114" s="16">
        <f t="shared" si="54"/>
        <v>1058141.451602</v>
      </c>
      <c r="N114" s="16">
        <f t="shared" si="54"/>
        <v>1154726.6395312683</v>
      </c>
      <c r="O114" s="16">
        <f t="shared" si="54"/>
        <v>1239776.13476098</v>
      </c>
      <c r="P114" s="16">
        <f t="shared" si="54"/>
        <v>1314025.7825460031</v>
      </c>
      <c r="Q114" s="16">
        <f t="shared" si="54"/>
        <v>1390906.5956880185</v>
      </c>
      <c r="R114" s="16">
        <f t="shared" si="54"/>
        <v>1471138.676268047</v>
      </c>
      <c r="S114" s="16">
        <f t="shared" si="54"/>
        <v>1554496.2186672597</v>
      </c>
      <c r="T114" s="16">
        <f t="shared" si="55"/>
        <v>1642349.1480702837</v>
      </c>
      <c r="U114" s="16">
        <f t="shared" si="55"/>
        <v>1734925.2706072095</v>
      </c>
      <c r="V114" s="16">
        <f t="shared" si="55"/>
        <v>1832463.028382445</v>
      </c>
      <c r="W114" s="16">
        <f t="shared" si="55"/>
        <v>1935211.9422885447</v>
      </c>
    </row>
    <row r="115" spans="3:23" x14ac:dyDescent="0.25">
      <c r="C115" s="14" t="s">
        <v>9</v>
      </c>
      <c r="D115" s="16">
        <f t="shared" si="54"/>
        <v>115327.599868864</v>
      </c>
      <c r="E115" s="16">
        <f t="shared" si="54"/>
        <v>123710.06469206272</v>
      </c>
      <c r="F115" s="16">
        <f t="shared" si="54"/>
        <v>134182.35866665997</v>
      </c>
      <c r="G115" s="16">
        <f t="shared" si="54"/>
        <v>141277.64901368652</v>
      </c>
      <c r="H115" s="16">
        <f t="shared" si="54"/>
        <v>152698.72988129756</v>
      </c>
      <c r="I115" s="16">
        <f t="shared" si="54"/>
        <v>167703.25262564752</v>
      </c>
      <c r="J115" s="16">
        <f t="shared" si="54"/>
        <v>180843.66094581186</v>
      </c>
      <c r="K115" s="16">
        <f t="shared" si="54"/>
        <v>193272.7779088839</v>
      </c>
      <c r="L115" s="16">
        <f t="shared" si="54"/>
        <v>201349.2381733139</v>
      </c>
      <c r="M115" s="16">
        <f t="shared" si="54"/>
        <v>185974.84097023003</v>
      </c>
      <c r="N115" s="16">
        <f t="shared" si="54"/>
        <v>205181.9783657575</v>
      </c>
      <c r="O115" s="16">
        <f t="shared" si="54"/>
        <v>222716.73925882744</v>
      </c>
      <c r="P115" s="16">
        <f t="shared" si="54"/>
        <v>238650.87648768612</v>
      </c>
      <c r="Q115" s="16">
        <f t="shared" si="54"/>
        <v>255391.63785029273</v>
      </c>
      <c r="R115" s="16">
        <f t="shared" si="54"/>
        <v>273093.82456155407</v>
      </c>
      <c r="S115" s="16">
        <f t="shared" si="54"/>
        <v>291741.0192663105</v>
      </c>
      <c r="T115" s="16">
        <f t="shared" si="55"/>
        <v>311618.24342402053</v>
      </c>
      <c r="U115" s="16">
        <f t="shared" si="55"/>
        <v>332803.372142457</v>
      </c>
      <c r="V115" s="16">
        <f t="shared" si="55"/>
        <v>355378.97135185759</v>
      </c>
      <c r="W115" s="16">
        <f t="shared" si="55"/>
        <v>379432.56340506609</v>
      </c>
    </row>
    <row r="116" spans="3:23" x14ac:dyDescent="0.25">
      <c r="C116" s="14" t="s">
        <v>35</v>
      </c>
      <c r="D116" s="16">
        <f t="shared" si="54"/>
        <v>343797.50130944105</v>
      </c>
      <c r="E116" s="16">
        <f t="shared" si="54"/>
        <v>366628.3662848582</v>
      </c>
      <c r="F116" s="16">
        <f t="shared" si="54"/>
        <v>392908.38262600877</v>
      </c>
      <c r="G116" s="16">
        <f t="shared" si="54"/>
        <v>428355.14952157275</v>
      </c>
      <c r="H116" s="16">
        <f t="shared" si="54"/>
        <v>475622.50154364825</v>
      </c>
      <c r="I116" s="16">
        <f t="shared" si="54"/>
        <v>511765.23879417172</v>
      </c>
      <c r="J116" s="16">
        <f t="shared" si="54"/>
        <v>548304.19016332412</v>
      </c>
      <c r="K116" s="16">
        <f t="shared" si="54"/>
        <v>590569.1382541093</v>
      </c>
      <c r="L116" s="16">
        <f t="shared" si="54"/>
        <v>617423.26838560344</v>
      </c>
      <c r="M116" s="16">
        <f t="shared" si="54"/>
        <v>572295.24839949445</v>
      </c>
      <c r="N116" s="16">
        <f t="shared" si="54"/>
        <v>633633.45522041444</v>
      </c>
      <c r="O116" s="16">
        <f t="shared" si="54"/>
        <v>690215.46924349561</v>
      </c>
      <c r="P116" s="16">
        <f t="shared" si="54"/>
        <v>742211.71537632623</v>
      </c>
      <c r="Q116" s="16">
        <f t="shared" si="54"/>
        <v>797084.54253836372</v>
      </c>
      <c r="R116" s="16">
        <f t="shared" si="54"/>
        <v>855347.39274025662</v>
      </c>
      <c r="S116" s="16">
        <f t="shared" si="54"/>
        <v>916982.59956074425</v>
      </c>
      <c r="T116" s="16">
        <f t="shared" si="55"/>
        <v>982922.81630197586</v>
      </c>
      <c r="U116" s="16">
        <f t="shared" si="55"/>
        <v>1053457.9423834479</v>
      </c>
      <c r="V116" s="16">
        <f t="shared" si="55"/>
        <v>1128896.5661981569</v>
      </c>
      <c r="W116" s="16">
        <f t="shared" si="55"/>
        <v>1209567.1078283575</v>
      </c>
    </row>
    <row r="117" spans="3:23" x14ac:dyDescent="0.25">
      <c r="C117" s="14" t="s">
        <v>41</v>
      </c>
      <c r="D117" s="16">
        <f t="shared" si="54"/>
        <v>379402.03</v>
      </c>
      <c r="E117" s="16">
        <f t="shared" si="54"/>
        <v>380629.01073573204</v>
      </c>
      <c r="F117" s="16">
        <f t="shared" si="54"/>
        <v>407114.75244340533</v>
      </c>
      <c r="G117" s="16">
        <f t="shared" si="54"/>
        <v>444564.28</v>
      </c>
      <c r="H117" s="16">
        <f t="shared" si="54"/>
        <v>498606.26</v>
      </c>
      <c r="I117" s="16">
        <f t="shared" si="54"/>
        <v>540211.77</v>
      </c>
      <c r="J117" s="16">
        <f t="shared" si="54"/>
        <v>594840.79</v>
      </c>
      <c r="K117" s="16">
        <f t="shared" si="54"/>
        <v>621301.39670000004</v>
      </c>
      <c r="L117" s="16">
        <f t="shared" si="54"/>
        <v>645131.27355541033</v>
      </c>
      <c r="M117" s="16">
        <f t="shared" si="54"/>
        <v>593907.43775891315</v>
      </c>
      <c r="N117" s="16">
        <f t="shared" si="54"/>
        <v>653085.80545396055</v>
      </c>
      <c r="O117" s="16">
        <f t="shared" si="54"/>
        <v>706562.12705066171</v>
      </c>
      <c r="P117" s="16">
        <f t="shared" si="54"/>
        <v>754617.70842709695</v>
      </c>
      <c r="Q117" s="16">
        <f t="shared" si="54"/>
        <v>804891.04496151698</v>
      </c>
      <c r="R117" s="16">
        <f t="shared" si="54"/>
        <v>857844.88363943761</v>
      </c>
      <c r="S117" s="16">
        <f t="shared" si="54"/>
        <v>913399.65923442971</v>
      </c>
      <c r="T117" s="16">
        <f t="shared" si="55"/>
        <v>972417.3253813528</v>
      </c>
      <c r="U117" s="16">
        <f t="shared" si="55"/>
        <v>1035104.0182568607</v>
      </c>
      <c r="V117" s="16">
        <f t="shared" si="55"/>
        <v>1101677.4647310358</v>
      </c>
      <c r="W117" s="16">
        <f t="shared" si="55"/>
        <v>1172367.588378753</v>
      </c>
    </row>
    <row r="118" spans="3:23" x14ac:dyDescent="0.25">
      <c r="C118" s="14" t="s">
        <v>42</v>
      </c>
      <c r="D118" s="16">
        <f t="shared" si="54"/>
        <v>606009.81048327952</v>
      </c>
      <c r="E118" s="16">
        <f t="shared" si="54"/>
        <v>643033.01752930437</v>
      </c>
      <c r="F118" s="16">
        <f t="shared" si="54"/>
        <v>704466.0370333764</v>
      </c>
      <c r="G118" s="16">
        <f t="shared" si="54"/>
        <v>748429.10797017126</v>
      </c>
      <c r="H118" s="16">
        <f t="shared" si="54"/>
        <v>831329.91306923481</v>
      </c>
      <c r="I118" s="16">
        <f t="shared" si="54"/>
        <v>941775.42491932167</v>
      </c>
      <c r="J118" s="16">
        <f t="shared" si="54"/>
        <v>1022864.3615379316</v>
      </c>
      <c r="K118" s="16">
        <f t="shared" si="54"/>
        <v>1091077.3703399138</v>
      </c>
      <c r="L118" s="16">
        <f t="shared" si="54"/>
        <v>1148373.6040526824</v>
      </c>
      <c r="M118" s="16">
        <f t="shared" si="54"/>
        <v>1071607.5331482925</v>
      </c>
      <c r="N118" s="16">
        <f t="shared" si="54"/>
        <v>1194453.166517647</v>
      </c>
      <c r="O118" s="16">
        <f t="shared" si="54"/>
        <v>1309878.8321388739</v>
      </c>
      <c r="P118" s="16">
        <f t="shared" si="54"/>
        <v>1418043.8127626686</v>
      </c>
      <c r="Q118" s="16">
        <f t="shared" si="54"/>
        <v>1533139.3837014327</v>
      </c>
      <c r="R118" s="16">
        <f t="shared" si="54"/>
        <v>1656285.491409119</v>
      </c>
      <c r="S118" s="16">
        <f t="shared" si="54"/>
        <v>1787595.1394413523</v>
      </c>
      <c r="T118" s="16">
        <f t="shared" si="55"/>
        <v>1929047.3840562322</v>
      </c>
      <c r="U118" s="16">
        <f t="shared" si="55"/>
        <v>2081402.5857604449</v>
      </c>
      <c r="V118" s="16">
        <f t="shared" si="55"/>
        <v>2245476.1611230238</v>
      </c>
      <c r="W118" s="16">
        <f t="shared" si="55"/>
        <v>2422142.4099222361</v>
      </c>
    </row>
    <row r="119" spans="3:23" x14ac:dyDescent="0.25">
      <c r="C119" s="14" t="s">
        <v>43</v>
      </c>
      <c r="D119" s="16">
        <f t="shared" si="54"/>
        <v>364047.88938524103</v>
      </c>
      <c r="E119" s="16">
        <f t="shared" si="54"/>
        <v>387693.45827097044</v>
      </c>
      <c r="F119" s="16">
        <f t="shared" si="54"/>
        <v>402781.33080111461</v>
      </c>
      <c r="G119" s="16">
        <f t="shared" si="54"/>
        <v>419955.55337255372</v>
      </c>
      <c r="H119" s="16">
        <f t="shared" si="54"/>
        <v>451210.01522775996</v>
      </c>
      <c r="I119" s="16">
        <f t="shared" si="54"/>
        <v>485301.53547936882</v>
      </c>
      <c r="J119" s="16">
        <f t="shared" si="54"/>
        <v>520578.51067444764</v>
      </c>
      <c r="K119" s="16">
        <f t="shared" si="54"/>
        <v>559411.95613457682</v>
      </c>
      <c r="L119" s="16">
        <f t="shared" si="54"/>
        <v>575612.80274028017</v>
      </c>
      <c r="M119" s="16">
        <f t="shared" si="54"/>
        <v>525114.54637871275</v>
      </c>
      <c r="N119" s="16">
        <f t="shared" si="54"/>
        <v>572213.98097167886</v>
      </c>
      <c r="O119" s="16">
        <f t="shared" si="54"/>
        <v>613467.42989257479</v>
      </c>
      <c r="P119" s="16">
        <f t="shared" si="54"/>
        <v>649263.64136595605</v>
      </c>
      <c r="Q119" s="16">
        <f t="shared" si="54"/>
        <v>686252.78749332612</v>
      </c>
      <c r="R119" s="16">
        <f t="shared" si="54"/>
        <v>724784.21554723184</v>
      </c>
      <c r="S119" s="16">
        <f t="shared" ref="S119:W128" si="56">SUMIF($C$67:$C$98,$C119,S$67:S$98)</f>
        <v>764739.88567787828</v>
      </c>
      <c r="T119" s="16">
        <f t="shared" si="56"/>
        <v>806786.30918304797</v>
      </c>
      <c r="U119" s="16">
        <f t="shared" si="56"/>
        <v>851025.86881187803</v>
      </c>
      <c r="V119" s="16">
        <f t="shared" si="56"/>
        <v>897565.53539313585</v>
      </c>
      <c r="W119" s="16">
        <f t="shared" si="56"/>
        <v>946517.04888442263</v>
      </c>
    </row>
    <row r="120" spans="3:23" x14ac:dyDescent="0.25">
      <c r="C120" s="14" t="s">
        <v>44</v>
      </c>
      <c r="D120" s="16">
        <f t="shared" ref="D120:S128" si="57">SUMIF($C$67:$C$98,$C120,D$67:D$98)</f>
        <v>751485.76042199996</v>
      </c>
      <c r="E120" s="16">
        <f t="shared" si="57"/>
        <v>791824.31484439899</v>
      </c>
      <c r="F120" s="16">
        <f t="shared" si="57"/>
        <v>851975.58231833298</v>
      </c>
      <c r="G120" s="16">
        <f t="shared" si="57"/>
        <v>893915.06730709295</v>
      </c>
      <c r="H120" s="16">
        <f t="shared" si="57"/>
        <v>967562.46051612543</v>
      </c>
      <c r="I120" s="16">
        <f t="shared" si="57"/>
        <v>1036762.117219297</v>
      </c>
      <c r="J120" s="16">
        <f t="shared" si="57"/>
        <v>1125793.4362506205</v>
      </c>
      <c r="K120" s="16">
        <f t="shared" si="57"/>
        <v>1215307.4700775943</v>
      </c>
      <c r="L120" s="16">
        <f t="shared" si="57"/>
        <v>1259665.3413135475</v>
      </c>
      <c r="M120" s="16">
        <f t="shared" si="57"/>
        <v>1157574.8871454841</v>
      </c>
      <c r="N120" s="16">
        <f t="shared" si="57"/>
        <v>1270643.8078471913</v>
      </c>
      <c r="O120" s="16">
        <f t="shared" si="57"/>
        <v>1372230.8600692139</v>
      </c>
      <c r="P120" s="16">
        <f t="shared" si="57"/>
        <v>1462941.8607866259</v>
      </c>
      <c r="Q120" s="16">
        <f t="shared" si="57"/>
        <v>1557616.0641961426</v>
      </c>
      <c r="R120" s="16">
        <f t="shared" si="57"/>
        <v>1657125.2500160676</v>
      </c>
      <c r="S120" s="16">
        <f t="shared" si="57"/>
        <v>1761289.159557967</v>
      </c>
      <c r="T120" s="16">
        <f t="shared" si="56"/>
        <v>1871740.9943805572</v>
      </c>
      <c r="U120" s="16">
        <f t="shared" si="56"/>
        <v>1988842.1074549058</v>
      </c>
      <c r="V120" s="16">
        <f t="shared" si="56"/>
        <v>2112973.3765099426</v>
      </c>
      <c r="W120" s="16">
        <f t="shared" si="56"/>
        <v>2244536.1779104937</v>
      </c>
    </row>
    <row r="121" spans="3:23" x14ac:dyDescent="0.25">
      <c r="C121" s="14" t="s">
        <v>45</v>
      </c>
      <c r="D121" s="16">
        <f t="shared" si="57"/>
        <v>359434.11</v>
      </c>
      <c r="E121" s="16">
        <f t="shared" si="57"/>
        <v>370113.12</v>
      </c>
      <c r="F121" s="16">
        <f t="shared" si="57"/>
        <v>389956.78</v>
      </c>
      <c r="G121" s="16">
        <f t="shared" si="57"/>
        <v>416332.07</v>
      </c>
      <c r="H121" s="16">
        <f t="shared" si="57"/>
        <v>464542.43563999457</v>
      </c>
      <c r="I121" s="16">
        <f t="shared" si="57"/>
        <v>507946.1</v>
      </c>
      <c r="J121" s="16">
        <f t="shared" si="57"/>
        <v>559491.54</v>
      </c>
      <c r="K121" s="16">
        <f t="shared" si="57"/>
        <v>612828.21</v>
      </c>
      <c r="L121" s="16">
        <f t="shared" si="57"/>
        <v>640010.22338018671</v>
      </c>
      <c r="M121" s="16">
        <f t="shared" si="57"/>
        <v>592597.72150574101</v>
      </c>
      <c r="N121" s="16">
        <f t="shared" si="57"/>
        <v>655411.1945902406</v>
      </c>
      <c r="O121" s="16">
        <f t="shared" si="57"/>
        <v>713175.41296760517</v>
      </c>
      <c r="P121" s="16">
        <f t="shared" si="57"/>
        <v>766082.24504119623</v>
      </c>
      <c r="Q121" s="16">
        <f t="shared" si="57"/>
        <v>821841.17754305701</v>
      </c>
      <c r="R121" s="16">
        <f t="shared" si="57"/>
        <v>880971.71388383431</v>
      </c>
      <c r="S121" s="16">
        <f t="shared" si="57"/>
        <v>943444.6832987743</v>
      </c>
      <c r="T121" s="16">
        <f t="shared" si="56"/>
        <v>1010207.7158903386</v>
      </c>
      <c r="U121" s="16">
        <f t="shared" si="56"/>
        <v>1081544.4797321195</v>
      </c>
      <c r="V121" s="16">
        <f t="shared" si="56"/>
        <v>1157756.5681349791</v>
      </c>
      <c r="W121" s="16">
        <f t="shared" si="56"/>
        <v>1239164.5713138033</v>
      </c>
    </row>
    <row r="122" spans="3:23" x14ac:dyDescent="0.25">
      <c r="C122" s="14" t="s">
        <v>38</v>
      </c>
      <c r="D122" s="16">
        <f t="shared" si="57"/>
        <v>158073.82</v>
      </c>
      <c r="E122" s="16">
        <f t="shared" si="57"/>
        <v>165977.40159320709</v>
      </c>
      <c r="F122" s="16">
        <f t="shared" si="57"/>
        <v>182579.44981637812</v>
      </c>
      <c r="G122" s="16">
        <f t="shared" si="57"/>
        <v>185813.43830553119</v>
      </c>
      <c r="H122" s="16">
        <f t="shared" si="57"/>
        <v>190810.23999999999</v>
      </c>
      <c r="I122" s="16">
        <f t="shared" si="57"/>
        <v>205975.17</v>
      </c>
      <c r="J122" s="16">
        <f t="shared" si="57"/>
        <v>215926.92</v>
      </c>
      <c r="K122" s="16">
        <f t="shared" si="57"/>
        <v>231181.82</v>
      </c>
      <c r="L122" s="16">
        <f t="shared" si="57"/>
        <v>236202.16807598935</v>
      </c>
      <c r="M122" s="16">
        <f t="shared" si="57"/>
        <v>213963.1505684318</v>
      </c>
      <c r="N122" s="16">
        <f t="shared" si="57"/>
        <v>231512.74290438372</v>
      </c>
      <c r="O122" s="16">
        <f t="shared" si="57"/>
        <v>246456.02878474863</v>
      </c>
      <c r="P122" s="16">
        <f t="shared" si="57"/>
        <v>259000.45063813266</v>
      </c>
      <c r="Q122" s="16">
        <f t="shared" si="57"/>
        <v>271828.54377528501</v>
      </c>
      <c r="R122" s="16">
        <f t="shared" si="57"/>
        <v>285069.76921299915</v>
      </c>
      <c r="S122" s="16">
        <f t="shared" si="57"/>
        <v>298667.30265503604</v>
      </c>
      <c r="T122" s="16">
        <f t="shared" si="56"/>
        <v>312870.02596870327</v>
      </c>
      <c r="U122" s="16">
        <f t="shared" si="56"/>
        <v>327702.45919910271</v>
      </c>
      <c r="V122" s="16">
        <f t="shared" si="56"/>
        <v>343189.98645463999</v>
      </c>
      <c r="W122" s="16">
        <f t="shared" si="56"/>
        <v>359358.87978881301</v>
      </c>
    </row>
    <row r="123" spans="3:23" x14ac:dyDescent="0.25">
      <c r="C123" s="14" t="s">
        <v>39</v>
      </c>
      <c r="D123" s="16">
        <f t="shared" si="57"/>
        <v>42366.656485520936</v>
      </c>
      <c r="E123" s="16">
        <f t="shared" si="57"/>
        <v>35850.220477843337</v>
      </c>
      <c r="F123" s="16">
        <f t="shared" si="57"/>
        <v>31568.462293091685</v>
      </c>
      <c r="G123" s="16">
        <f t="shared" si="57"/>
        <v>40116.49145780097</v>
      </c>
      <c r="H123" s="16">
        <f t="shared" si="57"/>
        <v>46090.863297901938</v>
      </c>
      <c r="I123" s="16">
        <f t="shared" si="57"/>
        <v>51249.239713089271</v>
      </c>
      <c r="J123" s="16">
        <f t="shared" si="57"/>
        <v>52652.686723906852</v>
      </c>
      <c r="K123" s="16">
        <f t="shared" si="57"/>
        <v>57787.085263520938</v>
      </c>
      <c r="L123" s="16">
        <f t="shared" si="57"/>
        <v>58456.694982610214</v>
      </c>
      <c r="M123" s="16">
        <f t="shared" si="57"/>
        <v>52427.920118436436</v>
      </c>
      <c r="N123" s="16">
        <f t="shared" si="57"/>
        <v>56165.782283272209</v>
      </c>
      <c r="O123" s="16">
        <f t="shared" si="57"/>
        <v>59198.353116773607</v>
      </c>
      <c r="P123" s="16">
        <f t="shared" si="57"/>
        <v>61594.788063923595</v>
      </c>
      <c r="Q123" s="16">
        <f t="shared" si="57"/>
        <v>64004.685946294187</v>
      </c>
      <c r="R123" s="16">
        <f t="shared" si="57"/>
        <v>66457.06288383111</v>
      </c>
      <c r="S123" s="16">
        <f t="shared" si="57"/>
        <v>68936.769209941471</v>
      </c>
      <c r="T123" s="16">
        <f t="shared" si="56"/>
        <v>71499.082903386225</v>
      </c>
      <c r="U123" s="16">
        <f t="shared" si="56"/>
        <v>74146.29938649929</v>
      </c>
      <c r="V123" s="16">
        <f t="shared" si="56"/>
        <v>76880.757615016031</v>
      </c>
      <c r="W123" s="16">
        <f t="shared" si="56"/>
        <v>79704.840030611464</v>
      </c>
    </row>
    <row r="124" spans="3:23" x14ac:dyDescent="0.25">
      <c r="C124" s="14" t="s">
        <v>15</v>
      </c>
      <c r="D124" s="16">
        <f t="shared" si="57"/>
        <v>615606.06993131572</v>
      </c>
      <c r="E124" s="16">
        <f t="shared" si="57"/>
        <v>682650.21222667443</v>
      </c>
      <c r="F124" s="16">
        <f t="shared" si="57"/>
        <v>734283.8663430278</v>
      </c>
      <c r="G124" s="16">
        <f t="shared" si="57"/>
        <v>811427.64400889666</v>
      </c>
      <c r="H124" s="16">
        <f t="shared" si="57"/>
        <v>894465.33796298329</v>
      </c>
      <c r="I124" s="16">
        <f t="shared" si="57"/>
        <v>981341.96458772232</v>
      </c>
      <c r="J124" s="16">
        <f t="shared" si="57"/>
        <v>1086569.7285845655</v>
      </c>
      <c r="K124" s="16">
        <f t="shared" si="57"/>
        <v>1186379.0722571122</v>
      </c>
      <c r="L124" s="16">
        <f t="shared" si="57"/>
        <v>1260874.3220332388</v>
      </c>
      <c r="M124" s="16">
        <f t="shared" si="57"/>
        <v>1188078.1992738601</v>
      </c>
      <c r="N124" s="16">
        <f t="shared" si="57"/>
        <v>1337208.3045423876</v>
      </c>
      <c r="O124" s="16">
        <f t="shared" si="57"/>
        <v>1480749.9713732225</v>
      </c>
      <c r="P124" s="16">
        <f t="shared" si="57"/>
        <v>1618679.7301770456</v>
      </c>
      <c r="Q124" s="16">
        <f t="shared" si="57"/>
        <v>1767150.7084008013</v>
      </c>
      <c r="R124" s="16">
        <f t="shared" si="57"/>
        <v>1927737.1492931598</v>
      </c>
      <c r="S124" s="16">
        <f t="shared" si="57"/>
        <v>2100885.8417766751</v>
      </c>
      <c r="T124" s="16">
        <f t="shared" si="56"/>
        <v>2289269.1445423984</v>
      </c>
      <c r="U124" s="16">
        <f t="shared" si="56"/>
        <v>2494196.8075763462</v>
      </c>
      <c r="V124" s="16">
        <f t="shared" si="56"/>
        <v>2717088.2732595075</v>
      </c>
      <c r="W124" s="16">
        <f t="shared" si="56"/>
        <v>2959481.5937943952</v>
      </c>
    </row>
    <row r="125" spans="3:23" x14ac:dyDescent="0.25">
      <c r="C125" s="14" t="s">
        <v>12</v>
      </c>
      <c r="D125" s="16">
        <f t="shared" si="57"/>
        <v>315561.59000000003</v>
      </c>
      <c r="E125" s="16">
        <f t="shared" si="57"/>
        <v>351682.62</v>
      </c>
      <c r="F125" s="16">
        <f t="shared" si="57"/>
        <v>365133.94</v>
      </c>
      <c r="G125" s="16">
        <f t="shared" si="57"/>
        <v>383944.48</v>
      </c>
      <c r="H125" s="16">
        <f t="shared" si="57"/>
        <v>418735.74</v>
      </c>
      <c r="I125" s="16">
        <f t="shared" si="57"/>
        <v>470669.16</v>
      </c>
      <c r="J125" s="16">
        <f t="shared" si="57"/>
        <v>493516.45</v>
      </c>
      <c r="K125" s="16">
        <f t="shared" si="57"/>
        <v>522009.32</v>
      </c>
      <c r="L125" s="16">
        <f t="shared" si="57"/>
        <v>542814.4137465721</v>
      </c>
      <c r="M125" s="16">
        <f t="shared" si="57"/>
        <v>500436.97343451681</v>
      </c>
      <c r="N125" s="16">
        <f t="shared" si="57"/>
        <v>551097.21738961991</v>
      </c>
      <c r="O125" s="16">
        <f t="shared" si="57"/>
        <v>597084.33482735383</v>
      </c>
      <c r="P125" s="16">
        <f t="shared" si="57"/>
        <v>638615.80647360871</v>
      </c>
      <c r="Q125" s="16">
        <f t="shared" si="57"/>
        <v>682145.65238501958</v>
      </c>
      <c r="R125" s="16">
        <f t="shared" si="57"/>
        <v>728075.02563464933</v>
      </c>
      <c r="S125" s="16">
        <f t="shared" si="57"/>
        <v>776346.43462902901</v>
      </c>
      <c r="T125" s="16">
        <f t="shared" si="56"/>
        <v>827703.42901523551</v>
      </c>
      <c r="U125" s="16">
        <f t="shared" si="56"/>
        <v>882334.80254243524</v>
      </c>
      <c r="V125" s="16">
        <f t="shared" si="56"/>
        <v>940440.29683477571</v>
      </c>
      <c r="W125" s="16">
        <f t="shared" si="56"/>
        <v>1002231.1947336153</v>
      </c>
    </row>
    <row r="126" spans="3:23" x14ac:dyDescent="0.25">
      <c r="C126" s="14" t="s">
        <v>11</v>
      </c>
      <c r="D126" s="16">
        <f t="shared" si="57"/>
        <v>1280369.4378754208</v>
      </c>
      <c r="E126" s="16">
        <f t="shared" si="57"/>
        <v>1357941.8497816669</v>
      </c>
      <c r="F126" s="16">
        <f t="shared" si="57"/>
        <v>1451614.6378863584</v>
      </c>
      <c r="G126" s="16">
        <f t="shared" si="57"/>
        <v>1543164.8717553043</v>
      </c>
      <c r="H126" s="16">
        <f t="shared" si="57"/>
        <v>1654283.6129409028</v>
      </c>
      <c r="I126" s="16">
        <f t="shared" si="57"/>
        <v>1807101.9620009989</v>
      </c>
      <c r="J126" s="16">
        <f t="shared" si="57"/>
        <v>1923796.5517622726</v>
      </c>
      <c r="K126" s="16">
        <f t="shared" si="57"/>
        <v>2039073.9555987983</v>
      </c>
      <c r="L126" s="16">
        <f t="shared" si="57"/>
        <v>2108868.2927538827</v>
      </c>
      <c r="M126" s="16">
        <f t="shared" si="57"/>
        <v>1933707.7600345286</v>
      </c>
      <c r="N126" s="16">
        <f t="shared" si="57"/>
        <v>2117936.9863722045</v>
      </c>
      <c r="O126" s="16">
        <f t="shared" si="57"/>
        <v>2282253.3799672006</v>
      </c>
      <c r="P126" s="16">
        <f t="shared" si="57"/>
        <v>2427790.5170165924</v>
      </c>
      <c r="Q126" s="16">
        <f t="shared" si="57"/>
        <v>2579241.6185186347</v>
      </c>
      <c r="R126" s="16">
        <f t="shared" si="57"/>
        <v>2738006.103329672</v>
      </c>
      <c r="S126" s="16">
        <f t="shared" si="57"/>
        <v>2903736.5145053845</v>
      </c>
      <c r="T126" s="16">
        <f t="shared" si="56"/>
        <v>3079071.4208054221</v>
      </c>
      <c r="U126" s="16">
        <f t="shared" si="56"/>
        <v>3264538.4142743158</v>
      </c>
      <c r="V126" s="16">
        <f t="shared" si="56"/>
        <v>3460692.1579819745</v>
      </c>
      <c r="W126" s="16">
        <f t="shared" si="56"/>
        <v>3668115.65467508</v>
      </c>
    </row>
    <row r="127" spans="3:23" ht="12.75" x14ac:dyDescent="0.2">
      <c r="C127" s="14" t="s">
        <v>50</v>
      </c>
      <c r="D127" s="13">
        <f t="shared" si="57"/>
        <v>93703.968229201899</v>
      </c>
      <c r="E127" s="13">
        <f t="shared" si="57"/>
        <v>97585.58961679347</v>
      </c>
      <c r="F127" s="13">
        <f t="shared" si="57"/>
        <v>104943.29439943835</v>
      </c>
      <c r="G127" s="13">
        <f t="shared" si="57"/>
        <v>115463.8725403542</v>
      </c>
      <c r="H127" s="13">
        <f t="shared" si="57"/>
        <v>119443.04113538153</v>
      </c>
      <c r="I127" s="13">
        <f t="shared" si="57"/>
        <v>128738.48248541699</v>
      </c>
      <c r="J127" s="13">
        <f t="shared" si="57"/>
        <v>139270.6533880874</v>
      </c>
      <c r="K127" s="13">
        <f t="shared" si="57"/>
        <v>150468.93403205229</v>
      </c>
      <c r="L127" s="13">
        <f t="shared" si="57"/>
        <v>156236.8950649894</v>
      </c>
      <c r="M127" s="13">
        <f t="shared" si="57"/>
        <v>143930.27784272723</v>
      </c>
      <c r="N127" s="13">
        <f t="shared" si="57"/>
        <v>158492.83931988094</v>
      </c>
      <c r="O127" s="13">
        <f t="shared" si="57"/>
        <v>171832.31944380689</v>
      </c>
      <c r="P127" s="13">
        <f t="shared" si="57"/>
        <v>184037.55540507002</v>
      </c>
      <c r="Q127" s="13">
        <f t="shared" si="57"/>
        <v>196993.5239710125</v>
      </c>
      <c r="R127" s="13">
        <f t="shared" si="57"/>
        <v>210848.13692751381</v>
      </c>
      <c r="S127" s="13">
        <f t="shared" si="57"/>
        <v>225620.66018334689</v>
      </c>
      <c r="T127" s="13">
        <f t="shared" si="56"/>
        <v>241567.48707736243</v>
      </c>
      <c r="U127" s="13">
        <f t="shared" si="56"/>
        <v>258790.2903007126</v>
      </c>
      <c r="V127" s="13">
        <f t="shared" si="56"/>
        <v>277400.0226875582</v>
      </c>
      <c r="W127" s="13">
        <f t="shared" si="56"/>
        <v>297517.79053996701</v>
      </c>
    </row>
    <row r="128" spans="3:23" ht="12.75" x14ac:dyDescent="0.2">
      <c r="C128" s="14" t="s">
        <v>40</v>
      </c>
      <c r="D128" s="13">
        <f t="shared" si="57"/>
        <v>35586.17</v>
      </c>
      <c r="E128" s="13">
        <f t="shared" si="57"/>
        <v>37595.557501795287</v>
      </c>
      <c r="F128" s="13">
        <f t="shared" si="57"/>
        <v>41274.950547318258</v>
      </c>
      <c r="G128" s="13">
        <f t="shared" si="57"/>
        <v>41076.772471395874</v>
      </c>
      <c r="H128" s="13">
        <f t="shared" si="57"/>
        <v>43992.478535707516</v>
      </c>
      <c r="I128" s="13">
        <f t="shared" si="57"/>
        <v>47395.160059405942</v>
      </c>
      <c r="J128" s="13">
        <f t="shared" si="57"/>
        <v>51322.79558959743</v>
      </c>
      <c r="K128" s="13">
        <f t="shared" si="57"/>
        <v>54205.104223876071</v>
      </c>
      <c r="L128" s="13">
        <f t="shared" si="57"/>
        <v>55747.265784519142</v>
      </c>
      <c r="M128" s="13">
        <f t="shared" si="57"/>
        <v>50840.910688970391</v>
      </c>
      <c r="N128" s="13">
        <f t="shared" si="57"/>
        <v>55394.284226106785</v>
      </c>
      <c r="O128" s="13">
        <f t="shared" si="57"/>
        <v>59391.716383794956</v>
      </c>
      <c r="P128" s="13">
        <f t="shared" si="57"/>
        <v>62872.906976894141</v>
      </c>
      <c r="Q128" s="13">
        <f t="shared" si="57"/>
        <v>66483.583026708962</v>
      </c>
      <c r="R128" s="13">
        <f t="shared" si="57"/>
        <v>70259.670838052145</v>
      </c>
      <c r="S128" s="13">
        <f t="shared" si="57"/>
        <v>74191.977044604035</v>
      </c>
      <c r="T128" s="13">
        <f t="shared" si="56"/>
        <v>78347.60475932734</v>
      </c>
      <c r="U128" s="13">
        <f t="shared" si="56"/>
        <v>82739.250056572884</v>
      </c>
      <c r="V128" s="13">
        <f t="shared" si="56"/>
        <v>87380.31795343291</v>
      </c>
      <c r="W128" s="13">
        <f t="shared" si="56"/>
        <v>92284.960420791715</v>
      </c>
    </row>
    <row r="131" spans="3:24" ht="23.25" x14ac:dyDescent="0.35">
      <c r="C131" s="15" t="s">
        <v>130</v>
      </c>
    </row>
    <row r="132" spans="3:24" ht="12.75" x14ac:dyDescent="0.2">
      <c r="C132" s="224" t="s">
        <v>129</v>
      </c>
      <c r="D132" s="225" t="s">
        <v>371</v>
      </c>
      <c r="E132" s="225" t="s">
        <v>372</v>
      </c>
      <c r="F132" s="225" t="s">
        <v>373</v>
      </c>
      <c r="G132" s="225" t="s">
        <v>374</v>
      </c>
      <c r="H132" s="225" t="s">
        <v>375</v>
      </c>
      <c r="I132" s="225" t="s">
        <v>376</v>
      </c>
      <c r="J132" s="225" t="s">
        <v>377</v>
      </c>
      <c r="K132" s="225" t="s">
        <v>378</v>
      </c>
      <c r="L132" s="225" t="s">
        <v>379</v>
      </c>
      <c r="M132" s="225" t="s">
        <v>380</v>
      </c>
      <c r="N132" s="225" t="s">
        <v>381</v>
      </c>
      <c r="O132" s="225" t="s">
        <v>382</v>
      </c>
      <c r="P132" s="225" t="s">
        <v>383</v>
      </c>
      <c r="Q132" s="225" t="s">
        <v>384</v>
      </c>
      <c r="R132" s="225" t="s">
        <v>385</v>
      </c>
      <c r="S132" s="225" t="s">
        <v>386</v>
      </c>
      <c r="T132" s="225" t="s">
        <v>387</v>
      </c>
      <c r="U132" s="225" t="s">
        <v>388</v>
      </c>
      <c r="V132" s="225" t="s">
        <v>389</v>
      </c>
      <c r="W132" s="226" t="s">
        <v>390</v>
      </c>
    </row>
    <row r="133" spans="3:24" x14ac:dyDescent="0.25">
      <c r="C133" s="222" t="str">
        <f t="shared" ref="C133:C157" si="58">C104</f>
        <v>BR</v>
      </c>
      <c r="D133" s="13"/>
      <c r="E133" s="12">
        <f t="shared" ref="E133:W146" si="59">E104/D104-1</f>
        <v>3.9276702467199387E-2</v>
      </c>
      <c r="F133" s="12">
        <f t="shared" si="59"/>
        <v>4.982998974362074E-2</v>
      </c>
      <c r="G133" s="12">
        <f t="shared" si="59"/>
        <v>3.6464327501998683E-2</v>
      </c>
      <c r="H133" s="12">
        <f t="shared" si="59"/>
        <v>6.0847253294760373E-2</v>
      </c>
      <c r="I133" s="12">
        <f t="shared" si="59"/>
        <v>8.9253217472607504E-2</v>
      </c>
      <c r="J133" s="12">
        <f t="shared" si="59"/>
        <v>6.452479262217925E-2</v>
      </c>
      <c r="K133" s="12">
        <f t="shared" si="59"/>
        <v>9.2679618480706161E-2</v>
      </c>
      <c r="L133" s="12">
        <f t="shared" si="59"/>
        <v>2.7357961241546436E-2</v>
      </c>
      <c r="M133" s="12">
        <f t="shared" si="59"/>
        <v>-8.9150353618094647E-2</v>
      </c>
      <c r="N133" s="12">
        <f t="shared" si="59"/>
        <v>8.799651874629344E-2</v>
      </c>
      <c r="O133" s="12">
        <f t="shared" si="59"/>
        <v>7.0424733369678805E-2</v>
      </c>
      <c r="P133" s="12">
        <f t="shared" si="59"/>
        <v>5.6702324923832537E-2</v>
      </c>
      <c r="Q133" s="12">
        <f t="shared" si="59"/>
        <v>5.5324761686415203E-2</v>
      </c>
      <c r="R133" s="12">
        <f t="shared" si="59"/>
        <v>5.4502697665210542E-2</v>
      </c>
      <c r="S133" s="12">
        <f t="shared" si="59"/>
        <v>5.3484390705596851E-2</v>
      </c>
      <c r="T133" s="12">
        <f t="shared" si="59"/>
        <v>5.3338281403326748E-2</v>
      </c>
      <c r="U133" s="12">
        <f t="shared" si="59"/>
        <v>5.3191467047561281E-2</v>
      </c>
      <c r="V133" s="12">
        <f t="shared" si="59"/>
        <v>5.3043948211435321E-2</v>
      </c>
      <c r="W133" s="223">
        <f t="shared" si="59"/>
        <v>5.2895725882773137E-2</v>
      </c>
      <c r="X133" s="7" t="str">
        <f t="shared" ref="X133:X157" si="60">C133</f>
        <v>BR</v>
      </c>
    </row>
    <row r="134" spans="3:24" x14ac:dyDescent="0.25">
      <c r="C134" s="222" t="str">
        <f t="shared" si="58"/>
        <v>JH</v>
      </c>
      <c r="D134" s="13"/>
      <c r="E134" s="12">
        <f t="shared" si="59"/>
        <v>8.1717976015917015E-2</v>
      </c>
      <c r="F134" s="12">
        <f t="shared" si="59"/>
        <v>1.5718136331413168E-2</v>
      </c>
      <c r="G134" s="12">
        <f t="shared" si="59"/>
        <v>0.12494631105538145</v>
      </c>
      <c r="H134" s="12">
        <f t="shared" si="59"/>
        <v>-6.2472340891135514E-2</v>
      </c>
      <c r="I134" s="12">
        <f t="shared" si="59"/>
        <v>0.1046011534119029</v>
      </c>
      <c r="J134" s="12">
        <f t="shared" si="59"/>
        <v>9.0143534903676326E-2</v>
      </c>
      <c r="K134" s="12">
        <f t="shared" si="59"/>
        <v>6.8375538315938345E-2</v>
      </c>
      <c r="L134" s="12">
        <f t="shared" si="59"/>
        <v>2.4516914249391508E-2</v>
      </c>
      <c r="M134" s="12">
        <f t="shared" si="59"/>
        <v>-9.1669209504538829E-2</v>
      </c>
      <c r="N134" s="12">
        <f t="shared" si="59"/>
        <v>8.4987782401540368E-2</v>
      </c>
      <c r="O134" s="12">
        <f t="shared" si="59"/>
        <v>6.7464589891165216E-2</v>
      </c>
      <c r="P134" s="12">
        <f t="shared" si="59"/>
        <v>5.3780129277244182E-2</v>
      </c>
      <c r="Q134" s="12">
        <f t="shared" si="59"/>
        <v>5.240637554151939E-2</v>
      </c>
      <c r="R134" s="12">
        <f t="shared" si="59"/>
        <v>5.1586584849186545E-2</v>
      </c>
      <c r="S134" s="12">
        <f t="shared" si="59"/>
        <v>5.0571093907001874E-2</v>
      </c>
      <c r="T134" s="12">
        <f t="shared" si="59"/>
        <v>5.0425388654156578E-2</v>
      </c>
      <c r="U134" s="12">
        <f t="shared" si="59"/>
        <v>5.0278980297565612E-2</v>
      </c>
      <c r="V134" s="12">
        <f t="shared" si="59"/>
        <v>5.0131869408777785E-2</v>
      </c>
      <c r="W134" s="223">
        <f t="shared" si="59"/>
        <v>4.9984056972885993E-2</v>
      </c>
      <c r="X134" s="7" t="str">
        <f t="shared" si="60"/>
        <v>JH</v>
      </c>
    </row>
    <row r="135" spans="3:24" x14ac:dyDescent="0.25">
      <c r="C135" s="222" t="str">
        <f t="shared" si="58"/>
        <v>OD</v>
      </c>
      <c r="D135" s="13"/>
      <c r="E135" s="12">
        <f t="shared" si="59"/>
        <v>5.3580516974711223E-2</v>
      </c>
      <c r="F135" s="12">
        <f t="shared" si="59"/>
        <v>9.2569559568606241E-2</v>
      </c>
      <c r="G135" s="12">
        <f t="shared" si="59"/>
        <v>1.7953971998865059E-2</v>
      </c>
      <c r="H135" s="12">
        <f t="shared" si="59"/>
        <v>7.966881890096067E-2</v>
      </c>
      <c r="I135" s="12">
        <f t="shared" si="59"/>
        <v>0.15439653235716566</v>
      </c>
      <c r="J135" s="12">
        <f t="shared" si="59"/>
        <v>7.1795990173533664E-2</v>
      </c>
      <c r="K135" s="12">
        <f t="shared" si="59"/>
        <v>4.2340882733003182E-2</v>
      </c>
      <c r="L135" s="12">
        <f t="shared" si="59"/>
        <v>3.7811762179749131E-2</v>
      </c>
      <c r="M135" s="12">
        <f t="shared" si="59"/>
        <v>-7.9882073965692135E-2</v>
      </c>
      <c r="N135" s="12">
        <f t="shared" si="59"/>
        <v>9.906734260469463E-2</v>
      </c>
      <c r="O135" s="12">
        <f t="shared" si="59"/>
        <v>8.131675689422746E-2</v>
      </c>
      <c r="P135" s="12">
        <f t="shared" si="59"/>
        <v>6.7454717149751486E-2</v>
      </c>
      <c r="Q135" s="12">
        <f t="shared" si="59"/>
        <v>6.6063136624877394E-2</v>
      </c>
      <c r="R135" s="12">
        <f t="shared" si="59"/>
        <v>6.5232707755236152E-2</v>
      </c>
      <c r="S135" s="12">
        <f t="shared" si="59"/>
        <v>6.4204039092446541E-2</v>
      </c>
      <c r="T135" s="12">
        <f t="shared" si="59"/>
        <v>6.4056443066347946E-2</v>
      </c>
      <c r="U135" s="12">
        <f t="shared" si="59"/>
        <v>6.390813481253721E-2</v>
      </c>
      <c r="V135" s="12">
        <f t="shared" si="59"/>
        <v>6.3759114909981207E-2</v>
      </c>
      <c r="W135" s="223">
        <f t="shared" si="59"/>
        <v>6.3609384356555054E-2</v>
      </c>
      <c r="X135" s="7" t="str">
        <f t="shared" si="60"/>
        <v>OD</v>
      </c>
    </row>
    <row r="136" spans="3:24" x14ac:dyDescent="0.25">
      <c r="C136" s="222" t="str">
        <f t="shared" si="58"/>
        <v>WB</v>
      </c>
      <c r="D136" s="13"/>
      <c r="E136" s="12">
        <f t="shared" si="59"/>
        <v>4.1702726377445209E-2</v>
      </c>
      <c r="F136" s="12">
        <f t="shared" si="59"/>
        <v>3.0074992396139866E-2</v>
      </c>
      <c r="G136" s="12">
        <f t="shared" si="59"/>
        <v>2.8410669794673105E-2</v>
      </c>
      <c r="H136" s="12">
        <f t="shared" si="59"/>
        <v>6.1250891357512272E-2</v>
      </c>
      <c r="I136" s="12">
        <f t="shared" si="59"/>
        <v>7.1973816713114536E-2</v>
      </c>
      <c r="J136" s="12">
        <f t="shared" si="59"/>
        <v>6.361092991875128E-2</v>
      </c>
      <c r="K136" s="12">
        <f t="shared" si="59"/>
        <v>6.4094879277883487E-2</v>
      </c>
      <c r="L136" s="12">
        <f t="shared" si="59"/>
        <v>1.7507149902619368E-2</v>
      </c>
      <c r="M136" s="12">
        <f t="shared" si="59"/>
        <v>-9.7884026167624594E-2</v>
      </c>
      <c r="N136" s="12">
        <f t="shared" si="59"/>
        <v>7.7564275216855272E-2</v>
      </c>
      <c r="O136" s="12">
        <f t="shared" si="59"/>
        <v>6.0160976725204929E-2</v>
      </c>
      <c r="P136" s="12">
        <f t="shared" si="59"/>
        <v>4.6570145452861533E-2</v>
      </c>
      <c r="Q136" s="12">
        <f t="shared" si="59"/>
        <v>4.5205790966503789E-2</v>
      </c>
      <c r="R136" s="12">
        <f t="shared" si="59"/>
        <v>4.4391609297786738E-2</v>
      </c>
      <c r="S136" s="12">
        <f t="shared" si="59"/>
        <v>4.3383066364075074E-2</v>
      </c>
      <c r="T136" s="12">
        <f t="shared" si="59"/>
        <v>4.3238358029360491E-2</v>
      </c>
      <c r="U136" s="12">
        <f t="shared" si="59"/>
        <v>4.3092951401548563E-2</v>
      </c>
      <c r="V136" s="12">
        <f t="shared" si="59"/>
        <v>4.2946847048279224E-2</v>
      </c>
      <c r="W136" s="223">
        <f t="shared" si="59"/>
        <v>4.2800045947904541E-2</v>
      </c>
      <c r="X136" s="7" t="str">
        <f t="shared" si="60"/>
        <v>WB</v>
      </c>
    </row>
    <row r="137" spans="3:24" x14ac:dyDescent="0.25">
      <c r="C137" s="222" t="str">
        <f t="shared" si="58"/>
        <v>AS</v>
      </c>
      <c r="D137" s="13"/>
      <c r="E137" s="12">
        <f t="shared" si="59"/>
        <v>2.9107544052236589E-2</v>
      </c>
      <c r="F137" s="12">
        <f t="shared" si="59"/>
        <v>4.8750535996500144E-2</v>
      </c>
      <c r="G137" s="12">
        <f t="shared" si="59"/>
        <v>6.9159521308459482E-2</v>
      </c>
      <c r="H137" s="12">
        <f t="shared" si="59"/>
        <v>0.15674796504111521</v>
      </c>
      <c r="I137" s="12">
        <f t="shared" si="59"/>
        <v>5.7411448588021496E-2</v>
      </c>
      <c r="J137" s="12">
        <f t="shared" si="59"/>
        <v>8.8274244087765297E-2</v>
      </c>
      <c r="K137" s="12">
        <f t="shared" si="59"/>
        <v>6.4244130686126777E-2</v>
      </c>
      <c r="L137" s="12">
        <f t="shared" si="59"/>
        <v>3.8093571395969361E-2</v>
      </c>
      <c r="M137" s="12">
        <f t="shared" si="59"/>
        <v>-7.9632223539039204E-2</v>
      </c>
      <c r="N137" s="12">
        <f t="shared" si="59"/>
        <v>9.9365785268075379E-2</v>
      </c>
      <c r="O137" s="12">
        <f t="shared" si="59"/>
        <v>8.1610379532601085E-2</v>
      </c>
      <c r="P137" s="12">
        <f t="shared" si="59"/>
        <v>6.7744575665672491E-2</v>
      </c>
      <c r="Q137" s="12">
        <f t="shared" si="59"/>
        <v>6.6352617268595315E-2</v>
      </c>
      <c r="R137" s="12">
        <f t="shared" si="59"/>
        <v>6.5521962902850062E-2</v>
      </c>
      <c r="S137" s="12">
        <f t="shared" si="59"/>
        <v>6.4493014913577396E-2</v>
      </c>
      <c r="T137" s="12">
        <f t="shared" si="59"/>
        <v>6.4345378808996267E-2</v>
      </c>
      <c r="U137" s="12">
        <f t="shared" si="59"/>
        <v>6.4197030283303702E-2</v>
      </c>
      <c r="V137" s="12">
        <f t="shared" si="59"/>
        <v>6.4047969915623559E-2</v>
      </c>
      <c r="W137" s="223">
        <f t="shared" si="59"/>
        <v>6.389819870410185E-2</v>
      </c>
      <c r="X137" s="7" t="str">
        <f t="shared" si="60"/>
        <v>AS</v>
      </c>
    </row>
    <row r="138" spans="3:24" x14ac:dyDescent="0.25">
      <c r="C138" s="222" t="str">
        <f t="shared" si="58"/>
        <v>HR</v>
      </c>
      <c r="D138" s="13"/>
      <c r="E138" s="12">
        <f t="shared" si="59"/>
        <v>7.8555844525943996E-2</v>
      </c>
      <c r="F138" s="12">
        <f t="shared" si="59"/>
        <v>8.2872263801837542E-2</v>
      </c>
      <c r="G138" s="12">
        <f t="shared" si="59"/>
        <v>6.6266077392593381E-2</v>
      </c>
      <c r="H138" s="12">
        <f t="shared" si="59"/>
        <v>0.11569849761427808</v>
      </c>
      <c r="I138" s="12">
        <f t="shared" si="59"/>
        <v>0.10463003715706543</v>
      </c>
      <c r="J138" s="12">
        <f t="shared" si="59"/>
        <v>8.1918132192260185E-2</v>
      </c>
      <c r="K138" s="12">
        <f t="shared" si="59"/>
        <v>7.4923196576137441E-2</v>
      </c>
      <c r="L138" s="12">
        <f t="shared" si="59"/>
        <v>5.1214247441902394E-2</v>
      </c>
      <c r="M138" s="12">
        <f t="shared" si="59"/>
        <v>-6.7999507788935043E-2</v>
      </c>
      <c r="N138" s="12">
        <f t="shared" si="59"/>
        <v>0.11326089330259248</v>
      </c>
      <c r="O138" s="12">
        <f t="shared" si="59"/>
        <v>9.5281073378322034E-2</v>
      </c>
      <c r="P138" s="12">
        <f t="shared" si="59"/>
        <v>8.1240016792691438E-2</v>
      </c>
      <c r="Q138" s="12">
        <f t="shared" si="59"/>
        <v>7.9830465149975494E-2</v>
      </c>
      <c r="R138" s="12">
        <f t="shared" si="59"/>
        <v>7.8989311974547505E-2</v>
      </c>
      <c r="S138" s="12">
        <f t="shared" si="59"/>
        <v>7.7947358902103581E-2</v>
      </c>
      <c r="T138" s="12">
        <f t="shared" si="59"/>
        <v>7.779785679473239E-2</v>
      </c>
      <c r="U138" s="12">
        <f t="shared" si="59"/>
        <v>7.7647633261813898E-2</v>
      </c>
      <c r="V138" s="12">
        <f t="shared" si="59"/>
        <v>7.7496688889791887E-2</v>
      </c>
      <c r="W138" s="223">
        <f t="shared" si="59"/>
        <v>7.7345024689428499E-2</v>
      </c>
      <c r="X138" s="7" t="str">
        <f t="shared" si="60"/>
        <v>HR</v>
      </c>
    </row>
    <row r="139" spans="3:24" x14ac:dyDescent="0.25">
      <c r="C139" s="222" t="str">
        <f t="shared" si="58"/>
        <v>HP</v>
      </c>
      <c r="D139" s="13"/>
      <c r="E139" s="12">
        <f t="shared" si="59"/>
        <v>6.4142748542606709E-2</v>
      </c>
      <c r="F139" s="12">
        <f t="shared" si="59"/>
        <v>7.0588149581481963E-2</v>
      </c>
      <c r="G139" s="12">
        <f t="shared" si="59"/>
        <v>7.4999971256139109E-2</v>
      </c>
      <c r="H139" s="12">
        <f t="shared" si="59"/>
        <v>8.0999932941135944E-2</v>
      </c>
      <c r="I139" s="12">
        <f t="shared" si="59"/>
        <v>7.0433687183522276E-2</v>
      </c>
      <c r="J139" s="12">
        <f t="shared" si="59"/>
        <v>6.7720488833718395E-2</v>
      </c>
      <c r="K139" s="12">
        <f t="shared" si="59"/>
        <v>7.1038483191896651E-2</v>
      </c>
      <c r="L139" s="12">
        <f t="shared" si="59"/>
        <v>3.6810784163142207E-2</v>
      </c>
      <c r="M139" s="12">
        <f t="shared" si="59"/>
        <v>-8.0769535305224127E-2</v>
      </c>
      <c r="N139" s="12">
        <f t="shared" si="59"/>
        <v>9.8007283074817098E-2</v>
      </c>
      <c r="O139" s="12">
        <f t="shared" si="59"/>
        <v>8.027381795088151E-2</v>
      </c>
      <c r="P139" s="12">
        <f t="shared" si="59"/>
        <v>6.6425148258234978E-2</v>
      </c>
      <c r="Q139" s="12">
        <f t="shared" si="59"/>
        <v>6.5034909924271078E-2</v>
      </c>
      <c r="R139" s="12">
        <f t="shared" si="59"/>
        <v>6.4205282010133757E-2</v>
      </c>
      <c r="S139" s="12">
        <f t="shared" si="59"/>
        <v>6.3177605506765877E-2</v>
      </c>
      <c r="T139" s="12">
        <f t="shared" si="59"/>
        <v>6.3030151838253667E-2</v>
      </c>
      <c r="U139" s="12">
        <f t="shared" si="59"/>
        <v>6.2881986628978703E-2</v>
      </c>
      <c r="V139" s="12">
        <f t="shared" si="59"/>
        <v>6.2733110457349417E-2</v>
      </c>
      <c r="W139" s="223">
        <f t="shared" si="59"/>
        <v>6.2583524320279027E-2</v>
      </c>
      <c r="X139" s="7" t="str">
        <f t="shared" si="60"/>
        <v>HP</v>
      </c>
    </row>
    <row r="140" spans="3:24" x14ac:dyDescent="0.25">
      <c r="C140" s="222" t="str">
        <f t="shared" si="58"/>
        <v>JK</v>
      </c>
      <c r="D140" s="13"/>
      <c r="E140" s="12">
        <f t="shared" si="59"/>
        <v>3.208749652291365E-2</v>
      </c>
      <c r="F140" s="12">
        <f t="shared" si="59"/>
        <v>5.3845589160025353E-2</v>
      </c>
      <c r="G140" s="12">
        <f t="shared" si="59"/>
        <v>-3.22313050526708E-2</v>
      </c>
      <c r="H140" s="12">
        <f t="shared" si="59"/>
        <v>0.17759927354923932</v>
      </c>
      <c r="I140" s="12">
        <f t="shared" si="59"/>
        <v>3.2961778566087396E-2</v>
      </c>
      <c r="J140" s="12">
        <f t="shared" si="59"/>
        <v>6.0821923243567388E-2</v>
      </c>
      <c r="K140" s="12">
        <f t="shared" si="59"/>
        <v>6.0797930059834471E-2</v>
      </c>
      <c r="L140" s="12">
        <f t="shared" si="59"/>
        <v>1.9543284348822354E-2</v>
      </c>
      <c r="M140" s="12">
        <f t="shared" si="59"/>
        <v>-9.6078801104620748E-2</v>
      </c>
      <c r="N140" s="12">
        <f t="shared" si="59"/>
        <v>7.9720590028969029E-2</v>
      </c>
      <c r="O140" s="12">
        <f t="shared" si="59"/>
        <v>6.2282465781509755E-2</v>
      </c>
      <c r="P140" s="12">
        <f t="shared" si="59"/>
        <v>4.8664437884838874E-2</v>
      </c>
      <c r="Q140" s="12">
        <f t="shared" si="59"/>
        <v>4.7297353187527369E-2</v>
      </c>
      <c r="R140" s="12">
        <f t="shared" si="59"/>
        <v>4.6481542259162012E-2</v>
      </c>
      <c r="S140" s="12">
        <f t="shared" si="59"/>
        <v>4.5470981129305033E-2</v>
      </c>
      <c r="T140" s="12">
        <f t="shared" si="59"/>
        <v>4.5325983218615473E-2</v>
      </c>
      <c r="U140" s="12">
        <f t="shared" si="59"/>
        <v>4.518028561747367E-2</v>
      </c>
      <c r="V140" s="12">
        <f t="shared" si="59"/>
        <v>4.5033888894655316E-2</v>
      </c>
      <c r="W140" s="223">
        <f t="shared" si="59"/>
        <v>4.4886794030470467E-2</v>
      </c>
      <c r="X140" s="7" t="str">
        <f t="shared" si="60"/>
        <v>JK</v>
      </c>
    </row>
    <row r="141" spans="3:24" x14ac:dyDescent="0.25">
      <c r="C141" s="222" t="str">
        <f t="shared" si="58"/>
        <v>PB</v>
      </c>
      <c r="D141" s="13"/>
      <c r="E141" s="12">
        <f t="shared" si="59"/>
        <v>5.3237318928989641E-2</v>
      </c>
      <c r="F141" s="12">
        <f t="shared" si="59"/>
        <v>6.6329657535999065E-2</v>
      </c>
      <c r="G141" s="12">
        <f t="shared" si="59"/>
        <v>4.2329651992005335E-2</v>
      </c>
      <c r="H141" s="12">
        <f t="shared" si="59"/>
        <v>5.7433959597789963E-2</v>
      </c>
      <c r="I141" s="12">
        <f t="shared" si="59"/>
        <v>6.8682028362923253E-2</v>
      </c>
      <c r="J141" s="12">
        <f t="shared" si="59"/>
        <v>6.384002659735688E-2</v>
      </c>
      <c r="K141" s="12">
        <f t="shared" si="59"/>
        <v>5.9778605643709515E-2</v>
      </c>
      <c r="L141" s="12">
        <f t="shared" si="59"/>
        <v>2.4584251189716078E-2</v>
      </c>
      <c r="M141" s="12">
        <f t="shared" si="59"/>
        <v>-9.1609508961400965E-2</v>
      </c>
      <c r="N141" s="12">
        <f t="shared" si="59"/>
        <v>8.5059093823089515E-2</v>
      </c>
      <c r="O141" s="12">
        <f t="shared" si="59"/>
        <v>6.7534749591203758E-2</v>
      </c>
      <c r="P141" s="12">
        <f t="shared" si="59"/>
        <v>5.384938955854679E-2</v>
      </c>
      <c r="Q141" s="12">
        <f t="shared" si="59"/>
        <v>5.2475545532098655E-2</v>
      </c>
      <c r="R141" s="12">
        <f t="shared" si="59"/>
        <v>5.1655700958569417E-2</v>
      </c>
      <c r="S141" s="12">
        <f t="shared" si="59"/>
        <v>5.0640143272681515E-2</v>
      </c>
      <c r="T141" s="12">
        <f t="shared" si="59"/>
        <v>5.0494428443278228E-2</v>
      </c>
      <c r="U141" s="12">
        <f t="shared" si="59"/>
        <v>5.0348010463916903E-2</v>
      </c>
      <c r="V141" s="12">
        <f t="shared" si="59"/>
        <v>5.0200889906184987E-2</v>
      </c>
      <c r="W141" s="223">
        <f t="shared" si="59"/>
        <v>5.00530677552391E-2</v>
      </c>
      <c r="X141" s="7" t="str">
        <f t="shared" si="60"/>
        <v>PB</v>
      </c>
    </row>
    <row r="142" spans="3:24" x14ac:dyDescent="0.25">
      <c r="C142" s="222" t="str">
        <f t="shared" si="58"/>
        <v>RJ</v>
      </c>
      <c r="D142" s="13"/>
      <c r="E142" s="12">
        <f t="shared" si="59"/>
        <v>4.5368082100899487E-2</v>
      </c>
      <c r="F142" s="12">
        <f t="shared" si="59"/>
        <v>6.9661950213962154E-2</v>
      </c>
      <c r="G142" s="12">
        <f t="shared" si="59"/>
        <v>7.2555660524703747E-2</v>
      </c>
      <c r="H142" s="12">
        <f t="shared" si="59"/>
        <v>8.0210706721464575E-2</v>
      </c>
      <c r="I142" s="12">
        <f t="shared" si="59"/>
        <v>6.0225066310561681E-2</v>
      </c>
      <c r="J142" s="12">
        <f t="shared" si="59"/>
        <v>6.0293071119192687E-2</v>
      </c>
      <c r="K142" s="12">
        <f t="shared" si="59"/>
        <v>6.9717057605833688E-2</v>
      </c>
      <c r="L142" s="12">
        <f t="shared" si="59"/>
        <v>3.0981019938032262E-2</v>
      </c>
      <c r="M142" s="12">
        <f t="shared" si="59"/>
        <v>-8.5938170662382629E-2</v>
      </c>
      <c r="N142" s="12">
        <f t="shared" si="59"/>
        <v>9.1833424087666815E-2</v>
      </c>
      <c r="O142" s="12">
        <f t="shared" si="59"/>
        <v>7.419967042713993E-2</v>
      </c>
      <c r="P142" s="12">
        <f t="shared" si="59"/>
        <v>6.0428868828048099E-2</v>
      </c>
      <c r="Q142" s="12">
        <f t="shared" si="59"/>
        <v>5.9046447505469057E-2</v>
      </c>
      <c r="R142" s="12">
        <f t="shared" si="59"/>
        <v>5.8221484410802882E-2</v>
      </c>
      <c r="S142" s="12">
        <f t="shared" si="59"/>
        <v>5.7199586311561967E-2</v>
      </c>
      <c r="T142" s="12">
        <f t="shared" si="59"/>
        <v>5.7052961743339736E-2</v>
      </c>
      <c r="U142" s="12">
        <f t="shared" si="59"/>
        <v>5.6905629635195076E-2</v>
      </c>
      <c r="V142" s="12">
        <f t="shared" si="59"/>
        <v>5.6757590562285021E-2</v>
      </c>
      <c r="W142" s="223">
        <f t="shared" si="59"/>
        <v>5.660884551591705E-2</v>
      </c>
      <c r="X142" s="7" t="str">
        <f t="shared" si="60"/>
        <v>RJ</v>
      </c>
    </row>
    <row r="143" spans="3:24" x14ac:dyDescent="0.25">
      <c r="C143" s="222" t="str">
        <f t="shared" si="58"/>
        <v>UP</v>
      </c>
      <c r="D143" s="13"/>
      <c r="E143" s="12">
        <f t="shared" si="59"/>
        <v>4.7171470401802695E-2</v>
      </c>
      <c r="F143" s="12">
        <f t="shared" si="59"/>
        <v>5.785338922596539E-2</v>
      </c>
      <c r="G143" s="12">
        <f t="shared" si="59"/>
        <v>4.0348970484961999E-2</v>
      </c>
      <c r="H143" s="12">
        <f t="shared" si="59"/>
        <v>8.8454058107347189E-2</v>
      </c>
      <c r="I143" s="12">
        <f t="shared" si="59"/>
        <v>0.11369138228316</v>
      </c>
      <c r="J143" s="12">
        <f t="shared" si="59"/>
        <v>4.5720791471842714E-2</v>
      </c>
      <c r="K143" s="12">
        <f t="shared" si="59"/>
        <v>6.2618781141375202E-2</v>
      </c>
      <c r="L143" s="12">
        <f t="shared" si="59"/>
        <v>3.0456688034956603E-2</v>
      </c>
      <c r="M143" s="12">
        <f t="shared" si="59"/>
        <v>-8.6403040305214951E-2</v>
      </c>
      <c r="N143" s="12">
        <f t="shared" si="59"/>
        <v>9.1278144130012784E-2</v>
      </c>
      <c r="O143" s="12">
        <f t="shared" si="59"/>
        <v>7.3653358568254168E-2</v>
      </c>
      <c r="P143" s="12">
        <f t="shared" si="59"/>
        <v>5.988956046434768E-2</v>
      </c>
      <c r="Q143" s="12">
        <f t="shared" si="59"/>
        <v>5.85078422076728E-2</v>
      </c>
      <c r="R143" s="12">
        <f t="shared" si="59"/>
        <v>5.7683298669197303E-2</v>
      </c>
      <c r="S143" s="12">
        <f t="shared" si="59"/>
        <v>5.6661920282506939E-2</v>
      </c>
      <c r="T143" s="12">
        <f t="shared" si="59"/>
        <v>5.6515370283978239E-2</v>
      </c>
      <c r="U143" s="12">
        <f t="shared" si="59"/>
        <v>5.6368113105365047E-2</v>
      </c>
      <c r="V143" s="12">
        <f t="shared" si="59"/>
        <v>5.6220149321531299E-2</v>
      </c>
      <c r="W143" s="223">
        <f t="shared" si="59"/>
        <v>5.6071479923280432E-2</v>
      </c>
      <c r="X143" s="7" t="str">
        <f t="shared" si="60"/>
        <v>UP</v>
      </c>
    </row>
    <row r="144" spans="3:24" x14ac:dyDescent="0.25">
      <c r="C144" s="222" t="str">
        <f t="shared" si="58"/>
        <v>UK</v>
      </c>
      <c r="D144" s="13"/>
      <c r="E144" s="12">
        <f t="shared" si="59"/>
        <v>7.2683944109911192E-2</v>
      </c>
      <c r="F144" s="12">
        <f t="shared" si="59"/>
        <v>8.4651915756933205E-2</v>
      </c>
      <c r="G144" s="12">
        <f t="shared" si="59"/>
        <v>5.2877967100376289E-2</v>
      </c>
      <c r="H144" s="12">
        <f t="shared" si="59"/>
        <v>8.0841385366659191E-2</v>
      </c>
      <c r="I144" s="12">
        <f t="shared" si="59"/>
        <v>9.8262262927883759E-2</v>
      </c>
      <c r="J144" s="12">
        <f t="shared" si="59"/>
        <v>7.8355119023819864E-2</v>
      </c>
      <c r="K144" s="12">
        <f t="shared" si="59"/>
        <v>6.8728518865786015E-2</v>
      </c>
      <c r="L144" s="12">
        <f t="shared" si="59"/>
        <v>4.1787883176375384E-2</v>
      </c>
      <c r="M144" s="12">
        <f t="shared" si="59"/>
        <v>-7.635686800985142E-2</v>
      </c>
      <c r="N144" s="12">
        <f t="shared" si="59"/>
        <v>0.1032781493202195</v>
      </c>
      <c r="O144" s="12">
        <f t="shared" si="59"/>
        <v>8.5459556598155295E-2</v>
      </c>
      <c r="P144" s="12">
        <f t="shared" si="59"/>
        <v>7.1544407851360514E-2</v>
      </c>
      <c r="Q144" s="12">
        <f t="shared" si="59"/>
        <v>7.0147495827321604E-2</v>
      </c>
      <c r="R144" s="12">
        <f t="shared" si="59"/>
        <v>6.9313885373326611E-2</v>
      </c>
      <c r="S144" s="12">
        <f t="shared" si="59"/>
        <v>6.8281275619080928E-2</v>
      </c>
      <c r="T144" s="12">
        <f t="shared" si="59"/>
        <v>6.8133114115041415E-2</v>
      </c>
      <c r="U144" s="12">
        <f t="shared" si="59"/>
        <v>6.7984237654564295E-2</v>
      </c>
      <c r="V144" s="12">
        <f t="shared" si="59"/>
        <v>6.7834646818834221E-2</v>
      </c>
      <c r="W144" s="223">
        <f t="shared" si="59"/>
        <v>6.7684342609549697E-2</v>
      </c>
      <c r="X144" s="7" t="str">
        <f t="shared" si="60"/>
        <v>UK</v>
      </c>
    </row>
    <row r="145" spans="3:24" x14ac:dyDescent="0.25">
      <c r="C145" s="222" t="str">
        <f t="shared" si="58"/>
        <v>DL</v>
      </c>
      <c r="D145" s="13"/>
      <c r="E145" s="12">
        <f t="shared" si="59"/>
        <v>6.6407885131392508E-2</v>
      </c>
      <c r="F145" s="12">
        <f t="shared" si="59"/>
        <v>7.1680259243039224E-2</v>
      </c>
      <c r="G145" s="12">
        <f t="shared" si="59"/>
        <v>9.0216367130309116E-2</v>
      </c>
      <c r="H145" s="12">
        <f t="shared" si="59"/>
        <v>0.110346174371589</v>
      </c>
      <c r="I145" s="12">
        <f t="shared" si="59"/>
        <v>7.5990385512083813E-2</v>
      </c>
      <c r="J145" s="12">
        <f t="shared" si="59"/>
        <v>7.1397876603041643E-2</v>
      </c>
      <c r="K145" s="12">
        <f t="shared" si="59"/>
        <v>7.7083029546419546E-2</v>
      </c>
      <c r="L145" s="12">
        <f t="shared" si="59"/>
        <v>4.547161101388153E-2</v>
      </c>
      <c r="M145" s="12">
        <f t="shared" si="59"/>
        <v>-7.3090896143429562E-2</v>
      </c>
      <c r="N145" s="12">
        <f t="shared" si="59"/>
        <v>0.10717930472507176</v>
      </c>
      <c r="O145" s="12">
        <f t="shared" si="59"/>
        <v>8.9297706042681613E-2</v>
      </c>
      <c r="P145" s="12">
        <f t="shared" si="59"/>
        <v>7.533335378562378E-2</v>
      </c>
      <c r="Q145" s="12">
        <f t="shared" si="59"/>
        <v>7.3931502326415321E-2</v>
      </c>
      <c r="R145" s="12">
        <f t="shared" si="59"/>
        <v>7.3094944253154548E-2</v>
      </c>
      <c r="S145" s="12">
        <f t="shared" si="59"/>
        <v>7.2058683224635045E-2</v>
      </c>
      <c r="T145" s="12">
        <f t="shared" si="59"/>
        <v>7.190999782636931E-2</v>
      </c>
      <c r="U145" s="12">
        <f t="shared" si="59"/>
        <v>7.176059494360354E-2</v>
      </c>
      <c r="V145" s="12">
        <f t="shared" si="59"/>
        <v>7.161047515957697E-2</v>
      </c>
      <c r="W145" s="223">
        <f t="shared" si="59"/>
        <v>7.1459639479530823E-2</v>
      </c>
      <c r="X145" s="7" t="str">
        <f t="shared" si="60"/>
        <v>DL</v>
      </c>
    </row>
    <row r="146" spans="3:24" x14ac:dyDescent="0.25">
      <c r="C146" s="222" t="str">
        <f t="shared" si="58"/>
        <v>AP</v>
      </c>
      <c r="D146" s="13"/>
      <c r="E146" s="12">
        <f t="shared" si="59"/>
        <v>3.2339856898815356E-3</v>
      </c>
      <c r="F146" s="12">
        <f t="shared" si="59"/>
        <v>6.9584138257034134E-2</v>
      </c>
      <c r="G146" s="12">
        <f t="shared" si="59"/>
        <v>9.1987645576171229E-2</v>
      </c>
      <c r="H146" s="12">
        <f t="shared" si="59"/>
        <v>0.12156167832467335</v>
      </c>
      <c r="I146" s="12">
        <f t="shared" si="59"/>
        <v>8.3443617414671101E-2</v>
      </c>
      <c r="J146" s="12">
        <f t="shared" si="59"/>
        <v>0.10112519392163555</v>
      </c>
      <c r="K146" s="12">
        <f t="shared" si="59"/>
        <v>4.4483510789500524E-2</v>
      </c>
      <c r="L146" s="12">
        <f t="shared" si="59"/>
        <v>3.8354777539501894E-2</v>
      </c>
      <c r="M146" s="12">
        <f t="shared" ref="M146:W146" si="61">M117/L117-1</f>
        <v>-7.9400639677867924E-2</v>
      </c>
      <c r="N146" s="12">
        <f t="shared" si="61"/>
        <v>9.9642408787393943E-2</v>
      </c>
      <c r="O146" s="12">
        <f t="shared" si="61"/>
        <v>8.1882535418955849E-2</v>
      </c>
      <c r="P146" s="12">
        <f t="shared" si="61"/>
        <v>6.8013242624578973E-2</v>
      </c>
      <c r="Q146" s="12">
        <f t="shared" si="61"/>
        <v>6.6620933981536457E-2</v>
      </c>
      <c r="R146" s="12">
        <f t="shared" si="61"/>
        <v>6.5790070605708406E-2</v>
      </c>
      <c r="S146" s="12">
        <f t="shared" si="61"/>
        <v>6.4760863711512684E-2</v>
      </c>
      <c r="T146" s="12">
        <f t="shared" si="61"/>
        <v>6.4613190458587377E-2</v>
      </c>
      <c r="U146" s="12">
        <f t="shared" si="61"/>
        <v>6.4464804605290249E-2</v>
      </c>
      <c r="V146" s="12">
        <f t="shared" si="61"/>
        <v>6.4315706730891042E-2</v>
      </c>
      <c r="W146" s="223">
        <f t="shared" si="61"/>
        <v>6.4165897833787122E-2</v>
      </c>
      <c r="X146" s="7" t="str">
        <f t="shared" si="60"/>
        <v>AP</v>
      </c>
    </row>
    <row r="147" spans="3:24" x14ac:dyDescent="0.25">
      <c r="C147" s="222" t="str">
        <f t="shared" si="58"/>
        <v>KA</v>
      </c>
      <c r="D147" s="13"/>
      <c r="E147" s="12">
        <f t="shared" ref="E147:W157" si="62">E118/D118-1</f>
        <v>6.1093412029913585E-2</v>
      </c>
      <c r="F147" s="12">
        <f t="shared" si="62"/>
        <v>9.5536337683115091E-2</v>
      </c>
      <c r="G147" s="12">
        <f t="shared" si="62"/>
        <v>6.2406231990871586E-2</v>
      </c>
      <c r="H147" s="12">
        <f t="shared" si="62"/>
        <v>0.11076640955868267</v>
      </c>
      <c r="I147" s="12">
        <f t="shared" si="62"/>
        <v>0.13285400911694212</v>
      </c>
      <c r="J147" s="12">
        <f t="shared" si="62"/>
        <v>8.6102200665892914E-2</v>
      </c>
      <c r="K147" s="12">
        <f t="shared" si="62"/>
        <v>6.6688225112682797E-2</v>
      </c>
      <c r="L147" s="12">
        <f t="shared" si="62"/>
        <v>5.2513447048139872E-2</v>
      </c>
      <c r="M147" s="12">
        <f t="shared" si="62"/>
        <v>-6.6847644907090942E-2</v>
      </c>
      <c r="N147" s="12">
        <f t="shared" si="62"/>
        <v>0.11463677658969451</v>
      </c>
      <c r="O147" s="12">
        <f t="shared" si="62"/>
        <v>9.6634735338969602E-2</v>
      </c>
      <c r="P147" s="12">
        <f t="shared" si="62"/>
        <v>8.2576325359174252E-2</v>
      </c>
      <c r="Q147" s="12">
        <f t="shared" si="62"/>
        <v>8.1165031646329711E-2</v>
      </c>
      <c r="R147" s="12">
        <f t="shared" si="62"/>
        <v>8.0322838886557557E-2</v>
      </c>
      <c r="S147" s="12">
        <f t="shared" si="62"/>
        <v>7.9279598060427947E-2</v>
      </c>
      <c r="T147" s="12">
        <f t="shared" si="62"/>
        <v>7.9129911182845181E-2</v>
      </c>
      <c r="U147" s="12">
        <f t="shared" si="62"/>
        <v>7.897950198810233E-2</v>
      </c>
      <c r="V147" s="12">
        <f t="shared" si="62"/>
        <v>7.8828371063368374E-2</v>
      </c>
      <c r="W147" s="223">
        <f t="shared" si="62"/>
        <v>7.8676519420654456E-2</v>
      </c>
      <c r="X147" s="7" t="str">
        <f t="shared" si="60"/>
        <v>KA</v>
      </c>
    </row>
    <row r="148" spans="3:24" x14ac:dyDescent="0.25">
      <c r="C148" s="222" t="str">
        <f t="shared" si="58"/>
        <v>KL</v>
      </c>
      <c r="D148" s="13"/>
      <c r="E148" s="12">
        <f t="shared" si="62"/>
        <v>6.4951808745984385E-2</v>
      </c>
      <c r="F148" s="12">
        <f t="shared" si="62"/>
        <v>3.8917016029707652E-2</v>
      </c>
      <c r="G148" s="12">
        <f t="shared" si="62"/>
        <v>4.2639073010857675E-2</v>
      </c>
      <c r="H148" s="12">
        <f t="shared" si="62"/>
        <v>7.4423261233741878E-2</v>
      </c>
      <c r="I148" s="12">
        <f t="shared" si="62"/>
        <v>7.55557702645413E-2</v>
      </c>
      <c r="J148" s="12">
        <f t="shared" si="62"/>
        <v>7.2690837790639007E-2</v>
      </c>
      <c r="K148" s="12">
        <f t="shared" si="62"/>
        <v>7.4596712434052748E-2</v>
      </c>
      <c r="L148" s="12">
        <f t="shared" si="62"/>
        <v>2.8960494011690319E-2</v>
      </c>
      <c r="M148" s="12">
        <f t="shared" si="62"/>
        <v>-8.7729557301651107E-2</v>
      </c>
      <c r="N148" s="12">
        <f t="shared" si="62"/>
        <v>8.9693639069365894E-2</v>
      </c>
      <c r="O148" s="12">
        <f t="shared" si="62"/>
        <v>7.2094444198730123E-2</v>
      </c>
      <c r="P148" s="12">
        <f t="shared" si="62"/>
        <v>5.8350630741145659E-2</v>
      </c>
      <c r="Q148" s="12">
        <f t="shared" si="62"/>
        <v>5.6970918700376183E-2</v>
      </c>
      <c r="R148" s="12">
        <f t="shared" si="62"/>
        <v>5.6147572375843335E-2</v>
      </c>
      <c r="S148" s="12">
        <f t="shared" si="62"/>
        <v>5.5127677001738817E-2</v>
      </c>
      <c r="T148" s="12">
        <f t="shared" si="62"/>
        <v>5.4981339789671235E-2</v>
      </c>
      <c r="U148" s="12">
        <f t="shared" si="62"/>
        <v>5.4834296424324691E-2</v>
      </c>
      <c r="V148" s="12">
        <f t="shared" si="62"/>
        <v>5.4686547479728231E-2</v>
      </c>
      <c r="W148" s="223">
        <f t="shared" si="62"/>
        <v>5.4538093945247113E-2</v>
      </c>
      <c r="X148" s="7" t="str">
        <f t="shared" si="60"/>
        <v>KL</v>
      </c>
    </row>
    <row r="149" spans="3:24" x14ac:dyDescent="0.25">
      <c r="C149" s="222" t="str">
        <f t="shared" si="58"/>
        <v>TN</v>
      </c>
      <c r="D149" s="13"/>
      <c r="E149" s="12">
        <f t="shared" si="62"/>
        <v>5.3678401570439238E-2</v>
      </c>
      <c r="F149" s="12">
        <f t="shared" si="62"/>
        <v>7.596542104892845E-2</v>
      </c>
      <c r="G149" s="12">
        <f t="shared" si="62"/>
        <v>4.9226158424209077E-2</v>
      </c>
      <c r="H149" s="12">
        <f t="shared" si="62"/>
        <v>8.2387461519016769E-2</v>
      </c>
      <c r="I149" s="12">
        <f t="shared" si="62"/>
        <v>7.1519575765949472E-2</v>
      </c>
      <c r="J149" s="12">
        <f t="shared" si="62"/>
        <v>8.5874394475479843E-2</v>
      </c>
      <c r="K149" s="12">
        <f t="shared" si="62"/>
        <v>7.9511952143809017E-2</v>
      </c>
      <c r="L149" s="12">
        <f t="shared" si="62"/>
        <v>3.6499299418542241E-2</v>
      </c>
      <c r="M149" s="12">
        <f t="shared" si="62"/>
        <v>-8.1045695884278235E-2</v>
      </c>
      <c r="N149" s="12">
        <f t="shared" si="62"/>
        <v>9.7677413320989448E-2</v>
      </c>
      <c r="O149" s="12">
        <f t="shared" si="62"/>
        <v>7.9949275788104623E-2</v>
      </c>
      <c r="P149" s="12">
        <f t="shared" si="62"/>
        <v>6.6104766593601205E-2</v>
      </c>
      <c r="Q149" s="12">
        <f t="shared" si="62"/>
        <v>6.4714945923148415E-2</v>
      </c>
      <c r="R149" s="12">
        <f t="shared" si="62"/>
        <v>6.3885567250669073E-2</v>
      </c>
      <c r="S149" s="12">
        <f t="shared" si="62"/>
        <v>6.2858199487871858E-2</v>
      </c>
      <c r="T149" s="12">
        <f t="shared" si="62"/>
        <v>6.271079011825087E-2</v>
      </c>
      <c r="U149" s="12">
        <f t="shared" si="62"/>
        <v>6.2562669421632577E-2</v>
      </c>
      <c r="V149" s="12">
        <f t="shared" si="62"/>
        <v>6.241383797625133E-2</v>
      </c>
      <c r="W149" s="223">
        <f t="shared" si="62"/>
        <v>6.2264296778721029E-2</v>
      </c>
      <c r="X149" s="7" t="str">
        <f t="shared" si="60"/>
        <v>TN</v>
      </c>
    </row>
    <row r="150" spans="3:24" x14ac:dyDescent="0.25">
      <c r="C150" s="222" t="str">
        <f t="shared" si="58"/>
        <v>TS</v>
      </c>
      <c r="D150" s="13"/>
      <c r="E150" s="12">
        <f t="shared" si="62"/>
        <v>2.9710619284296635E-2</v>
      </c>
      <c r="F150" s="12">
        <f t="shared" si="62"/>
        <v>5.361512177682326E-2</v>
      </c>
      <c r="G150" s="12">
        <f t="shared" si="62"/>
        <v>6.7636444223382775E-2</v>
      </c>
      <c r="H150" s="12">
        <f t="shared" si="62"/>
        <v>0.11579786692866234</v>
      </c>
      <c r="I150" s="12">
        <f t="shared" si="62"/>
        <v>9.3433152775824979E-2</v>
      </c>
      <c r="J150" s="12">
        <f t="shared" si="62"/>
        <v>0.10147816864820913</v>
      </c>
      <c r="K150" s="12">
        <f t="shared" si="62"/>
        <v>9.5330610360971457E-2</v>
      </c>
      <c r="L150" s="12">
        <f t="shared" si="62"/>
        <v>4.4355029577027416E-2</v>
      </c>
      <c r="M150" s="12">
        <f t="shared" si="62"/>
        <v>-7.4080850808973975E-2</v>
      </c>
      <c r="N150" s="12">
        <f t="shared" si="62"/>
        <v>0.10599681842329023</v>
      </c>
      <c r="O150" s="12">
        <f t="shared" si="62"/>
        <v>8.8134317591994193E-2</v>
      </c>
      <c r="P150" s="12">
        <f t="shared" si="62"/>
        <v>7.4184879500317713E-2</v>
      </c>
      <c r="Q150" s="12">
        <f t="shared" si="62"/>
        <v>7.2784525242276521E-2</v>
      </c>
      <c r="R150" s="12">
        <f t="shared" si="62"/>
        <v>7.1948860627246258E-2</v>
      </c>
      <c r="S150" s="12">
        <f t="shared" si="62"/>
        <v>7.0913706343104899E-2</v>
      </c>
      <c r="T150" s="12">
        <f t="shared" si="62"/>
        <v>7.0765179743369711E-2</v>
      </c>
      <c r="U150" s="12">
        <f t="shared" si="62"/>
        <v>7.0615936425419967E-2</v>
      </c>
      <c r="V150" s="12">
        <f t="shared" si="62"/>
        <v>7.0465976971872735E-2</v>
      </c>
      <c r="W150" s="223">
        <f t="shared" si="62"/>
        <v>7.031530238689454E-2</v>
      </c>
      <c r="X150" s="7" t="str">
        <f t="shared" si="60"/>
        <v>TS</v>
      </c>
    </row>
    <row r="151" spans="3:24" x14ac:dyDescent="0.25">
      <c r="C151" s="222" t="str">
        <f t="shared" si="58"/>
        <v>CG</v>
      </c>
      <c r="D151" s="13"/>
      <c r="E151" s="12">
        <f t="shared" si="62"/>
        <v>4.9999307875314702E-2</v>
      </c>
      <c r="F151" s="12">
        <f t="shared" si="62"/>
        <v>0.10002595572535156</v>
      </c>
      <c r="G151" s="12">
        <f t="shared" si="62"/>
        <v>1.7712773767285972E-2</v>
      </c>
      <c r="H151" s="12">
        <f t="shared" si="62"/>
        <v>2.6891497945657816E-2</v>
      </c>
      <c r="I151" s="12">
        <f t="shared" si="62"/>
        <v>7.9476499793721844E-2</v>
      </c>
      <c r="J151" s="12">
        <f t="shared" si="62"/>
        <v>4.8315289653602322E-2</v>
      </c>
      <c r="K151" s="12">
        <f t="shared" si="62"/>
        <v>7.0648439759155579E-2</v>
      </c>
      <c r="L151" s="12">
        <f t="shared" si="62"/>
        <v>2.1716015887362383E-2</v>
      </c>
      <c r="M151" s="12">
        <f t="shared" si="62"/>
        <v>-9.4152469846944697E-2</v>
      </c>
      <c r="N151" s="12">
        <f t="shared" si="62"/>
        <v>8.202156441110664E-2</v>
      </c>
      <c r="O151" s="12">
        <f t="shared" si="62"/>
        <v>6.4546278070475749E-2</v>
      </c>
      <c r="P151" s="12">
        <f t="shared" si="62"/>
        <v>5.0899229023689818E-2</v>
      </c>
      <c r="Q151" s="12">
        <f t="shared" si="62"/>
        <v>4.9529230955182246E-2</v>
      </c>
      <c r="R151" s="12">
        <f t="shared" si="62"/>
        <v>4.8711681465874346E-2</v>
      </c>
      <c r="S151" s="12">
        <f t="shared" si="62"/>
        <v>4.7698966746196891E-2</v>
      </c>
      <c r="T151" s="12">
        <f t="shared" si="62"/>
        <v>4.7553659832899609E-2</v>
      </c>
      <c r="U151" s="12">
        <f t="shared" si="62"/>
        <v>4.7407651738051504E-2</v>
      </c>
      <c r="V151" s="12">
        <f t="shared" si="62"/>
        <v>4.7260943031640412E-2</v>
      </c>
      <c r="W151" s="223">
        <f t="shared" si="62"/>
        <v>4.7113534696065829E-2</v>
      </c>
      <c r="X151" s="7" t="str">
        <f t="shared" si="60"/>
        <v>CG</v>
      </c>
    </row>
    <row r="152" spans="3:24" x14ac:dyDescent="0.25">
      <c r="C152" s="222" t="str">
        <f t="shared" si="58"/>
        <v>GA</v>
      </c>
      <c r="D152" s="13"/>
      <c r="E152" s="12">
        <f t="shared" si="62"/>
        <v>-0.15381048560923449</v>
      </c>
      <c r="F152" s="12">
        <f t="shared" si="62"/>
        <v>-0.11943464022481887</v>
      </c>
      <c r="G152" s="12">
        <f t="shared" si="62"/>
        <v>0.27077749575974441</v>
      </c>
      <c r="H152" s="12">
        <f t="shared" si="62"/>
        <v>0.14892558204860662</v>
      </c>
      <c r="I152" s="12">
        <f t="shared" si="62"/>
        <v>0.11191754821008404</v>
      </c>
      <c r="J152" s="12">
        <f t="shared" si="62"/>
        <v>2.7384738167328004E-2</v>
      </c>
      <c r="K152" s="12">
        <f t="shared" si="62"/>
        <v>9.7514464295756831E-2</v>
      </c>
      <c r="L152" s="12">
        <f t="shared" si="62"/>
        <v>1.158753233591403E-2</v>
      </c>
      <c r="M152" s="12">
        <f t="shared" si="62"/>
        <v>-0.10313232497949509</v>
      </c>
      <c r="N152" s="12">
        <f t="shared" si="62"/>
        <v>7.1295259403612032E-2</v>
      </c>
      <c r="O152" s="12">
        <f t="shared" si="62"/>
        <v>5.3993209214226345E-2</v>
      </c>
      <c r="P152" s="12">
        <f t="shared" si="62"/>
        <v>4.0481446205485216E-2</v>
      </c>
      <c r="Q152" s="12">
        <f t="shared" si="62"/>
        <v>3.9125029213016749E-2</v>
      </c>
      <c r="R152" s="12">
        <f t="shared" si="62"/>
        <v>3.8315584261981783E-2</v>
      </c>
      <c r="S152" s="12">
        <f t="shared" si="62"/>
        <v>3.7312908794133071E-2</v>
      </c>
      <c r="T152" s="12">
        <f t="shared" si="62"/>
        <v>3.7169042338514924E-2</v>
      </c>
      <c r="U152" s="12">
        <f t="shared" si="62"/>
        <v>3.7024481652305097E-2</v>
      </c>
      <c r="V152" s="12">
        <f t="shared" si="62"/>
        <v>3.6879227299840611E-2</v>
      </c>
      <c r="W152" s="223">
        <f t="shared" si="62"/>
        <v>3.673328025378142E-2</v>
      </c>
      <c r="X152" s="7" t="str">
        <f t="shared" si="60"/>
        <v>GA</v>
      </c>
    </row>
    <row r="153" spans="3:24" x14ac:dyDescent="0.25">
      <c r="C153" s="222" t="str">
        <f t="shared" si="58"/>
        <v>GJ</v>
      </c>
      <c r="D153" s="13"/>
      <c r="E153" s="12">
        <f t="shared" si="62"/>
        <v>0.10890753936659348</v>
      </c>
      <c r="F153" s="12">
        <f t="shared" si="62"/>
        <v>7.5637058615911412E-2</v>
      </c>
      <c r="G153" s="12">
        <f t="shared" si="62"/>
        <v>0.10505988378863607</v>
      </c>
      <c r="H153" s="12">
        <f t="shared" si="62"/>
        <v>0.10233530317482775</v>
      </c>
      <c r="I153" s="12">
        <f t="shared" si="62"/>
        <v>9.7126878971730779E-2</v>
      </c>
      <c r="J153" s="12">
        <f t="shared" si="62"/>
        <v>0.10722843595203946</v>
      </c>
      <c r="K153" s="12">
        <f t="shared" si="62"/>
        <v>9.1857283565744741E-2</v>
      </c>
      <c r="L153" s="12">
        <f t="shared" si="62"/>
        <v>6.2792113851433351E-2</v>
      </c>
      <c r="M153" s="12">
        <f t="shared" si="62"/>
        <v>-5.7734638169163799E-2</v>
      </c>
      <c r="N153" s="12">
        <f t="shared" si="62"/>
        <v>0.12552212923330641</v>
      </c>
      <c r="O153" s="12">
        <f t="shared" si="62"/>
        <v>0.10734428311822142</v>
      </c>
      <c r="P153" s="12">
        <f t="shared" si="62"/>
        <v>9.3148581104417927E-2</v>
      </c>
      <c r="Q153" s="12">
        <f t="shared" si="62"/>
        <v>9.17235049378895E-2</v>
      </c>
      <c r="R153" s="12">
        <f t="shared" si="62"/>
        <v>9.0873087467272518E-2</v>
      </c>
      <c r="S153" s="12">
        <f t="shared" si="62"/>
        <v>8.9819658529174173E-2</v>
      </c>
      <c r="T153" s="12">
        <f t="shared" si="62"/>
        <v>8.9668509835075794E-2</v>
      </c>
      <c r="U153" s="12">
        <f t="shared" si="62"/>
        <v>8.9516631769791744E-2</v>
      </c>
      <c r="V153" s="12">
        <f t="shared" si="62"/>
        <v>8.9364024926224195E-2</v>
      </c>
      <c r="W153" s="223">
        <f t="shared" si="62"/>
        <v>8.9210690326267938E-2</v>
      </c>
      <c r="X153" s="7" t="str">
        <f t="shared" si="60"/>
        <v>GJ</v>
      </c>
    </row>
    <row r="154" spans="3:24" x14ac:dyDescent="0.25">
      <c r="C154" s="222" t="str">
        <f t="shared" si="58"/>
        <v>MP</v>
      </c>
      <c r="D154" s="13"/>
      <c r="E154" s="12">
        <f t="shared" si="62"/>
        <v>0.11446586385877944</v>
      </c>
      <c r="F154" s="12">
        <f t="shared" si="62"/>
        <v>3.824846391328629E-2</v>
      </c>
      <c r="G154" s="12">
        <f t="shared" si="62"/>
        <v>5.1516821471047081E-2</v>
      </c>
      <c r="H154" s="12">
        <f t="shared" si="62"/>
        <v>9.0615341051393683E-2</v>
      </c>
      <c r="I154" s="12">
        <f t="shared" si="62"/>
        <v>0.12402433095393284</v>
      </c>
      <c r="J154" s="12">
        <f t="shared" si="62"/>
        <v>4.8542143700258666E-2</v>
      </c>
      <c r="K154" s="12">
        <f t="shared" si="62"/>
        <v>5.7734387577151658E-2</v>
      </c>
      <c r="L154" s="12">
        <f t="shared" si="62"/>
        <v>3.9855789828756594E-2</v>
      </c>
      <c r="M154" s="12">
        <f t="shared" si="62"/>
        <v>-7.8069850834580734E-2</v>
      </c>
      <c r="N154" s="12">
        <f t="shared" si="62"/>
        <v>0.10123201650633451</v>
      </c>
      <c r="O154" s="12">
        <f t="shared" si="62"/>
        <v>8.3446470035833054E-2</v>
      </c>
      <c r="P154" s="12">
        <f t="shared" si="62"/>
        <v>6.9557128237610844E-2</v>
      </c>
      <c r="Q154" s="12">
        <f t="shared" si="62"/>
        <v>6.8162806917948959E-2</v>
      </c>
      <c r="R154" s="12">
        <f t="shared" si="62"/>
        <v>6.7330742472732297E-2</v>
      </c>
      <c r="S154" s="12">
        <f t="shared" si="62"/>
        <v>6.630004779013321E-2</v>
      </c>
      <c r="T154" s="12">
        <f t="shared" si="62"/>
        <v>6.6152161065500481E-2</v>
      </c>
      <c r="U154" s="12">
        <f t="shared" si="62"/>
        <v>6.6003560710383491E-2</v>
      </c>
      <c r="V154" s="12">
        <f t="shared" si="62"/>
        <v>6.5854247304889535E-2</v>
      </c>
      <c r="W154" s="223">
        <f t="shared" si="62"/>
        <v>6.5704221848859712E-2</v>
      </c>
      <c r="X154" s="7" t="str">
        <f t="shared" si="60"/>
        <v>MP</v>
      </c>
    </row>
    <row r="155" spans="3:24" x14ac:dyDescent="0.25">
      <c r="C155" s="222" t="str">
        <f t="shared" si="58"/>
        <v>MH</v>
      </c>
      <c r="D155" s="13"/>
      <c r="E155" s="12">
        <f t="shared" si="62"/>
        <v>6.0585960279531337E-2</v>
      </c>
      <c r="F155" s="12">
        <f t="shared" si="62"/>
        <v>6.8981442850260866E-2</v>
      </c>
      <c r="G155" s="12">
        <f t="shared" si="62"/>
        <v>6.3067863522132006E-2</v>
      </c>
      <c r="H155" s="12">
        <f t="shared" si="62"/>
        <v>7.200704423708415E-2</v>
      </c>
      <c r="I155" s="12">
        <f t="shared" si="62"/>
        <v>9.2377357706169505E-2</v>
      </c>
      <c r="J155" s="12">
        <f t="shared" si="62"/>
        <v>6.4575542617450354E-2</v>
      </c>
      <c r="K155" s="12">
        <f t="shared" si="62"/>
        <v>5.992182683295022E-2</v>
      </c>
      <c r="L155" s="12">
        <f t="shared" si="62"/>
        <v>3.4228448146005785E-2</v>
      </c>
      <c r="M155" s="12">
        <f t="shared" si="62"/>
        <v>-8.3059019532518708E-2</v>
      </c>
      <c r="N155" s="12">
        <f t="shared" si="62"/>
        <v>9.5272527806573137E-2</v>
      </c>
      <c r="O155" s="12">
        <f t="shared" si="62"/>
        <v>7.758323059292338E-2</v>
      </c>
      <c r="P155" s="12">
        <f t="shared" si="62"/>
        <v>6.3769053132690878E-2</v>
      </c>
      <c r="Q155" s="12">
        <f t="shared" si="62"/>
        <v>6.2382277400174546E-2</v>
      </c>
      <c r="R155" s="12">
        <f t="shared" si="62"/>
        <v>6.1554715801392268E-2</v>
      </c>
      <c r="S155" s="12">
        <f t="shared" si="62"/>
        <v>6.0529598883716451E-2</v>
      </c>
      <c r="T155" s="12">
        <f t="shared" si="62"/>
        <v>6.0382512471144123E-2</v>
      </c>
      <c r="U155" s="12">
        <f t="shared" si="62"/>
        <v>6.0234716290010315E-2</v>
      </c>
      <c r="V155" s="12">
        <f t="shared" si="62"/>
        <v>6.0086210917282834E-2</v>
      </c>
      <c r="W155" s="223">
        <f t="shared" si="62"/>
        <v>5.9936997347391774E-2</v>
      </c>
      <c r="X155" s="7" t="str">
        <f t="shared" si="60"/>
        <v>MH</v>
      </c>
    </row>
    <row r="156" spans="3:24" x14ac:dyDescent="0.25">
      <c r="C156" s="222" t="str">
        <f t="shared" si="58"/>
        <v>NE</v>
      </c>
      <c r="D156" s="13"/>
      <c r="E156" s="12">
        <f t="shared" si="62"/>
        <v>4.1424301029568289E-2</v>
      </c>
      <c r="F156" s="12">
        <f t="shared" si="62"/>
        <v>7.5397451729683374E-2</v>
      </c>
      <c r="G156" s="12">
        <f t="shared" si="62"/>
        <v>0.10025012270790845</v>
      </c>
      <c r="H156" s="12">
        <f t="shared" si="62"/>
        <v>3.4462455722993557E-2</v>
      </c>
      <c r="I156" s="12">
        <f t="shared" si="62"/>
        <v>7.7823213991174534E-2</v>
      </c>
      <c r="J156" s="12">
        <f t="shared" si="62"/>
        <v>8.1810587629564946E-2</v>
      </c>
      <c r="K156" s="12">
        <f t="shared" si="62"/>
        <v>8.0406606643540934E-2</v>
      </c>
      <c r="L156" s="12">
        <f t="shared" si="62"/>
        <v>3.8333235162737678E-2</v>
      </c>
      <c r="M156" s="12">
        <f t="shared" si="62"/>
        <v>-7.8768956699651671E-2</v>
      </c>
      <c r="N156" s="12">
        <f t="shared" si="62"/>
        <v>0.10117788762324387</v>
      </c>
      <c r="O156" s="12">
        <f t="shared" si="62"/>
        <v>8.4164560248702003E-2</v>
      </c>
      <c r="P156" s="12">
        <f t="shared" si="62"/>
        <v>7.1029920336113106E-2</v>
      </c>
      <c r="Q156" s="12">
        <f t="shared" si="62"/>
        <v>7.0398503921800915E-2</v>
      </c>
      <c r="R156" s="12">
        <f t="shared" si="62"/>
        <v>7.0330296535737968E-2</v>
      </c>
      <c r="S156" s="12">
        <f t="shared" si="62"/>
        <v>7.0062384572606495E-2</v>
      </c>
      <c r="T156" s="12">
        <f t="shared" si="62"/>
        <v>7.0679816649134031E-2</v>
      </c>
      <c r="U156" s="12">
        <f t="shared" si="62"/>
        <v>7.1296031728949272E-2</v>
      </c>
      <c r="V156" s="12">
        <f t="shared" si="62"/>
        <v>7.191047378640536E-2</v>
      </c>
      <c r="W156" s="223">
        <f t="shared" si="62"/>
        <v>7.2522589066504439E-2</v>
      </c>
      <c r="X156" s="7" t="str">
        <f t="shared" si="60"/>
        <v>NE</v>
      </c>
    </row>
    <row r="157" spans="3:24" x14ac:dyDescent="0.25">
      <c r="C157" s="227" t="str">
        <f t="shared" si="58"/>
        <v>UT</v>
      </c>
      <c r="D157" s="228"/>
      <c r="E157" s="229">
        <f t="shared" si="62"/>
        <v>5.6465405009735292E-2</v>
      </c>
      <c r="F157" s="229">
        <f t="shared" si="62"/>
        <v>9.7867761246718254E-2</v>
      </c>
      <c r="G157" s="229">
        <f t="shared" si="62"/>
        <v>-4.8014128010932522E-3</v>
      </c>
      <c r="H157" s="229">
        <f t="shared" si="62"/>
        <v>7.0981868557029815E-2</v>
      </c>
      <c r="I157" s="229">
        <f t="shared" si="62"/>
        <v>7.7346892854344595E-2</v>
      </c>
      <c r="J157" s="229">
        <f t="shared" si="62"/>
        <v>8.2869970800151682E-2</v>
      </c>
      <c r="K157" s="229">
        <f t="shared" si="62"/>
        <v>5.6160398146021029E-2</v>
      </c>
      <c r="L157" s="229">
        <f t="shared" si="62"/>
        <v>2.8450486033080757E-2</v>
      </c>
      <c r="M157" s="229">
        <f t="shared" si="62"/>
        <v>-8.8010685842663028E-2</v>
      </c>
      <c r="N157" s="229">
        <f t="shared" si="62"/>
        <v>8.956121114730986E-2</v>
      </c>
      <c r="O157" s="229">
        <f t="shared" si="62"/>
        <v>7.2163260407365648E-2</v>
      </c>
      <c r="P157" s="229">
        <f t="shared" si="62"/>
        <v>5.8614076256079173E-2</v>
      </c>
      <c r="Q157" s="229">
        <f t="shared" si="62"/>
        <v>5.7428170947173562E-2</v>
      </c>
      <c r="R157" s="229">
        <f t="shared" si="62"/>
        <v>5.6797297008288394E-2</v>
      </c>
      <c r="S157" s="229">
        <f t="shared" si="62"/>
        <v>5.5968184303279989E-2</v>
      </c>
      <c r="T157" s="229">
        <f t="shared" si="62"/>
        <v>5.6011820688171676E-2</v>
      </c>
      <c r="U157" s="229">
        <f t="shared" si="62"/>
        <v>5.6053344715975006E-2</v>
      </c>
      <c r="V157" s="229">
        <f t="shared" si="62"/>
        <v>5.6092699579542993E-2</v>
      </c>
      <c r="W157" s="230">
        <f t="shared" si="62"/>
        <v>5.6129830861597618E-2</v>
      </c>
      <c r="X157" s="7" t="str">
        <f t="shared" si="60"/>
        <v>UT</v>
      </c>
    </row>
  </sheetData>
  <conditionalFormatting sqref="L53">
    <cfRule type="cellIs" dxfId="5" priority="6" operator="equal">
      <formula>TRUE</formula>
    </cfRule>
  </conditionalFormatting>
  <conditionalFormatting sqref="M53:N53">
    <cfRule type="cellIs" dxfId="4" priority="5" operator="equal">
      <formula>TRUE</formula>
    </cfRule>
  </conditionalFormatting>
  <conditionalFormatting sqref="O53">
    <cfRule type="cellIs" dxfId="3" priority="4" operator="equal">
      <formula>TRUE</formula>
    </cfRule>
  </conditionalFormatting>
  <conditionalFormatting sqref="P53">
    <cfRule type="cellIs" dxfId="2" priority="3" operator="equal">
      <formula>TRUE</formula>
    </cfRule>
  </conditionalFormatting>
  <conditionalFormatting sqref="Q53">
    <cfRule type="cellIs" dxfId="1" priority="2" operator="equal">
      <formula>TRUE</formula>
    </cfRule>
  </conditionalFormatting>
  <conditionalFormatting sqref="R53:W53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61"/>
  <sheetViews>
    <sheetView zoomScaleNormal="100" workbookViewId="0"/>
  </sheetViews>
  <sheetFormatPr defaultColWidth="25.85546875" defaultRowHeight="15" x14ac:dyDescent="0.25"/>
  <cols>
    <col min="1" max="1" width="7.28515625" bestFit="1" customWidth="1"/>
    <col min="2" max="2" width="19" bestFit="1" customWidth="1"/>
    <col min="3" max="3" width="17.42578125" bestFit="1" customWidth="1"/>
    <col min="4" max="4" width="12" bestFit="1" customWidth="1"/>
  </cols>
  <sheetData>
    <row r="1" spans="1:4" x14ac:dyDescent="0.25">
      <c r="A1" s="106" t="s">
        <v>27</v>
      </c>
      <c r="B1" s="106" t="s">
        <v>18</v>
      </c>
      <c r="C1" s="106" t="s">
        <v>51</v>
      </c>
      <c r="D1" s="106" t="s">
        <v>61</v>
      </c>
    </row>
    <row r="2" spans="1:4" x14ac:dyDescent="0.25">
      <c r="A2" s="106" t="s">
        <v>81</v>
      </c>
      <c r="B2" s="106" t="s">
        <v>6</v>
      </c>
      <c r="C2" s="106" t="s">
        <v>52</v>
      </c>
      <c r="D2" s="106">
        <v>23738390.467632826</v>
      </c>
    </row>
    <row r="3" spans="1:4" x14ac:dyDescent="0.25">
      <c r="A3" s="106" t="s">
        <v>146</v>
      </c>
      <c r="B3" s="106" t="s">
        <v>6</v>
      </c>
      <c r="C3" s="106" t="s">
        <v>52</v>
      </c>
      <c r="D3" s="106">
        <v>21574529.282425903</v>
      </c>
    </row>
    <row r="4" spans="1:4" x14ac:dyDescent="0.25">
      <c r="A4" s="106" t="s">
        <v>145</v>
      </c>
      <c r="B4" s="106" t="s">
        <v>6</v>
      </c>
      <c r="C4" s="106" t="s">
        <v>52</v>
      </c>
      <c r="D4" s="106">
        <v>23326940.935536645</v>
      </c>
    </row>
    <row r="5" spans="1:4" x14ac:dyDescent="0.25">
      <c r="A5" s="106" t="s">
        <v>144</v>
      </c>
      <c r="B5" s="106" t="s">
        <v>6</v>
      </c>
      <c r="C5" s="106" t="s">
        <v>52</v>
      </c>
      <c r="D5" s="106">
        <v>24628388.834627055</v>
      </c>
    </row>
    <row r="6" spans="1:4" x14ac:dyDescent="0.25">
      <c r="A6" s="106" t="s">
        <v>143</v>
      </c>
      <c r="B6" s="106" t="s">
        <v>6</v>
      </c>
      <c r="C6" s="106" t="s">
        <v>52</v>
      </c>
      <c r="D6" s="106">
        <v>25972207.663277373</v>
      </c>
    </row>
    <row r="7" spans="1:4" x14ac:dyDescent="0.25">
      <c r="A7" s="106" t="s">
        <v>142</v>
      </c>
      <c r="B7" s="106" t="s">
        <v>6</v>
      </c>
      <c r="C7" s="106" t="s">
        <v>52</v>
      </c>
      <c r="D7" s="106">
        <v>27355270.593246106</v>
      </c>
    </row>
    <row r="8" spans="1:4" x14ac:dyDescent="0.25">
      <c r="A8" s="106" t="s">
        <v>141</v>
      </c>
      <c r="B8" s="106" t="s">
        <v>6</v>
      </c>
      <c r="C8" s="106" t="s">
        <v>52</v>
      </c>
      <c r="D8" s="106">
        <v>28791258.463248245</v>
      </c>
    </row>
    <row r="9" spans="1:4" x14ac:dyDescent="0.25">
      <c r="A9" s="106" t="s">
        <v>140</v>
      </c>
      <c r="B9" s="106" t="s">
        <v>6</v>
      </c>
      <c r="C9" s="106" t="s">
        <v>52</v>
      </c>
      <c r="D9" s="106">
        <v>30275178.164767839</v>
      </c>
    </row>
    <row r="10" spans="1:4" x14ac:dyDescent="0.25">
      <c r="A10" s="106" t="s">
        <v>139</v>
      </c>
      <c r="B10" s="106" t="s">
        <v>6</v>
      </c>
      <c r="C10" s="106" t="s">
        <v>52</v>
      </c>
      <c r="D10" s="106">
        <v>31833078.641739972</v>
      </c>
    </row>
    <row r="11" spans="1:4" x14ac:dyDescent="0.25">
      <c r="A11" s="106" t="s">
        <v>138</v>
      </c>
      <c r="B11" s="106" t="s">
        <v>6</v>
      </c>
      <c r="C11" s="106" t="s">
        <v>52</v>
      </c>
      <c r="D11" s="106">
        <v>33468499.905308627</v>
      </c>
    </row>
    <row r="12" spans="1:4" x14ac:dyDescent="0.25">
      <c r="A12" s="106" t="s">
        <v>137</v>
      </c>
      <c r="B12" s="106" t="s">
        <v>6</v>
      </c>
      <c r="C12" s="106" t="s">
        <v>52</v>
      </c>
      <c r="D12" s="106">
        <v>35185142.661181748</v>
      </c>
    </row>
    <row r="13" spans="1:4" x14ac:dyDescent="0.25">
      <c r="A13" s="106" t="s">
        <v>136</v>
      </c>
      <c r="B13" s="106" t="s">
        <v>6</v>
      </c>
      <c r="C13" s="106" t="s">
        <v>52</v>
      </c>
      <c r="D13" s="106">
        <v>36986875.112246111</v>
      </c>
    </row>
    <row r="14" spans="1:4" x14ac:dyDescent="0.25">
      <c r="A14" s="106" t="s">
        <v>81</v>
      </c>
      <c r="B14" s="106" t="s">
        <v>6</v>
      </c>
      <c r="C14" s="106" t="s">
        <v>56</v>
      </c>
      <c r="D14" s="106">
        <v>5384212.5042195572</v>
      </c>
    </row>
    <row r="15" spans="1:4" x14ac:dyDescent="0.25">
      <c r="A15" s="106" t="s">
        <v>146</v>
      </c>
      <c r="B15" s="106" t="s">
        <v>6</v>
      </c>
      <c r="C15" s="106" t="s">
        <v>56</v>
      </c>
      <c r="D15" s="106">
        <v>4957274.8038288448</v>
      </c>
    </row>
    <row r="16" spans="1:4" x14ac:dyDescent="0.25">
      <c r="A16" s="106" t="s">
        <v>145</v>
      </c>
      <c r="B16" s="106" t="s">
        <v>6</v>
      </c>
      <c r="C16" s="106" t="s">
        <v>56</v>
      </c>
      <c r="D16" s="106">
        <v>5431071.6160351699</v>
      </c>
    </row>
    <row r="17" spans="1:4" x14ac:dyDescent="0.25">
      <c r="A17" s="106" t="s">
        <v>144</v>
      </c>
      <c r="B17" s="106" t="s">
        <v>6</v>
      </c>
      <c r="C17" s="106" t="s">
        <v>56</v>
      </c>
      <c r="D17" s="106">
        <v>5811467.2384617468</v>
      </c>
    </row>
    <row r="18" spans="1:4" x14ac:dyDescent="0.25">
      <c r="A18" s="106" t="s">
        <v>143</v>
      </c>
      <c r="B18" s="106" t="s">
        <v>6</v>
      </c>
      <c r="C18" s="106" t="s">
        <v>56</v>
      </c>
      <c r="D18" s="106">
        <v>6212657.4984074514</v>
      </c>
    </row>
    <row r="19" spans="1:4" x14ac:dyDescent="0.25">
      <c r="A19" s="106" t="s">
        <v>142</v>
      </c>
      <c r="B19" s="106" t="s">
        <v>6</v>
      </c>
      <c r="C19" s="106" t="s">
        <v>56</v>
      </c>
      <c r="D19" s="106">
        <v>6634769.0903797792</v>
      </c>
    </row>
    <row r="20" spans="1:4" x14ac:dyDescent="0.25">
      <c r="A20" s="106" t="s">
        <v>141</v>
      </c>
      <c r="B20" s="106" t="s">
        <v>6</v>
      </c>
      <c r="C20" s="106" t="s">
        <v>56</v>
      </c>
      <c r="D20" s="106">
        <v>7082067.6860865019</v>
      </c>
    </row>
    <row r="21" spans="1:4" x14ac:dyDescent="0.25">
      <c r="A21" s="106" t="s">
        <v>140</v>
      </c>
      <c r="B21" s="106" t="s">
        <v>6</v>
      </c>
      <c r="C21" s="106" t="s">
        <v>56</v>
      </c>
      <c r="D21" s="106">
        <v>7554401.8869334133</v>
      </c>
    </row>
    <row r="22" spans="1:4" x14ac:dyDescent="0.25">
      <c r="A22" s="106" t="s">
        <v>139</v>
      </c>
      <c r="B22" s="106" t="s">
        <v>6</v>
      </c>
      <c r="C22" s="106" t="s">
        <v>56</v>
      </c>
      <c r="D22" s="106">
        <v>8059467.0359015549</v>
      </c>
    </row>
    <row r="23" spans="1:4" x14ac:dyDescent="0.25">
      <c r="A23" s="106" t="s">
        <v>138</v>
      </c>
      <c r="B23" s="106" t="s">
        <v>6</v>
      </c>
      <c r="C23" s="106" t="s">
        <v>56</v>
      </c>
      <c r="D23" s="106">
        <v>8599628.3418014552</v>
      </c>
    </row>
    <row r="24" spans="1:4" x14ac:dyDescent="0.25">
      <c r="A24" s="106" t="s">
        <v>137</v>
      </c>
      <c r="B24" s="106" t="s">
        <v>6</v>
      </c>
      <c r="C24" s="106" t="s">
        <v>56</v>
      </c>
      <c r="D24" s="106">
        <v>9177430.9997751527</v>
      </c>
    </row>
    <row r="25" spans="1:4" x14ac:dyDescent="0.25">
      <c r="A25" s="106" t="s">
        <v>136</v>
      </c>
      <c r="B25" s="106" t="s">
        <v>6</v>
      </c>
      <c r="C25" s="106" t="s">
        <v>56</v>
      </c>
      <c r="D25" s="106">
        <v>9795614.7354991082</v>
      </c>
    </row>
    <row r="26" spans="1:4" x14ac:dyDescent="0.25">
      <c r="A26" s="106" t="s">
        <v>81</v>
      </c>
      <c r="B26" s="106" t="s">
        <v>6</v>
      </c>
      <c r="C26" s="106" t="s">
        <v>54</v>
      </c>
      <c r="D26" s="106">
        <v>52308265.324800685</v>
      </c>
    </row>
    <row r="27" spans="1:4" x14ac:dyDescent="0.25">
      <c r="A27" s="106" t="s">
        <v>146</v>
      </c>
      <c r="B27" s="106" t="s">
        <v>6</v>
      </c>
      <c r="C27" s="106" t="s">
        <v>54</v>
      </c>
      <c r="D27" s="106">
        <v>48035436.211815968</v>
      </c>
    </row>
    <row r="28" spans="1:4" x14ac:dyDescent="0.25">
      <c r="A28" s="106" t="s">
        <v>145</v>
      </c>
      <c r="B28" s="106" t="s">
        <v>6</v>
      </c>
      <c r="C28" s="106" t="s">
        <v>54</v>
      </c>
      <c r="D28" s="106">
        <v>52479339.186493836</v>
      </c>
    </row>
    <row r="29" spans="1:4" x14ac:dyDescent="0.25">
      <c r="A29" s="106" t="s">
        <v>144</v>
      </c>
      <c r="B29" s="106" t="s">
        <v>6</v>
      </c>
      <c r="C29" s="106" t="s">
        <v>54</v>
      </c>
      <c r="D29" s="106">
        <v>55986787.301348157</v>
      </c>
    </row>
    <row r="30" spans="1:4" x14ac:dyDescent="0.25">
      <c r="A30" s="106" t="s">
        <v>143</v>
      </c>
      <c r="B30" s="106" t="s">
        <v>6</v>
      </c>
      <c r="C30" s="106" t="s">
        <v>54</v>
      </c>
      <c r="D30" s="106">
        <v>59660409.392875724</v>
      </c>
    </row>
    <row r="31" spans="1:4" x14ac:dyDescent="0.25">
      <c r="A31" s="106" t="s">
        <v>142</v>
      </c>
      <c r="B31" s="106" t="s">
        <v>6</v>
      </c>
      <c r="C31" s="106" t="s">
        <v>54</v>
      </c>
      <c r="D31" s="106">
        <v>63497270.053771652</v>
      </c>
    </row>
    <row r="32" spans="1:4" x14ac:dyDescent="0.25">
      <c r="A32" s="106" t="s">
        <v>141</v>
      </c>
      <c r="B32" s="106" t="s">
        <v>6</v>
      </c>
      <c r="C32" s="106" t="s">
        <v>54</v>
      </c>
      <c r="D32" s="106">
        <v>67533652.803005397</v>
      </c>
    </row>
    <row r="33" spans="1:4" x14ac:dyDescent="0.25">
      <c r="A33" s="106" t="s">
        <v>140</v>
      </c>
      <c r="B33" s="106" t="s">
        <v>6</v>
      </c>
      <c r="C33" s="106" t="s">
        <v>54</v>
      </c>
      <c r="D33" s="106">
        <v>71763026.68733722</v>
      </c>
    </row>
    <row r="34" spans="1:4" x14ac:dyDescent="0.25">
      <c r="A34" s="106" t="s">
        <v>139</v>
      </c>
      <c r="B34" s="106" t="s">
        <v>6</v>
      </c>
      <c r="C34" s="106" t="s">
        <v>54</v>
      </c>
      <c r="D34" s="106">
        <v>76252842.515360132</v>
      </c>
    </row>
    <row r="35" spans="1:4" x14ac:dyDescent="0.25">
      <c r="A35" s="106" t="s">
        <v>138</v>
      </c>
      <c r="B35" s="106" t="s">
        <v>6</v>
      </c>
      <c r="C35" s="106" t="s">
        <v>54</v>
      </c>
      <c r="D35" s="106">
        <v>81018821.345964774</v>
      </c>
    </row>
    <row r="36" spans="1:4" x14ac:dyDescent="0.25">
      <c r="A36" s="106" t="s">
        <v>137</v>
      </c>
      <c r="B36" s="106" t="s">
        <v>6</v>
      </c>
      <c r="C36" s="106" t="s">
        <v>54</v>
      </c>
      <c r="D36" s="106">
        <v>86077610.369240254</v>
      </c>
    </row>
    <row r="37" spans="1:4" x14ac:dyDescent="0.25">
      <c r="A37" s="106" t="s">
        <v>136</v>
      </c>
      <c r="B37" s="106" t="s">
        <v>6</v>
      </c>
      <c r="C37" s="106" t="s">
        <v>54</v>
      </c>
      <c r="D37" s="106">
        <v>91446835.839296013</v>
      </c>
    </row>
    <row r="38" spans="1:4" x14ac:dyDescent="0.25">
      <c r="A38" s="106" t="s">
        <v>81</v>
      </c>
      <c r="B38" s="106" t="s">
        <v>6</v>
      </c>
      <c r="C38" s="106" t="s">
        <v>55</v>
      </c>
      <c r="D38" s="106">
        <v>57575301.117849015</v>
      </c>
    </row>
    <row r="39" spans="1:4" x14ac:dyDescent="0.25">
      <c r="A39" s="106" t="s">
        <v>146</v>
      </c>
      <c r="B39" s="106" t="s">
        <v>6</v>
      </c>
      <c r="C39" s="106" t="s">
        <v>55</v>
      </c>
      <c r="D39" s="106">
        <v>53151524.569668539</v>
      </c>
    </row>
    <row r="40" spans="1:4" x14ac:dyDescent="0.25">
      <c r="A40" s="106" t="s">
        <v>145</v>
      </c>
      <c r="B40" s="106" t="s">
        <v>6</v>
      </c>
      <c r="C40" s="106" t="s">
        <v>55</v>
      </c>
      <c r="D40" s="106">
        <v>58374303.232078165</v>
      </c>
    </row>
    <row r="41" spans="1:4" x14ac:dyDescent="0.25">
      <c r="A41" s="106" t="s">
        <v>144</v>
      </c>
      <c r="B41" s="106" t="s">
        <v>6</v>
      </c>
      <c r="C41" s="106" t="s">
        <v>55</v>
      </c>
      <c r="D41" s="106">
        <v>62602178.886758126</v>
      </c>
    </row>
    <row r="42" spans="1:4" x14ac:dyDescent="0.25">
      <c r="A42" s="106" t="s">
        <v>143</v>
      </c>
      <c r="B42" s="106" t="s">
        <v>6</v>
      </c>
      <c r="C42" s="106" t="s">
        <v>55</v>
      </c>
      <c r="D42" s="106">
        <v>67058182.179764673</v>
      </c>
    </row>
    <row r="43" spans="1:4" x14ac:dyDescent="0.25">
      <c r="A43" s="106" t="s">
        <v>142</v>
      </c>
      <c r="B43" s="106" t="s">
        <v>6</v>
      </c>
      <c r="C43" s="106" t="s">
        <v>55</v>
      </c>
      <c r="D43" s="106">
        <v>71741962.317053214</v>
      </c>
    </row>
    <row r="44" spans="1:4" x14ac:dyDescent="0.25">
      <c r="A44" s="106" t="s">
        <v>141</v>
      </c>
      <c r="B44" s="106" t="s">
        <v>6</v>
      </c>
      <c r="C44" s="106" t="s">
        <v>55</v>
      </c>
      <c r="D44" s="106">
        <v>76697640.916903496</v>
      </c>
    </row>
    <row r="45" spans="1:4" x14ac:dyDescent="0.25">
      <c r="A45" s="106" t="s">
        <v>140</v>
      </c>
      <c r="B45" s="106" t="s">
        <v>6</v>
      </c>
      <c r="C45" s="106" t="s">
        <v>55</v>
      </c>
      <c r="D45" s="106">
        <v>81921314.320506245</v>
      </c>
    </row>
    <row r="46" spans="1:4" x14ac:dyDescent="0.25">
      <c r="A46" s="106" t="s">
        <v>139</v>
      </c>
      <c r="B46" s="106" t="s">
        <v>6</v>
      </c>
      <c r="C46" s="106" t="s">
        <v>55</v>
      </c>
      <c r="D46" s="106">
        <v>87493813.645543471</v>
      </c>
    </row>
    <row r="47" spans="1:4" x14ac:dyDescent="0.25">
      <c r="A47" s="106" t="s">
        <v>138</v>
      </c>
      <c r="B47" s="106" t="s">
        <v>6</v>
      </c>
      <c r="C47" s="106" t="s">
        <v>55</v>
      </c>
      <c r="D47" s="106">
        <v>93437893.238639399</v>
      </c>
    </row>
    <row r="48" spans="1:4" x14ac:dyDescent="0.25">
      <c r="A48" s="106" t="s">
        <v>137</v>
      </c>
      <c r="B48" s="106" t="s">
        <v>6</v>
      </c>
      <c r="C48" s="106" t="s">
        <v>55</v>
      </c>
      <c r="D48" s="106">
        <v>99777750.384523183</v>
      </c>
    </row>
    <row r="49" spans="1:4" x14ac:dyDescent="0.25">
      <c r="A49" s="106" t="s">
        <v>136</v>
      </c>
      <c r="B49" s="106" t="s">
        <v>6</v>
      </c>
      <c r="C49" s="106" t="s">
        <v>55</v>
      </c>
      <c r="D49" s="106">
        <v>106539113.72324668</v>
      </c>
    </row>
    <row r="50" spans="1:4" x14ac:dyDescent="0.25">
      <c r="A50" s="106" t="s">
        <v>81</v>
      </c>
      <c r="B50" s="106" t="s">
        <v>6</v>
      </c>
      <c r="C50" s="106" t="s">
        <v>53</v>
      </c>
      <c r="D50" s="106">
        <v>57496667.875711411</v>
      </c>
    </row>
    <row r="51" spans="1:4" x14ac:dyDescent="0.25">
      <c r="A51" s="106" t="s">
        <v>146</v>
      </c>
      <c r="B51" s="106" t="s">
        <v>6</v>
      </c>
      <c r="C51" s="106" t="s">
        <v>53</v>
      </c>
      <c r="D51" s="106">
        <v>53133354.065345332</v>
      </c>
    </row>
    <row r="52" spans="1:4" x14ac:dyDescent="0.25">
      <c r="A52" s="106" t="s">
        <v>145</v>
      </c>
      <c r="B52" s="106" t="s">
        <v>6</v>
      </c>
      <c r="C52" s="106" t="s">
        <v>53</v>
      </c>
      <c r="D52" s="106">
        <v>58421415.261583813</v>
      </c>
    </row>
    <row r="53" spans="1:4" x14ac:dyDescent="0.25">
      <c r="A53" s="106" t="s">
        <v>144</v>
      </c>
      <c r="B53" s="106" t="s">
        <v>6</v>
      </c>
      <c r="C53" s="106" t="s">
        <v>53</v>
      </c>
      <c r="D53" s="106">
        <v>62732541.014616229</v>
      </c>
    </row>
    <row r="54" spans="1:4" x14ac:dyDescent="0.25">
      <c r="A54" s="106" t="s">
        <v>143</v>
      </c>
      <c r="B54" s="106" t="s">
        <v>6</v>
      </c>
      <c r="C54" s="106" t="s">
        <v>53</v>
      </c>
      <c r="D54" s="106">
        <v>67291911.446289957</v>
      </c>
    </row>
    <row r="55" spans="1:4" x14ac:dyDescent="0.25">
      <c r="A55" s="106" t="s">
        <v>142</v>
      </c>
      <c r="B55" s="106" t="s">
        <v>6</v>
      </c>
      <c r="C55" s="106" t="s">
        <v>53</v>
      </c>
      <c r="D55" s="106">
        <v>72101941.771010965</v>
      </c>
    </row>
    <row r="56" spans="1:4" x14ac:dyDescent="0.25">
      <c r="A56" s="106" t="s">
        <v>141</v>
      </c>
      <c r="B56" s="106" t="s">
        <v>6</v>
      </c>
      <c r="C56" s="106" t="s">
        <v>53</v>
      </c>
      <c r="D56" s="106">
        <v>77210018.192781091</v>
      </c>
    </row>
    <row r="57" spans="1:4" x14ac:dyDescent="0.25">
      <c r="A57" s="106" t="s">
        <v>140</v>
      </c>
      <c r="B57" s="106" t="s">
        <v>6</v>
      </c>
      <c r="C57" s="106" t="s">
        <v>53</v>
      </c>
      <c r="D57" s="106">
        <v>82615618.59322992</v>
      </c>
    </row>
    <row r="58" spans="1:4" x14ac:dyDescent="0.25">
      <c r="A58" s="106" t="s">
        <v>139</v>
      </c>
      <c r="B58" s="106" t="s">
        <v>6</v>
      </c>
      <c r="C58" s="106" t="s">
        <v>53</v>
      </c>
      <c r="D58" s="106">
        <v>88404053.361449301</v>
      </c>
    </row>
    <row r="59" spans="1:4" x14ac:dyDescent="0.25">
      <c r="A59" s="106" t="s">
        <v>138</v>
      </c>
      <c r="B59" s="106" t="s">
        <v>6</v>
      </c>
      <c r="C59" s="106" t="s">
        <v>53</v>
      </c>
      <c r="D59" s="106">
        <v>94602746.759106576</v>
      </c>
    </row>
    <row r="60" spans="1:4" x14ac:dyDescent="0.25">
      <c r="A60" s="106" t="s">
        <v>137</v>
      </c>
      <c r="B60" s="106" t="s">
        <v>6</v>
      </c>
      <c r="C60" s="106" t="s">
        <v>53</v>
      </c>
      <c r="D60" s="106">
        <v>101241105.57681882</v>
      </c>
    </row>
    <row r="61" spans="1:4" x14ac:dyDescent="0.25">
      <c r="A61" s="106" t="s">
        <v>136</v>
      </c>
      <c r="B61" s="106" t="s">
        <v>6</v>
      </c>
      <c r="C61" s="106" t="s">
        <v>53</v>
      </c>
      <c r="D61" s="106">
        <v>108350663.06661466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61"/>
  <sheetViews>
    <sheetView zoomScaleNormal="100" workbookViewId="0"/>
  </sheetViews>
  <sheetFormatPr defaultColWidth="25.85546875" defaultRowHeight="15" x14ac:dyDescent="0.25"/>
  <cols>
    <col min="1" max="1" width="7.28515625" bestFit="1" customWidth="1"/>
    <col min="2" max="2" width="19" bestFit="1" customWidth="1"/>
    <col min="3" max="3" width="17.42578125" bestFit="1" customWidth="1"/>
    <col min="4" max="4" width="12" bestFit="1" customWidth="1"/>
  </cols>
  <sheetData>
    <row r="1" spans="1:4" x14ac:dyDescent="0.25">
      <c r="A1" s="106" t="s">
        <v>27</v>
      </c>
      <c r="B1" s="106" t="s">
        <v>18</v>
      </c>
      <c r="C1" s="106" t="s">
        <v>51</v>
      </c>
      <c r="D1" s="106" t="s">
        <v>61</v>
      </c>
    </row>
    <row r="2" spans="1:4" x14ac:dyDescent="0.25">
      <c r="A2" s="106" t="s">
        <v>81</v>
      </c>
      <c r="B2" s="106" t="s">
        <v>6</v>
      </c>
      <c r="C2" s="106" t="s">
        <v>52</v>
      </c>
      <c r="D2" s="106">
        <v>23738390.467632826</v>
      </c>
    </row>
    <row r="3" spans="1:4" x14ac:dyDescent="0.25">
      <c r="A3" s="106" t="s">
        <v>146</v>
      </c>
      <c r="B3" s="106" t="s">
        <v>6</v>
      </c>
      <c r="C3" s="106" t="s">
        <v>52</v>
      </c>
      <c r="D3" s="106">
        <v>21574529.282425903</v>
      </c>
    </row>
    <row r="4" spans="1:4" x14ac:dyDescent="0.25">
      <c r="A4" s="106" t="s">
        <v>145</v>
      </c>
      <c r="B4" s="106" t="s">
        <v>6</v>
      </c>
      <c r="C4" s="106" t="s">
        <v>52</v>
      </c>
      <c r="D4" s="106">
        <v>22794362.375364579</v>
      </c>
    </row>
    <row r="5" spans="1:4" x14ac:dyDescent="0.25">
      <c r="A5" s="106" t="s">
        <v>144</v>
      </c>
      <c r="B5" s="106" t="s">
        <v>6</v>
      </c>
      <c r="C5" s="106" t="s">
        <v>52</v>
      </c>
      <c r="D5" s="106">
        <v>23856268.928637646</v>
      </c>
    </row>
    <row r="6" spans="1:4" x14ac:dyDescent="0.25">
      <c r="A6" s="106" t="s">
        <v>143</v>
      </c>
      <c r="B6" s="106" t="s">
        <v>6</v>
      </c>
      <c r="C6" s="106" t="s">
        <v>52</v>
      </c>
      <c r="D6" s="106">
        <v>25157957.950315535</v>
      </c>
    </row>
    <row r="7" spans="1:4" x14ac:dyDescent="0.25">
      <c r="A7" s="106" t="s">
        <v>142</v>
      </c>
      <c r="B7" s="106" t="s">
        <v>6</v>
      </c>
      <c r="C7" s="106" t="s">
        <v>52</v>
      </c>
      <c r="D7" s="106">
        <v>26497660.739000369</v>
      </c>
    </row>
    <row r="8" spans="1:4" x14ac:dyDescent="0.25">
      <c r="A8" s="106" t="s">
        <v>141</v>
      </c>
      <c r="B8" s="106" t="s">
        <v>6</v>
      </c>
      <c r="C8" s="106" t="s">
        <v>52</v>
      </c>
      <c r="D8" s="106">
        <v>27888629.228050191</v>
      </c>
    </row>
    <row r="9" spans="1:4" x14ac:dyDescent="0.25">
      <c r="A9" s="106" t="s">
        <v>140</v>
      </c>
      <c r="B9" s="106" t="s">
        <v>6</v>
      </c>
      <c r="C9" s="106" t="s">
        <v>52</v>
      </c>
      <c r="D9" s="106">
        <v>29326026.846938752</v>
      </c>
    </row>
    <row r="10" spans="1:4" x14ac:dyDescent="0.25">
      <c r="A10" s="106" t="s">
        <v>139</v>
      </c>
      <c r="B10" s="106" t="s">
        <v>6</v>
      </c>
      <c r="C10" s="106" t="s">
        <v>52</v>
      </c>
      <c r="D10" s="106">
        <v>30835085.884144068</v>
      </c>
    </row>
    <row r="11" spans="1:4" x14ac:dyDescent="0.25">
      <c r="A11" s="106" t="s">
        <v>138</v>
      </c>
      <c r="B11" s="106" t="s">
        <v>6</v>
      </c>
      <c r="C11" s="106" t="s">
        <v>52</v>
      </c>
      <c r="D11" s="106">
        <v>32419235.368598029</v>
      </c>
    </row>
    <row r="12" spans="1:4" x14ac:dyDescent="0.25">
      <c r="A12" s="106" t="s">
        <v>137</v>
      </c>
      <c r="B12" s="106" t="s">
        <v>6</v>
      </c>
      <c r="C12" s="106" t="s">
        <v>52</v>
      </c>
      <c r="D12" s="106">
        <v>34082059.985892035</v>
      </c>
    </row>
    <row r="13" spans="1:4" x14ac:dyDescent="0.25">
      <c r="A13" s="106" t="s">
        <v>136</v>
      </c>
      <c r="B13" s="106" t="s">
        <v>6</v>
      </c>
      <c r="C13" s="106" t="s">
        <v>52</v>
      </c>
      <c r="D13" s="106">
        <v>35827306.667624302</v>
      </c>
    </row>
    <row r="14" spans="1:4" x14ac:dyDescent="0.25">
      <c r="A14" s="106" t="s">
        <v>81</v>
      </c>
      <c r="B14" s="106" t="s">
        <v>6</v>
      </c>
      <c r="C14" s="106" t="s">
        <v>56</v>
      </c>
      <c r="D14" s="106">
        <v>5384212.5042195572</v>
      </c>
    </row>
    <row r="15" spans="1:4" x14ac:dyDescent="0.25">
      <c r="A15" s="106" t="s">
        <v>146</v>
      </c>
      <c r="B15" s="106" t="s">
        <v>6</v>
      </c>
      <c r="C15" s="106" t="s">
        <v>56</v>
      </c>
      <c r="D15" s="106">
        <v>4957274.8038288448</v>
      </c>
    </row>
    <row r="16" spans="1:4" x14ac:dyDescent="0.25">
      <c r="A16" s="106" t="s">
        <v>145</v>
      </c>
      <c r="B16" s="106" t="s">
        <v>6</v>
      </c>
      <c r="C16" s="106" t="s">
        <v>56</v>
      </c>
      <c r="D16" s="106">
        <v>5307074.5471759196</v>
      </c>
    </row>
    <row r="17" spans="1:4" x14ac:dyDescent="0.25">
      <c r="A17" s="106" t="s">
        <v>144</v>
      </c>
      <c r="B17" s="106" t="s">
        <v>6</v>
      </c>
      <c r="C17" s="106" t="s">
        <v>56</v>
      </c>
      <c r="D17" s="106">
        <v>5629273.041027572</v>
      </c>
    </row>
    <row r="18" spans="1:4" x14ac:dyDescent="0.25">
      <c r="A18" s="106" t="s">
        <v>143</v>
      </c>
      <c r="B18" s="106" t="s">
        <v>6</v>
      </c>
      <c r="C18" s="106" t="s">
        <v>56</v>
      </c>
      <c r="D18" s="106">
        <v>6017885.6618969589</v>
      </c>
    </row>
    <row r="19" spans="1:4" x14ac:dyDescent="0.25">
      <c r="A19" s="106" t="s">
        <v>142</v>
      </c>
      <c r="B19" s="106" t="s">
        <v>6</v>
      </c>
      <c r="C19" s="106" t="s">
        <v>56</v>
      </c>
      <c r="D19" s="106">
        <v>6426763.7141156681</v>
      </c>
    </row>
    <row r="20" spans="1:4" x14ac:dyDescent="0.25">
      <c r="A20" s="106" t="s">
        <v>141</v>
      </c>
      <c r="B20" s="106" t="s">
        <v>6</v>
      </c>
      <c r="C20" s="106" t="s">
        <v>56</v>
      </c>
      <c r="D20" s="106">
        <v>6860039.1371339411</v>
      </c>
    </row>
    <row r="21" spans="1:4" x14ac:dyDescent="0.25">
      <c r="A21" s="106" t="s">
        <v>140</v>
      </c>
      <c r="B21" s="106" t="s">
        <v>6</v>
      </c>
      <c r="C21" s="106" t="s">
        <v>56</v>
      </c>
      <c r="D21" s="106">
        <v>7317565.2788259313</v>
      </c>
    </row>
    <row r="22" spans="1:4" x14ac:dyDescent="0.25">
      <c r="A22" s="106" t="s">
        <v>139</v>
      </c>
      <c r="B22" s="106" t="s">
        <v>6</v>
      </c>
      <c r="C22" s="106" t="s">
        <v>56</v>
      </c>
      <c r="D22" s="106">
        <v>7806796.2269473057</v>
      </c>
    </row>
    <row r="23" spans="1:4" x14ac:dyDescent="0.25">
      <c r="A23" s="106" t="s">
        <v>138</v>
      </c>
      <c r="B23" s="106" t="s">
        <v>6</v>
      </c>
      <c r="C23" s="106" t="s">
        <v>56</v>
      </c>
      <c r="D23" s="106">
        <v>8330023.039099724</v>
      </c>
    </row>
    <row r="24" spans="1:4" x14ac:dyDescent="0.25">
      <c r="A24" s="106" t="s">
        <v>137</v>
      </c>
      <c r="B24" s="106" t="s">
        <v>6</v>
      </c>
      <c r="C24" s="106" t="s">
        <v>56</v>
      </c>
      <c r="D24" s="106">
        <v>8889711.1164993215</v>
      </c>
    </row>
    <row r="25" spans="1:4" x14ac:dyDescent="0.25">
      <c r="A25" s="106" t="s">
        <v>136</v>
      </c>
      <c r="B25" s="106" t="s">
        <v>6</v>
      </c>
      <c r="C25" s="106" t="s">
        <v>56</v>
      </c>
      <c r="D25" s="106">
        <v>9488514.2922070939</v>
      </c>
    </row>
    <row r="26" spans="1:4" x14ac:dyDescent="0.25">
      <c r="A26" s="106" t="s">
        <v>81</v>
      </c>
      <c r="B26" s="106" t="s">
        <v>6</v>
      </c>
      <c r="C26" s="106" t="s">
        <v>54</v>
      </c>
      <c r="D26" s="106">
        <v>52308265.324800685</v>
      </c>
    </row>
    <row r="27" spans="1:4" x14ac:dyDescent="0.25">
      <c r="A27" s="106" t="s">
        <v>146</v>
      </c>
      <c r="B27" s="106" t="s">
        <v>6</v>
      </c>
      <c r="C27" s="106" t="s">
        <v>54</v>
      </c>
      <c r="D27" s="106">
        <v>48035436.211815968</v>
      </c>
    </row>
    <row r="28" spans="1:4" x14ac:dyDescent="0.25">
      <c r="A28" s="106" t="s">
        <v>145</v>
      </c>
      <c r="B28" s="106" t="s">
        <v>6</v>
      </c>
      <c r="C28" s="106" t="s">
        <v>54</v>
      </c>
      <c r="D28" s="106">
        <v>51281180.757578462</v>
      </c>
    </row>
    <row r="29" spans="1:4" x14ac:dyDescent="0.25">
      <c r="A29" s="106" t="s">
        <v>144</v>
      </c>
      <c r="B29" s="106" t="s">
        <v>6</v>
      </c>
      <c r="C29" s="106" t="s">
        <v>54</v>
      </c>
      <c r="D29" s="106">
        <v>54231556.245105155</v>
      </c>
    </row>
    <row r="30" spans="1:4" x14ac:dyDescent="0.25">
      <c r="A30" s="106" t="s">
        <v>143</v>
      </c>
      <c r="B30" s="106" t="s">
        <v>6</v>
      </c>
      <c r="C30" s="106" t="s">
        <v>54</v>
      </c>
      <c r="D30" s="106">
        <v>57790007.313347444</v>
      </c>
    </row>
    <row r="31" spans="1:4" x14ac:dyDescent="0.25">
      <c r="A31" s="106" t="s">
        <v>142</v>
      </c>
      <c r="B31" s="106" t="s">
        <v>6</v>
      </c>
      <c r="C31" s="106" t="s">
        <v>54</v>
      </c>
      <c r="D31" s="106">
        <v>61506579.289803736</v>
      </c>
    </row>
    <row r="32" spans="1:4" x14ac:dyDescent="0.25">
      <c r="A32" s="106" t="s">
        <v>141</v>
      </c>
      <c r="B32" s="106" t="s">
        <v>6</v>
      </c>
      <c r="C32" s="106" t="s">
        <v>54</v>
      </c>
      <c r="D32" s="106">
        <v>65416418.175782666</v>
      </c>
    </row>
    <row r="33" spans="1:4" x14ac:dyDescent="0.25">
      <c r="A33" s="106" t="s">
        <v>140</v>
      </c>
      <c r="B33" s="106" t="s">
        <v>6</v>
      </c>
      <c r="C33" s="106" t="s">
        <v>54</v>
      </c>
      <c r="D33" s="106">
        <v>69513197.768709868</v>
      </c>
    </row>
    <row r="34" spans="1:4" x14ac:dyDescent="0.25">
      <c r="A34" s="106" t="s">
        <v>139</v>
      </c>
      <c r="B34" s="106" t="s">
        <v>6</v>
      </c>
      <c r="C34" s="106" t="s">
        <v>54</v>
      </c>
      <c r="D34" s="106">
        <v>73862254.239784181</v>
      </c>
    </row>
    <row r="35" spans="1:4" x14ac:dyDescent="0.25">
      <c r="A35" s="106" t="s">
        <v>138</v>
      </c>
      <c r="B35" s="106" t="s">
        <v>6</v>
      </c>
      <c r="C35" s="106" t="s">
        <v>54</v>
      </c>
      <c r="D35" s="106">
        <v>78478815.779986948</v>
      </c>
    </row>
    <row r="36" spans="1:4" x14ac:dyDescent="0.25">
      <c r="A36" s="106" t="s">
        <v>137</v>
      </c>
      <c r="B36" s="106" t="s">
        <v>6</v>
      </c>
      <c r="C36" s="106" t="s">
        <v>54</v>
      </c>
      <c r="D36" s="106">
        <v>83379007.676536009</v>
      </c>
    </row>
    <row r="37" spans="1:4" x14ac:dyDescent="0.25">
      <c r="A37" s="106" t="s">
        <v>136</v>
      </c>
      <c r="B37" s="106" t="s">
        <v>6</v>
      </c>
      <c r="C37" s="106" t="s">
        <v>54</v>
      </c>
      <c r="D37" s="106">
        <v>88579903.58622095</v>
      </c>
    </row>
    <row r="38" spans="1:4" x14ac:dyDescent="0.25">
      <c r="A38" s="106" t="s">
        <v>81</v>
      </c>
      <c r="B38" s="106" t="s">
        <v>6</v>
      </c>
      <c r="C38" s="106" t="s">
        <v>55</v>
      </c>
      <c r="D38" s="106">
        <v>57575301.117849015</v>
      </c>
    </row>
    <row r="39" spans="1:4" x14ac:dyDescent="0.25">
      <c r="A39" s="106" t="s">
        <v>146</v>
      </c>
      <c r="B39" s="106" t="s">
        <v>6</v>
      </c>
      <c r="C39" s="106" t="s">
        <v>55</v>
      </c>
      <c r="D39" s="106">
        <v>53151524.569668539</v>
      </c>
    </row>
    <row r="40" spans="1:4" x14ac:dyDescent="0.25">
      <c r="A40" s="106" t="s">
        <v>145</v>
      </c>
      <c r="B40" s="106" t="s">
        <v>6</v>
      </c>
      <c r="C40" s="106" t="s">
        <v>55</v>
      </c>
      <c r="D40" s="106">
        <v>57041556.582943961</v>
      </c>
    </row>
    <row r="41" spans="1:4" x14ac:dyDescent="0.25">
      <c r="A41" s="106" t="s">
        <v>144</v>
      </c>
      <c r="B41" s="106" t="s">
        <v>6</v>
      </c>
      <c r="C41" s="106" t="s">
        <v>55</v>
      </c>
      <c r="D41" s="106">
        <v>60639549.954701647</v>
      </c>
    </row>
    <row r="42" spans="1:4" x14ac:dyDescent="0.25">
      <c r="A42" s="106" t="s">
        <v>143</v>
      </c>
      <c r="B42" s="106" t="s">
        <v>6</v>
      </c>
      <c r="C42" s="106" t="s">
        <v>55</v>
      </c>
      <c r="D42" s="106">
        <v>64955853.941075191</v>
      </c>
    </row>
    <row r="43" spans="1:4" x14ac:dyDescent="0.25">
      <c r="A43" s="106" t="s">
        <v>142</v>
      </c>
      <c r="B43" s="106" t="s">
        <v>6</v>
      </c>
      <c r="C43" s="106" t="s">
        <v>55</v>
      </c>
      <c r="D43" s="106">
        <v>69492793.783468246</v>
      </c>
    </row>
    <row r="44" spans="1:4" x14ac:dyDescent="0.25">
      <c r="A44" s="106" t="s">
        <v>141</v>
      </c>
      <c r="B44" s="106" t="s">
        <v>6</v>
      </c>
      <c r="C44" s="106" t="s">
        <v>55</v>
      </c>
      <c r="D44" s="106">
        <v>74293107.85174793</v>
      </c>
    </row>
    <row r="45" spans="1:4" x14ac:dyDescent="0.25">
      <c r="A45" s="106" t="s">
        <v>140</v>
      </c>
      <c r="B45" s="106" t="s">
        <v>6</v>
      </c>
      <c r="C45" s="106" t="s">
        <v>55</v>
      </c>
      <c r="D45" s="106">
        <v>79353014.869965404</v>
      </c>
    </row>
    <row r="46" spans="1:4" x14ac:dyDescent="0.25">
      <c r="A46" s="106" t="s">
        <v>139</v>
      </c>
      <c r="B46" s="106" t="s">
        <v>6</v>
      </c>
      <c r="C46" s="106" t="s">
        <v>55</v>
      </c>
      <c r="D46" s="106">
        <v>84750811.834898442</v>
      </c>
    </row>
    <row r="47" spans="1:4" x14ac:dyDescent="0.25">
      <c r="A47" s="106" t="s">
        <v>138</v>
      </c>
      <c r="B47" s="106" t="s">
        <v>6</v>
      </c>
      <c r="C47" s="106" t="s">
        <v>55</v>
      </c>
      <c r="D47" s="106">
        <v>90508539.726003945</v>
      </c>
    </row>
    <row r="48" spans="1:4" x14ac:dyDescent="0.25">
      <c r="A48" s="106" t="s">
        <v>137</v>
      </c>
      <c r="B48" s="106" t="s">
        <v>6</v>
      </c>
      <c r="C48" s="106" t="s">
        <v>55</v>
      </c>
      <c r="D48" s="106">
        <v>96649637.223567426</v>
      </c>
    </row>
    <row r="49" spans="1:4" x14ac:dyDescent="0.25">
      <c r="A49" s="106" t="s">
        <v>136</v>
      </c>
      <c r="B49" s="106" t="s">
        <v>6</v>
      </c>
      <c r="C49" s="106" t="s">
        <v>55</v>
      </c>
      <c r="D49" s="106">
        <v>103199026.35396935</v>
      </c>
    </row>
    <row r="50" spans="1:4" x14ac:dyDescent="0.25">
      <c r="A50" s="106" t="s">
        <v>81</v>
      </c>
      <c r="B50" s="106" t="s">
        <v>6</v>
      </c>
      <c r="C50" s="106" t="s">
        <v>53</v>
      </c>
      <c r="D50" s="106">
        <v>57496667.875711411</v>
      </c>
    </row>
    <row r="51" spans="1:4" x14ac:dyDescent="0.25">
      <c r="A51" s="106" t="s">
        <v>146</v>
      </c>
      <c r="B51" s="106" t="s">
        <v>6</v>
      </c>
      <c r="C51" s="106" t="s">
        <v>53</v>
      </c>
      <c r="D51" s="106">
        <v>53133354.065345332</v>
      </c>
    </row>
    <row r="52" spans="1:4" x14ac:dyDescent="0.25">
      <c r="A52" s="106" t="s">
        <v>145</v>
      </c>
      <c r="B52" s="106" t="s">
        <v>6</v>
      </c>
      <c r="C52" s="106" t="s">
        <v>53</v>
      </c>
      <c r="D52" s="106">
        <v>57087592.99533762</v>
      </c>
    </row>
    <row r="53" spans="1:4" x14ac:dyDescent="0.25">
      <c r="A53" s="106" t="s">
        <v>144</v>
      </c>
      <c r="B53" s="106" t="s">
        <v>6</v>
      </c>
      <c r="C53" s="106" t="s">
        <v>53</v>
      </c>
      <c r="D53" s="106">
        <v>60765825.124432594</v>
      </c>
    </row>
    <row r="54" spans="1:4" x14ac:dyDescent="0.25">
      <c r="A54" s="106" t="s">
        <v>143</v>
      </c>
      <c r="B54" s="106" t="s">
        <v>6</v>
      </c>
      <c r="C54" s="106" t="s">
        <v>53</v>
      </c>
      <c r="D54" s="106">
        <v>65182255.606087103</v>
      </c>
    </row>
    <row r="55" spans="1:4" x14ac:dyDescent="0.25">
      <c r="A55" s="106" t="s">
        <v>142</v>
      </c>
      <c r="B55" s="106" t="s">
        <v>6</v>
      </c>
      <c r="C55" s="106" t="s">
        <v>53</v>
      </c>
      <c r="D55" s="106">
        <v>69841487.590442985</v>
      </c>
    </row>
    <row r="56" spans="1:4" x14ac:dyDescent="0.25">
      <c r="A56" s="106" t="s">
        <v>141</v>
      </c>
      <c r="B56" s="106" t="s">
        <v>6</v>
      </c>
      <c r="C56" s="106" t="s">
        <v>53</v>
      </c>
      <c r="D56" s="106">
        <v>74789421.68568714</v>
      </c>
    </row>
    <row r="57" spans="1:4" x14ac:dyDescent="0.25">
      <c r="A57" s="106" t="s">
        <v>140</v>
      </c>
      <c r="B57" s="106" t="s">
        <v>6</v>
      </c>
      <c r="C57" s="106" t="s">
        <v>53</v>
      </c>
      <c r="D57" s="106">
        <v>80025552.142282233</v>
      </c>
    </row>
    <row r="58" spans="1:4" x14ac:dyDescent="0.25">
      <c r="A58" s="106" t="s">
        <v>139</v>
      </c>
      <c r="B58" s="106" t="s">
        <v>6</v>
      </c>
      <c r="C58" s="106" t="s">
        <v>53</v>
      </c>
      <c r="D58" s="106">
        <v>85632514.799635038</v>
      </c>
    </row>
    <row r="59" spans="1:4" x14ac:dyDescent="0.25">
      <c r="A59" s="106" t="s">
        <v>138</v>
      </c>
      <c r="B59" s="106" t="s">
        <v>6</v>
      </c>
      <c r="C59" s="106" t="s">
        <v>53</v>
      </c>
      <c r="D59" s="106">
        <v>91636874.146632567</v>
      </c>
    </row>
    <row r="60" spans="1:4" x14ac:dyDescent="0.25">
      <c r="A60" s="106" t="s">
        <v>137</v>
      </c>
      <c r="B60" s="106" t="s">
        <v>6</v>
      </c>
      <c r="C60" s="106" t="s">
        <v>53</v>
      </c>
      <c r="D60" s="106">
        <v>98067115.047225967</v>
      </c>
    </row>
    <row r="61" spans="1:4" x14ac:dyDescent="0.25">
      <c r="A61" s="106" t="s">
        <v>136</v>
      </c>
      <c r="B61" s="106" t="s">
        <v>6</v>
      </c>
      <c r="C61" s="106" t="s">
        <v>53</v>
      </c>
      <c r="D61" s="106">
        <v>104953782.160493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61"/>
  <sheetViews>
    <sheetView zoomScaleNormal="100" workbookViewId="0"/>
  </sheetViews>
  <sheetFormatPr defaultColWidth="25.85546875" defaultRowHeight="15" x14ac:dyDescent="0.25"/>
  <cols>
    <col min="1" max="1" width="7.28515625" bestFit="1" customWidth="1"/>
    <col min="2" max="2" width="19" bestFit="1" customWidth="1"/>
    <col min="3" max="3" width="17.42578125" bestFit="1" customWidth="1"/>
    <col min="4" max="4" width="12" bestFit="1" customWidth="1"/>
  </cols>
  <sheetData>
    <row r="1" spans="1:4" x14ac:dyDescent="0.25">
      <c r="A1" s="106" t="s">
        <v>27</v>
      </c>
      <c r="B1" s="106" t="s">
        <v>18</v>
      </c>
      <c r="C1" s="106" t="s">
        <v>51</v>
      </c>
      <c r="D1" s="106" t="s">
        <v>61</v>
      </c>
    </row>
    <row r="2" spans="1:4" x14ac:dyDescent="0.25">
      <c r="A2" s="106" t="s">
        <v>81</v>
      </c>
      <c r="B2" s="106" t="s">
        <v>6</v>
      </c>
      <c r="C2" s="106" t="s">
        <v>52</v>
      </c>
      <c r="D2" s="106">
        <v>23738390.467632826</v>
      </c>
    </row>
    <row r="3" spans="1:4" x14ac:dyDescent="0.25">
      <c r="A3" s="106" t="s">
        <v>146</v>
      </c>
      <c r="B3" s="106" t="s">
        <v>6</v>
      </c>
      <c r="C3" s="106" t="s">
        <v>52</v>
      </c>
      <c r="D3" s="106">
        <v>21574529.282425903</v>
      </c>
    </row>
    <row r="4" spans="1:4" x14ac:dyDescent="0.25">
      <c r="A4" s="106" t="s">
        <v>145</v>
      </c>
      <c r="B4" s="106" t="s">
        <v>6</v>
      </c>
      <c r="C4" s="106" t="s">
        <v>52</v>
      </c>
      <c r="D4" s="106">
        <v>23422740.552459776</v>
      </c>
    </row>
    <row r="5" spans="1:4" x14ac:dyDescent="0.25">
      <c r="A5" s="106" t="s">
        <v>144</v>
      </c>
      <c r="B5" s="106" t="s">
        <v>6</v>
      </c>
      <c r="C5" s="106" t="s">
        <v>52</v>
      </c>
      <c r="D5" s="106">
        <v>25020058.978903372</v>
      </c>
    </row>
    <row r="6" spans="1:4" x14ac:dyDescent="0.25">
      <c r="A6" s="106" t="s">
        <v>143</v>
      </c>
      <c r="B6" s="106" t="s">
        <v>6</v>
      </c>
      <c r="C6" s="106" t="s">
        <v>52</v>
      </c>
      <c r="D6" s="106">
        <v>26385248.824473761</v>
      </c>
    </row>
    <row r="7" spans="1:4" x14ac:dyDescent="0.25">
      <c r="A7" s="106" t="s">
        <v>142</v>
      </c>
      <c r="B7" s="106" t="s">
        <v>6</v>
      </c>
      <c r="C7" s="106" t="s">
        <v>52</v>
      </c>
      <c r="D7" s="106">
        <v>27790306.878076509</v>
      </c>
    </row>
    <row r="8" spans="1:4" x14ac:dyDescent="0.25">
      <c r="A8" s="106" t="s">
        <v>141</v>
      </c>
      <c r="B8" s="106" t="s">
        <v>6</v>
      </c>
      <c r="C8" s="106" t="s">
        <v>52</v>
      </c>
      <c r="D8" s="106">
        <v>29249131.547513623</v>
      </c>
    </row>
    <row r="9" spans="1:4" x14ac:dyDescent="0.25">
      <c r="A9" s="106" t="s">
        <v>140</v>
      </c>
      <c r="B9" s="106" t="s">
        <v>6</v>
      </c>
      <c r="C9" s="106" t="s">
        <v>52</v>
      </c>
      <c r="D9" s="106">
        <v>30756650.317875713</v>
      </c>
    </row>
    <row r="10" spans="1:4" x14ac:dyDescent="0.25">
      <c r="A10" s="106" t="s">
        <v>139</v>
      </c>
      <c r="B10" s="106" t="s">
        <v>6</v>
      </c>
      <c r="C10" s="106" t="s">
        <v>52</v>
      </c>
      <c r="D10" s="106">
        <v>32339326.394611243</v>
      </c>
    </row>
    <row r="11" spans="1:4" x14ac:dyDescent="0.25">
      <c r="A11" s="106" t="s">
        <v>138</v>
      </c>
      <c r="B11" s="106" t="s">
        <v>6</v>
      </c>
      <c r="C11" s="106" t="s">
        <v>52</v>
      </c>
      <c r="D11" s="106">
        <v>34000756.08636231</v>
      </c>
    </row>
    <row r="12" spans="1:4" x14ac:dyDescent="0.25">
      <c r="A12" s="106" t="s">
        <v>137</v>
      </c>
      <c r="B12" s="106" t="s">
        <v>6</v>
      </c>
      <c r="C12" s="106" t="s">
        <v>52</v>
      </c>
      <c r="D12" s="106">
        <v>35744698.951892562</v>
      </c>
    </row>
    <row r="13" spans="1:4" x14ac:dyDescent="0.25">
      <c r="A13" s="106" t="s">
        <v>136</v>
      </c>
      <c r="B13" s="106" t="s">
        <v>6</v>
      </c>
      <c r="C13" s="106" t="s">
        <v>52</v>
      </c>
      <c r="D13" s="106">
        <v>37575084.710885182</v>
      </c>
    </row>
    <row r="14" spans="1:4" x14ac:dyDescent="0.25">
      <c r="A14" s="106" t="s">
        <v>81</v>
      </c>
      <c r="B14" s="106" t="s">
        <v>6</v>
      </c>
      <c r="C14" s="106" t="s">
        <v>56</v>
      </c>
      <c r="D14" s="106">
        <v>5384212.5042195572</v>
      </c>
    </row>
    <row r="15" spans="1:4" x14ac:dyDescent="0.25">
      <c r="A15" s="106" t="s">
        <v>146</v>
      </c>
      <c r="B15" s="106" t="s">
        <v>6</v>
      </c>
      <c r="C15" s="106" t="s">
        <v>56</v>
      </c>
      <c r="D15" s="106">
        <v>4957274.8038288448</v>
      </c>
    </row>
    <row r="16" spans="1:4" x14ac:dyDescent="0.25">
      <c r="A16" s="106" t="s">
        <v>145</v>
      </c>
      <c r="B16" s="106" t="s">
        <v>6</v>
      </c>
      <c r="C16" s="106" t="s">
        <v>56</v>
      </c>
      <c r="D16" s="106">
        <v>5453376.0657157376</v>
      </c>
    </row>
    <row r="17" spans="1:4" x14ac:dyDescent="0.25">
      <c r="A17" s="106" t="s">
        <v>144</v>
      </c>
      <c r="B17" s="106" t="s">
        <v>6</v>
      </c>
      <c r="C17" s="106" t="s">
        <v>56</v>
      </c>
      <c r="D17" s="106">
        <v>5903888.1526770163</v>
      </c>
    </row>
    <row r="18" spans="1:4" x14ac:dyDescent="0.25">
      <c r="A18" s="106" t="s">
        <v>143</v>
      </c>
      <c r="B18" s="106" t="s">
        <v>6</v>
      </c>
      <c r="C18" s="106" t="s">
        <v>56</v>
      </c>
      <c r="D18" s="106">
        <v>6311458.6207658686</v>
      </c>
    </row>
    <row r="19" spans="1:4" x14ac:dyDescent="0.25">
      <c r="A19" s="106" t="s">
        <v>142</v>
      </c>
      <c r="B19" s="106" t="s">
        <v>6</v>
      </c>
      <c r="C19" s="106" t="s">
        <v>56</v>
      </c>
      <c r="D19" s="106">
        <v>6740283.1369671691</v>
      </c>
    </row>
    <row r="20" spans="1:4" x14ac:dyDescent="0.25">
      <c r="A20" s="106" t="s">
        <v>141</v>
      </c>
      <c r="B20" s="106" t="s">
        <v>6</v>
      </c>
      <c r="C20" s="106" t="s">
        <v>56</v>
      </c>
      <c r="D20" s="106">
        <v>7194695.2108105011</v>
      </c>
    </row>
    <row r="21" spans="1:4" x14ac:dyDescent="0.25">
      <c r="A21" s="106" t="s">
        <v>140</v>
      </c>
      <c r="B21" s="106" t="s">
        <v>6</v>
      </c>
      <c r="C21" s="106" t="s">
        <v>56</v>
      </c>
      <c r="D21" s="106">
        <v>7674541.035979839</v>
      </c>
    </row>
    <row r="22" spans="1:4" x14ac:dyDescent="0.25">
      <c r="A22" s="106" t="s">
        <v>139</v>
      </c>
      <c r="B22" s="106" t="s">
        <v>6</v>
      </c>
      <c r="C22" s="106" t="s">
        <v>56</v>
      </c>
      <c r="D22" s="106">
        <v>8187638.3360193949</v>
      </c>
    </row>
    <row r="23" spans="1:4" x14ac:dyDescent="0.25">
      <c r="A23" s="106" t="s">
        <v>138</v>
      </c>
      <c r="B23" s="106" t="s">
        <v>6</v>
      </c>
      <c r="C23" s="106" t="s">
        <v>56</v>
      </c>
      <c r="D23" s="106">
        <v>8736389.9341237396</v>
      </c>
    </row>
    <row r="24" spans="1:4" x14ac:dyDescent="0.25">
      <c r="A24" s="106" t="s">
        <v>137</v>
      </c>
      <c r="B24" s="106" t="s">
        <v>6</v>
      </c>
      <c r="C24" s="106" t="s">
        <v>56</v>
      </c>
      <c r="D24" s="106">
        <v>9323381.5021772441</v>
      </c>
    </row>
    <row r="25" spans="1:4" x14ac:dyDescent="0.25">
      <c r="A25" s="106" t="s">
        <v>136</v>
      </c>
      <c r="B25" s="106" t="s">
        <v>6</v>
      </c>
      <c r="C25" s="106" t="s">
        <v>56</v>
      </c>
      <c r="D25" s="106">
        <v>9951396.3362562731</v>
      </c>
    </row>
    <row r="26" spans="1:4" x14ac:dyDescent="0.25">
      <c r="A26" s="106" t="s">
        <v>81</v>
      </c>
      <c r="B26" s="106" t="s">
        <v>6</v>
      </c>
      <c r="C26" s="106" t="s">
        <v>54</v>
      </c>
      <c r="D26" s="106">
        <v>52308265.324800685</v>
      </c>
    </row>
    <row r="27" spans="1:4" x14ac:dyDescent="0.25">
      <c r="A27" s="106" t="s">
        <v>146</v>
      </c>
      <c r="B27" s="106" t="s">
        <v>6</v>
      </c>
      <c r="C27" s="106" t="s">
        <v>54</v>
      </c>
      <c r="D27" s="106">
        <v>48035436.211815968</v>
      </c>
    </row>
    <row r="28" spans="1:4" x14ac:dyDescent="0.25">
      <c r="A28" s="106" t="s">
        <v>145</v>
      </c>
      <c r="B28" s="106" t="s">
        <v>6</v>
      </c>
      <c r="C28" s="106" t="s">
        <v>54</v>
      </c>
      <c r="D28" s="106">
        <v>52694862.542271122</v>
      </c>
    </row>
    <row r="29" spans="1:4" x14ac:dyDescent="0.25">
      <c r="A29" s="106" t="s">
        <v>144</v>
      </c>
      <c r="B29" s="106" t="s">
        <v>6</v>
      </c>
      <c r="C29" s="106" t="s">
        <v>54</v>
      </c>
      <c r="D29" s="106">
        <v>56877156.265681535</v>
      </c>
    </row>
    <row r="30" spans="1:4" x14ac:dyDescent="0.25">
      <c r="A30" s="106" t="s">
        <v>143</v>
      </c>
      <c r="B30" s="106" t="s">
        <v>6</v>
      </c>
      <c r="C30" s="106" t="s">
        <v>54</v>
      </c>
      <c r="D30" s="106">
        <v>60609200.696740404</v>
      </c>
    </row>
    <row r="31" spans="1:4" x14ac:dyDescent="0.25">
      <c r="A31" s="106" t="s">
        <v>142</v>
      </c>
      <c r="B31" s="106" t="s">
        <v>6</v>
      </c>
      <c r="C31" s="106" t="s">
        <v>54</v>
      </c>
      <c r="D31" s="106">
        <v>64507079.712458968</v>
      </c>
    </row>
    <row r="32" spans="1:4" x14ac:dyDescent="0.25">
      <c r="A32" s="106" t="s">
        <v>141</v>
      </c>
      <c r="B32" s="106" t="s">
        <v>6</v>
      </c>
      <c r="C32" s="106" t="s">
        <v>54</v>
      </c>
      <c r="D32" s="106">
        <v>68607653.855793342</v>
      </c>
    </row>
    <row r="33" spans="1:4" x14ac:dyDescent="0.25">
      <c r="A33" s="106" t="s">
        <v>140</v>
      </c>
      <c r="B33" s="106" t="s">
        <v>6</v>
      </c>
      <c r="C33" s="106" t="s">
        <v>54</v>
      </c>
      <c r="D33" s="106">
        <v>72904288.310461178</v>
      </c>
    </row>
    <row r="34" spans="1:4" x14ac:dyDescent="0.25">
      <c r="A34" s="106" t="s">
        <v>139</v>
      </c>
      <c r="B34" s="106" t="s">
        <v>6</v>
      </c>
      <c r="C34" s="106" t="s">
        <v>54</v>
      </c>
      <c r="D34" s="106">
        <v>77465506.568620473</v>
      </c>
    </row>
    <row r="35" spans="1:4" x14ac:dyDescent="0.25">
      <c r="A35" s="106" t="s">
        <v>138</v>
      </c>
      <c r="B35" s="106" t="s">
        <v>6</v>
      </c>
      <c r="C35" s="106" t="s">
        <v>54</v>
      </c>
      <c r="D35" s="106">
        <v>82307279.704274252</v>
      </c>
    </row>
    <row r="36" spans="1:4" x14ac:dyDescent="0.25">
      <c r="A36" s="106" t="s">
        <v>137</v>
      </c>
      <c r="B36" s="106" t="s">
        <v>6</v>
      </c>
      <c r="C36" s="106" t="s">
        <v>54</v>
      </c>
      <c r="D36" s="106">
        <v>87446519.651071906</v>
      </c>
    </row>
    <row r="37" spans="1:4" x14ac:dyDescent="0.25">
      <c r="A37" s="106" t="s">
        <v>136</v>
      </c>
      <c r="B37" s="106" t="s">
        <v>6</v>
      </c>
      <c r="C37" s="106" t="s">
        <v>54</v>
      </c>
      <c r="D37" s="106">
        <v>92901132.976932228</v>
      </c>
    </row>
    <row r="38" spans="1:4" x14ac:dyDescent="0.25">
      <c r="A38" s="106" t="s">
        <v>81</v>
      </c>
      <c r="B38" s="106" t="s">
        <v>6</v>
      </c>
      <c r="C38" s="106" t="s">
        <v>55</v>
      </c>
      <c r="D38" s="106">
        <v>57575301.117849015</v>
      </c>
    </row>
    <row r="39" spans="1:4" x14ac:dyDescent="0.25">
      <c r="A39" s="106" t="s">
        <v>146</v>
      </c>
      <c r="B39" s="106" t="s">
        <v>6</v>
      </c>
      <c r="C39" s="106" t="s">
        <v>55</v>
      </c>
      <c r="D39" s="106">
        <v>53151524.569668539</v>
      </c>
    </row>
    <row r="40" spans="1:4" x14ac:dyDescent="0.25">
      <c r="A40" s="106" t="s">
        <v>145</v>
      </c>
      <c r="B40" s="106" t="s">
        <v>6</v>
      </c>
      <c r="C40" s="106" t="s">
        <v>55</v>
      </c>
      <c r="D40" s="106">
        <v>58614036.161622666</v>
      </c>
    </row>
    <row r="41" spans="1:4" x14ac:dyDescent="0.25">
      <c r="A41" s="106" t="s">
        <v>144</v>
      </c>
      <c r="B41" s="106" t="s">
        <v>6</v>
      </c>
      <c r="C41" s="106" t="s">
        <v>55</v>
      </c>
      <c r="D41" s="106">
        <v>63597753.733380437</v>
      </c>
    </row>
    <row r="42" spans="1:4" x14ac:dyDescent="0.25">
      <c r="A42" s="106" t="s">
        <v>143</v>
      </c>
      <c r="B42" s="106" t="s">
        <v>6</v>
      </c>
      <c r="C42" s="106" t="s">
        <v>55</v>
      </c>
      <c r="D42" s="106">
        <v>68124621.729083821</v>
      </c>
    </row>
    <row r="43" spans="1:4" x14ac:dyDescent="0.25">
      <c r="A43" s="106" t="s">
        <v>142</v>
      </c>
      <c r="B43" s="106" t="s">
        <v>6</v>
      </c>
      <c r="C43" s="106" t="s">
        <v>55</v>
      </c>
      <c r="D43" s="106">
        <v>72882888.949325651</v>
      </c>
    </row>
    <row r="44" spans="1:4" x14ac:dyDescent="0.25">
      <c r="A44" s="106" t="s">
        <v>141</v>
      </c>
      <c r="B44" s="106" t="s">
        <v>6</v>
      </c>
      <c r="C44" s="106" t="s">
        <v>55</v>
      </c>
      <c r="D44" s="106">
        <v>77917378.687217623</v>
      </c>
    </row>
    <row r="45" spans="1:4" x14ac:dyDescent="0.25">
      <c r="A45" s="106" t="s">
        <v>140</v>
      </c>
      <c r="B45" s="106" t="s">
        <v>6</v>
      </c>
      <c r="C45" s="106" t="s">
        <v>55</v>
      </c>
      <c r="D45" s="106">
        <v>83224125.203291476</v>
      </c>
    </row>
    <row r="46" spans="1:4" x14ac:dyDescent="0.25">
      <c r="A46" s="106" t="s">
        <v>139</v>
      </c>
      <c r="B46" s="106" t="s">
        <v>6</v>
      </c>
      <c r="C46" s="106" t="s">
        <v>55</v>
      </c>
      <c r="D46" s="106">
        <v>88885245.088499025</v>
      </c>
    </row>
    <row r="47" spans="1:4" x14ac:dyDescent="0.25">
      <c r="A47" s="106" t="s">
        <v>138</v>
      </c>
      <c r="B47" s="106" t="s">
        <v>6</v>
      </c>
      <c r="C47" s="106" t="s">
        <v>55</v>
      </c>
      <c r="D47" s="106">
        <v>94923854.55634433</v>
      </c>
    </row>
    <row r="48" spans="1:4" x14ac:dyDescent="0.25">
      <c r="A48" s="106" t="s">
        <v>137</v>
      </c>
      <c r="B48" s="106" t="s">
        <v>6</v>
      </c>
      <c r="C48" s="106" t="s">
        <v>55</v>
      </c>
      <c r="D48" s="106">
        <v>101364535.70576705</v>
      </c>
    </row>
    <row r="49" spans="1:4" x14ac:dyDescent="0.25">
      <c r="A49" s="106" t="s">
        <v>136</v>
      </c>
      <c r="B49" s="106" t="s">
        <v>6</v>
      </c>
      <c r="C49" s="106" t="s">
        <v>55</v>
      </c>
      <c r="D49" s="106">
        <v>108233426.3444761</v>
      </c>
    </row>
    <row r="50" spans="1:4" x14ac:dyDescent="0.25">
      <c r="A50" s="106" t="s">
        <v>81</v>
      </c>
      <c r="B50" s="106" t="s">
        <v>6</v>
      </c>
      <c r="C50" s="106" t="s">
        <v>53</v>
      </c>
      <c r="D50" s="106">
        <v>57496667.875711411</v>
      </c>
    </row>
    <row r="51" spans="1:4" x14ac:dyDescent="0.25">
      <c r="A51" s="106" t="s">
        <v>146</v>
      </c>
      <c r="B51" s="106" t="s">
        <v>6</v>
      </c>
      <c r="C51" s="106" t="s">
        <v>53</v>
      </c>
      <c r="D51" s="106">
        <v>53133354.065345332</v>
      </c>
    </row>
    <row r="52" spans="1:4" x14ac:dyDescent="0.25">
      <c r="A52" s="106" t="s">
        <v>145</v>
      </c>
      <c r="B52" s="106" t="s">
        <v>6</v>
      </c>
      <c r="C52" s="106" t="s">
        <v>53</v>
      </c>
      <c r="D52" s="106">
        <v>58661341.671893388</v>
      </c>
    </row>
    <row r="53" spans="1:4" x14ac:dyDescent="0.25">
      <c r="A53" s="106" t="s">
        <v>144</v>
      </c>
      <c r="B53" s="106" t="s">
        <v>6</v>
      </c>
      <c r="C53" s="106" t="s">
        <v>53</v>
      </c>
      <c r="D53" s="106">
        <v>63730189.035970733</v>
      </c>
    </row>
    <row r="54" spans="1:4" x14ac:dyDescent="0.25">
      <c r="A54" s="106" t="s">
        <v>143</v>
      </c>
      <c r="B54" s="106" t="s">
        <v>6</v>
      </c>
      <c r="C54" s="106" t="s">
        <v>53</v>
      </c>
      <c r="D54" s="106">
        <v>68362068.038415119</v>
      </c>
    </row>
    <row r="55" spans="1:4" x14ac:dyDescent="0.25">
      <c r="A55" s="106" t="s">
        <v>142</v>
      </c>
      <c r="B55" s="106" t="s">
        <v>6</v>
      </c>
      <c r="C55" s="106" t="s">
        <v>53</v>
      </c>
      <c r="D55" s="106">
        <v>73248593.227818832</v>
      </c>
    </row>
    <row r="56" spans="1:4" x14ac:dyDescent="0.25">
      <c r="A56" s="106" t="s">
        <v>141</v>
      </c>
      <c r="B56" s="106" t="s">
        <v>6</v>
      </c>
      <c r="C56" s="106" t="s">
        <v>53</v>
      </c>
      <c r="D56" s="106">
        <v>78437904.40036878</v>
      </c>
    </row>
    <row r="57" spans="1:4" x14ac:dyDescent="0.25">
      <c r="A57" s="106" t="s">
        <v>140</v>
      </c>
      <c r="B57" s="106" t="s">
        <v>6</v>
      </c>
      <c r="C57" s="106" t="s">
        <v>53</v>
      </c>
      <c r="D57" s="106">
        <v>83929471.134342685</v>
      </c>
    </row>
    <row r="58" spans="1:4" x14ac:dyDescent="0.25">
      <c r="A58" s="106" t="s">
        <v>139</v>
      </c>
      <c r="B58" s="106" t="s">
        <v>6</v>
      </c>
      <c r="C58" s="106" t="s">
        <v>53</v>
      </c>
      <c r="D58" s="106">
        <v>89809960.526842445</v>
      </c>
    </row>
    <row r="59" spans="1:4" x14ac:dyDescent="0.25">
      <c r="A59" s="106" t="s">
        <v>138</v>
      </c>
      <c r="B59" s="106" t="s">
        <v>6</v>
      </c>
      <c r="C59" s="106" t="s">
        <v>53</v>
      </c>
      <c r="D59" s="106">
        <v>96107232.972998828</v>
      </c>
    </row>
    <row r="60" spans="1:4" x14ac:dyDescent="0.25">
      <c r="A60" s="106" t="s">
        <v>137</v>
      </c>
      <c r="B60" s="106" t="s">
        <v>6</v>
      </c>
      <c r="C60" s="106" t="s">
        <v>53</v>
      </c>
      <c r="D60" s="106">
        <v>102851162.92544307</v>
      </c>
    </row>
    <row r="61" spans="1:4" x14ac:dyDescent="0.25">
      <c r="A61" s="106" t="s">
        <v>136</v>
      </c>
      <c r="B61" s="106" t="s">
        <v>6</v>
      </c>
      <c r="C61" s="106" t="s">
        <v>53</v>
      </c>
      <c r="D61" s="106">
        <v>110073785.11575449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8"/>
  <sheetViews>
    <sheetView zoomScaleNormal="100" workbookViewId="0"/>
  </sheetViews>
  <sheetFormatPr defaultRowHeight="15" x14ac:dyDescent="0.25"/>
  <cols>
    <col min="1" max="1" width="17.28515625" bestFit="1" customWidth="1"/>
    <col min="2" max="3" width="12.85546875" bestFit="1" customWidth="1"/>
  </cols>
  <sheetData>
    <row r="1" spans="1:4" s="2" customFormat="1" x14ac:dyDescent="0.25">
      <c r="A1" s="2" t="s">
        <v>67</v>
      </c>
      <c r="B1" s="2" t="s">
        <v>0</v>
      </c>
      <c r="C1" s="2" t="s">
        <v>78</v>
      </c>
    </row>
    <row r="2" spans="1:4" x14ac:dyDescent="0.25">
      <c r="A2" t="s">
        <v>75</v>
      </c>
      <c r="B2">
        <v>4</v>
      </c>
      <c r="C2">
        <v>1</v>
      </c>
    </row>
    <row r="3" spans="1:4" x14ac:dyDescent="0.25">
      <c r="A3" t="s">
        <v>1</v>
      </c>
      <c r="B3">
        <v>6</v>
      </c>
      <c r="C3">
        <v>1</v>
      </c>
    </row>
    <row r="4" spans="1:4" x14ac:dyDescent="0.25">
      <c r="A4" t="s">
        <v>28</v>
      </c>
      <c r="B4">
        <v>9</v>
      </c>
      <c r="C4">
        <v>1</v>
      </c>
    </row>
    <row r="5" spans="1:4" x14ac:dyDescent="0.25">
      <c r="A5" t="s">
        <v>76</v>
      </c>
      <c r="B5">
        <v>11</v>
      </c>
      <c r="C5">
        <v>1</v>
      </c>
    </row>
    <row r="6" spans="1:4" x14ac:dyDescent="0.25">
      <c r="A6" t="s">
        <v>77</v>
      </c>
      <c r="B6">
        <v>2</v>
      </c>
      <c r="C6">
        <v>1</v>
      </c>
    </row>
    <row r="8" spans="1:4" x14ac:dyDescent="0.25">
      <c r="A8" s="1"/>
      <c r="B8" s="1"/>
      <c r="C8" s="1"/>
      <c r="D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2"/>
  <sheetViews>
    <sheetView zoomScaleNormal="100" workbookViewId="0"/>
  </sheetViews>
  <sheetFormatPr defaultRowHeight="15" x14ac:dyDescent="0.25"/>
  <cols>
    <col min="1" max="1" width="14" bestFit="1" customWidth="1"/>
    <col min="2" max="2" width="7.5703125" bestFit="1" customWidth="1"/>
  </cols>
  <sheetData>
    <row r="1" spans="1:2" s="2" customFormat="1" x14ac:dyDescent="0.25">
      <c r="A1" s="2" t="s">
        <v>66</v>
      </c>
      <c r="B1" s="2" t="s">
        <v>2</v>
      </c>
    </row>
    <row r="2" spans="1:2" x14ac:dyDescent="0.25">
      <c r="A2" s="5" t="s">
        <v>461</v>
      </c>
      <c r="B2" s="5">
        <v>1</v>
      </c>
    </row>
    <row r="3" spans="1:2" x14ac:dyDescent="0.25">
      <c r="A3" s="3"/>
      <c r="B3" s="3"/>
    </row>
    <row r="4" spans="1:2" x14ac:dyDescent="0.25">
      <c r="A4" s="3"/>
      <c r="B4" s="3"/>
    </row>
    <row r="5" spans="1:2" x14ac:dyDescent="0.25">
      <c r="A5" s="3"/>
      <c r="B5" s="3"/>
    </row>
    <row r="6" spans="1:2" x14ac:dyDescent="0.25">
      <c r="A6" s="3"/>
      <c r="B6" s="3"/>
    </row>
    <row r="7" spans="1:2" x14ac:dyDescent="0.25">
      <c r="A7" s="3"/>
      <c r="B7" s="3"/>
    </row>
    <row r="8" spans="1:2" x14ac:dyDescent="0.25">
      <c r="A8" s="3"/>
      <c r="B8" s="3"/>
    </row>
    <row r="9" spans="1:2" x14ac:dyDescent="0.25">
      <c r="A9" s="3"/>
      <c r="B9" s="3"/>
    </row>
    <row r="10" spans="1:2" x14ac:dyDescent="0.25">
      <c r="A10" s="3"/>
      <c r="B10" s="3"/>
    </row>
    <row r="11" spans="1:2" x14ac:dyDescent="0.25">
      <c r="A11" s="3"/>
      <c r="B11" s="3"/>
    </row>
    <row r="12" spans="1:2" x14ac:dyDescent="0.25">
      <c r="A12" s="3"/>
      <c r="B1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4"/>
  <sheetViews>
    <sheetView zoomScaleNormal="100" workbookViewId="0"/>
  </sheetViews>
  <sheetFormatPr defaultRowHeight="15" x14ac:dyDescent="0.25"/>
  <cols>
    <col min="1" max="1" width="13.85546875" bestFit="1" customWidth="1"/>
  </cols>
  <sheetData>
    <row r="1" spans="1:2" x14ac:dyDescent="0.25">
      <c r="A1" s="2" t="s">
        <v>65</v>
      </c>
      <c r="B1" s="2" t="s">
        <v>3</v>
      </c>
    </row>
    <row r="2" spans="1:2" x14ac:dyDescent="0.25">
      <c r="A2" t="s">
        <v>69</v>
      </c>
      <c r="B2">
        <v>6</v>
      </c>
    </row>
    <row r="3" spans="1:2" x14ac:dyDescent="0.25">
      <c r="A3" t="s">
        <v>4</v>
      </c>
      <c r="B3">
        <v>9</v>
      </c>
    </row>
    <row r="4" spans="1:2" x14ac:dyDescent="0.25">
      <c r="A4" t="s">
        <v>70</v>
      </c>
      <c r="B4">
        <v>12</v>
      </c>
    </row>
    <row r="5" spans="1:2" x14ac:dyDescent="0.25">
      <c r="A5" t="s">
        <v>5</v>
      </c>
      <c r="B5">
        <v>15</v>
      </c>
    </row>
    <row r="6" spans="1:2" x14ac:dyDescent="0.25">
      <c r="A6" t="s">
        <v>71</v>
      </c>
      <c r="B6">
        <v>18</v>
      </c>
    </row>
    <row r="7" spans="1:2" x14ac:dyDescent="0.25">
      <c r="A7" t="s">
        <v>72</v>
      </c>
      <c r="B7">
        <v>22</v>
      </c>
    </row>
    <row r="14" spans="1:2" x14ac:dyDescent="0.25">
      <c r="B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zoomScaleNormal="100" workbookViewId="0"/>
  </sheetViews>
  <sheetFormatPr defaultRowHeight="15" x14ac:dyDescent="0.25"/>
  <sheetData>
    <row r="1" spans="1:1" x14ac:dyDescent="0.25">
      <c r="A1" s="6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"/>
  <sheetViews>
    <sheetView zoomScaleNormal="100" workbookViewId="0"/>
  </sheetViews>
  <sheetFormatPr defaultRowHeight="15" x14ac:dyDescent="0.25"/>
  <cols>
    <col min="1" max="1" width="11" bestFit="1" customWidth="1"/>
    <col min="2" max="2" width="15.5703125" bestFit="1" customWidth="1"/>
    <col min="3" max="3" width="15.28515625" bestFit="1" customWidth="1"/>
    <col min="4" max="4" width="16.85546875" bestFit="1" customWidth="1"/>
    <col min="5" max="5" width="11.5703125" bestFit="1" customWidth="1"/>
    <col min="6" max="6" width="11.140625" bestFit="1" customWidth="1"/>
  </cols>
  <sheetData>
    <row r="1" spans="1:5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"/>
  <sheetViews>
    <sheetView zoomScaleNormal="100" workbookViewId="0"/>
  </sheetViews>
  <sheetFormatPr defaultColWidth="9.140625" defaultRowHeight="15" x14ac:dyDescent="0.25"/>
  <cols>
    <col min="1" max="1" width="11.5703125" style="3" bestFit="1" customWidth="1"/>
    <col min="2" max="16384" width="9.140625" style="3"/>
  </cols>
  <sheetData>
    <row r="1" spans="1:9" x14ac:dyDescent="0.25">
      <c r="A1" t="s">
        <v>52</v>
      </c>
      <c r="B1" t="s">
        <v>13</v>
      </c>
      <c r="C1" t="s">
        <v>46</v>
      </c>
      <c r="D1" t="s">
        <v>47</v>
      </c>
      <c r="E1" t="s">
        <v>48</v>
      </c>
      <c r="F1"/>
      <c r="G1"/>
      <c r="H1"/>
      <c r="I1"/>
    </row>
    <row r="2" spans="1:9" x14ac:dyDescent="0.25">
      <c r="A2" t="s">
        <v>53</v>
      </c>
      <c r="B2" t="s">
        <v>38</v>
      </c>
      <c r="C2" t="s">
        <v>15</v>
      </c>
      <c r="D2" t="s">
        <v>12</v>
      </c>
      <c r="E2" t="s">
        <v>11</v>
      </c>
      <c r="F2" t="s">
        <v>39</v>
      </c>
      <c r="G2" t="s">
        <v>40</v>
      </c>
      <c r="H2"/>
      <c r="I2"/>
    </row>
    <row r="3" spans="1:9" x14ac:dyDescent="0.25">
      <c r="A3" t="s">
        <v>54</v>
      </c>
      <c r="B3" t="s">
        <v>35</v>
      </c>
      <c r="C3" t="s">
        <v>36</v>
      </c>
      <c r="D3" t="s">
        <v>7</v>
      </c>
      <c r="E3" t="s">
        <v>37</v>
      </c>
      <c r="F3" t="s">
        <v>8</v>
      </c>
      <c r="G3" t="s">
        <v>14</v>
      </c>
      <c r="H3" t="s">
        <v>10</v>
      </c>
      <c r="I3" t="s">
        <v>9</v>
      </c>
    </row>
    <row r="4" spans="1:9" x14ac:dyDescent="0.25">
      <c r="A4" t="s">
        <v>55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/>
      <c r="H4"/>
      <c r="I4"/>
    </row>
    <row r="5" spans="1:9" x14ac:dyDescent="0.25">
      <c r="A5" t="s">
        <v>56</v>
      </c>
      <c r="B5" t="s">
        <v>49</v>
      </c>
      <c r="C5" t="s">
        <v>50</v>
      </c>
      <c r="D5"/>
      <c r="E5"/>
      <c r="F5"/>
      <c r="G5"/>
      <c r="H5"/>
      <c r="I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zoomScaleNormal="100" workbookViewId="0"/>
  </sheetViews>
  <sheetFormatPr defaultColWidth="9.140625" defaultRowHeight="15" x14ac:dyDescent="0.25"/>
  <cols>
    <col min="1" max="1" width="11" style="111" customWidth="1"/>
    <col min="2" max="2" width="24.28515625" style="111" bestFit="1" customWidth="1"/>
    <col min="3" max="3" width="13" style="111" customWidth="1"/>
    <col min="4" max="4" width="12.5703125" style="111" bestFit="1" customWidth="1"/>
    <col min="5" max="5" width="26.140625" style="111" customWidth="1"/>
    <col min="6" max="6" width="13.42578125" style="111" bestFit="1" customWidth="1"/>
    <col min="7" max="7" width="9.85546875" style="111" customWidth="1"/>
    <col min="8" max="8" width="13.42578125" style="111" customWidth="1"/>
    <col min="9" max="9" width="9.140625" style="111"/>
    <col min="10" max="10" width="11.5703125" style="111" bestFit="1" customWidth="1"/>
    <col min="11" max="15" width="9.140625" style="111"/>
    <col min="16" max="16" width="9.42578125" style="111" customWidth="1"/>
    <col min="17" max="30" width="9.140625" style="112"/>
    <col min="31" max="16384" width="9.140625" style="111"/>
  </cols>
  <sheetData>
    <row r="1" spans="1:36" ht="30" x14ac:dyDescent="0.25">
      <c r="B1" s="219" t="s">
        <v>365</v>
      </c>
      <c r="C1" s="219" t="s">
        <v>325</v>
      </c>
      <c r="D1" s="219" t="s">
        <v>211</v>
      </c>
      <c r="E1" s="219" t="s">
        <v>364</v>
      </c>
      <c r="H1" s="111" t="s">
        <v>161</v>
      </c>
      <c r="I1" s="218">
        <f>'EnergyContent-Input'!B1</f>
        <v>4.1868000000000001E-3</v>
      </c>
      <c r="J1" s="111" t="s">
        <v>24</v>
      </c>
    </row>
    <row r="2" spans="1:36" ht="45" x14ac:dyDescent="0.25">
      <c r="B2" s="179" t="s">
        <v>363</v>
      </c>
      <c r="C2" s="217">
        <f>D2/$I$1</f>
        <v>5010.81267316508</v>
      </c>
      <c r="D2" s="216">
        <f>$N$19</f>
        <v>20.979270500007559</v>
      </c>
      <c r="E2" s="179" t="s">
        <v>362</v>
      </c>
    </row>
    <row r="3" spans="1:36" ht="105" x14ac:dyDescent="0.25">
      <c r="B3" s="179" t="s">
        <v>361</v>
      </c>
      <c r="C3" s="217">
        <f>D3/$I$1</f>
        <v>4144.1597379803452</v>
      </c>
      <c r="D3" s="216">
        <f>$N$51</f>
        <v>17.350767990976109</v>
      </c>
      <c r="E3" s="179" t="s">
        <v>360</v>
      </c>
    </row>
    <row r="4" spans="1:36" ht="135" x14ac:dyDescent="0.25">
      <c r="B4" s="195" t="s">
        <v>359</v>
      </c>
      <c r="C4" s="215">
        <f>AVERAGE($E$9:$E$10)</f>
        <v>6694.5</v>
      </c>
      <c r="D4" s="188">
        <f>C4*$I$1</f>
        <v>28.028532600000002</v>
      </c>
      <c r="E4" s="195" t="s">
        <v>358</v>
      </c>
      <c r="H4" s="206"/>
    </row>
    <row r="5" spans="1:36" customFormat="1" x14ac:dyDescent="0.25">
      <c r="B5" s="121" t="s">
        <v>357</v>
      </c>
      <c r="C5" s="195">
        <f>$V$56</f>
        <v>5400</v>
      </c>
      <c r="D5" s="214">
        <f>C5*$I$1</f>
        <v>22.608720000000002</v>
      </c>
      <c r="E5" s="213" t="s">
        <v>356</v>
      </c>
      <c r="F5" s="111"/>
      <c r="G5" s="111"/>
      <c r="H5" s="211"/>
    </row>
    <row r="6" spans="1:36" customFormat="1" x14ac:dyDescent="0.25">
      <c r="B6" s="212"/>
      <c r="C6" s="183"/>
      <c r="D6" s="187"/>
      <c r="E6" s="212"/>
      <c r="F6" s="183"/>
      <c r="G6" s="111"/>
      <c r="H6" s="211"/>
    </row>
    <row r="7" spans="1:36" x14ac:dyDescent="0.25">
      <c r="A7" s="158" t="s">
        <v>159</v>
      </c>
      <c r="B7" s="201" t="s">
        <v>350</v>
      </c>
      <c r="P7" s="184"/>
      <c r="Q7" s="185"/>
      <c r="R7" s="185"/>
      <c r="S7" s="185"/>
      <c r="T7" s="185"/>
      <c r="U7" s="185"/>
      <c r="V7" s="185"/>
      <c r="W7" s="185"/>
    </row>
    <row r="8" spans="1:36" s="158" customFormat="1" ht="110.25" customHeight="1" x14ac:dyDescent="0.25">
      <c r="A8" s="181" t="s">
        <v>355</v>
      </c>
      <c r="B8" s="181"/>
      <c r="C8" s="181"/>
      <c r="D8" s="181"/>
      <c r="E8" s="181" t="s">
        <v>325</v>
      </c>
      <c r="F8" s="181" t="s">
        <v>211</v>
      </c>
      <c r="G8" s="181" t="s">
        <v>125</v>
      </c>
      <c r="H8" s="181" t="s">
        <v>124</v>
      </c>
      <c r="I8" s="181" t="s">
        <v>123</v>
      </c>
      <c r="J8" s="181" t="s">
        <v>122</v>
      </c>
      <c r="K8" s="181" t="s">
        <v>121</v>
      </c>
      <c r="L8" s="181" t="s">
        <v>120</v>
      </c>
      <c r="M8" s="181" t="s">
        <v>119</v>
      </c>
      <c r="N8" s="181" t="s">
        <v>118</v>
      </c>
      <c r="P8" s="199"/>
      <c r="Q8" s="199"/>
      <c r="R8" s="199"/>
      <c r="S8" s="199"/>
      <c r="T8" s="199"/>
      <c r="U8" s="199"/>
      <c r="V8" s="199"/>
      <c r="W8" s="199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</row>
    <row r="9" spans="1:36" x14ac:dyDescent="0.25">
      <c r="A9" s="179" t="s">
        <v>270</v>
      </c>
      <c r="B9" s="179"/>
      <c r="C9" s="179"/>
      <c r="D9" s="179"/>
      <c r="E9" s="179">
        <f t="shared" ref="E9:E14" si="0">D77</f>
        <v>6836</v>
      </c>
      <c r="F9" s="196">
        <f t="shared" ref="F9:F17" si="1">E9*$I$1</f>
        <v>28.620964799999999</v>
      </c>
      <c r="G9">
        <v>7.1999999999999995E-2</v>
      </c>
      <c r="H9">
        <v>6.0999999999999999E-2</v>
      </c>
      <c r="I9">
        <v>0.05</v>
      </c>
      <c r="J9">
        <v>3.6999999999999998E-2</v>
      </c>
      <c r="K9">
        <v>2.3E-2</v>
      </c>
      <c r="L9">
        <v>0.155</v>
      </c>
      <c r="M9">
        <v>3.5000000000000003E-2</v>
      </c>
      <c r="N9">
        <v>1.7999999999999999E-2</v>
      </c>
      <c r="P9" s="209"/>
      <c r="Q9" s="209"/>
      <c r="R9" s="209"/>
      <c r="S9" s="209"/>
      <c r="T9" s="209"/>
      <c r="U9" s="209"/>
      <c r="V9" s="209"/>
      <c r="W9" s="209"/>
      <c r="AE9" s="112"/>
      <c r="AF9" s="112"/>
      <c r="AG9" s="112"/>
      <c r="AH9" s="112"/>
      <c r="AI9" s="112"/>
      <c r="AJ9" s="112"/>
    </row>
    <row r="10" spans="1:36" x14ac:dyDescent="0.25">
      <c r="A10" s="179" t="s">
        <v>269</v>
      </c>
      <c r="B10" s="179"/>
      <c r="C10" s="179"/>
      <c r="D10" s="179"/>
      <c r="E10" s="179">
        <f t="shared" si="0"/>
        <v>6553</v>
      </c>
      <c r="F10" s="196">
        <f t="shared" si="1"/>
        <v>27.436100400000001</v>
      </c>
      <c r="G10" s="111">
        <v>1.37</v>
      </c>
      <c r="H10" s="111">
        <v>0.60399999999999998</v>
      </c>
      <c r="I10" s="111">
        <v>0.45600000000000002</v>
      </c>
      <c r="J10" s="111">
        <v>1.0509999999999999</v>
      </c>
      <c r="K10" s="111">
        <v>1.004</v>
      </c>
      <c r="L10" s="111">
        <v>5.0999999999999997E-2</v>
      </c>
      <c r="M10" s="111">
        <v>0</v>
      </c>
      <c r="N10" s="111">
        <v>0.13200000000000001</v>
      </c>
      <c r="P10" s="209"/>
      <c r="Q10" s="209"/>
      <c r="R10" s="209"/>
      <c r="S10" s="209"/>
      <c r="T10" s="209"/>
      <c r="U10" s="209"/>
      <c r="V10" s="209"/>
      <c r="W10" s="209"/>
      <c r="AE10" s="112"/>
      <c r="AF10" s="112"/>
      <c r="AG10" s="112"/>
      <c r="AH10" s="112"/>
      <c r="AI10" s="112"/>
      <c r="AJ10" s="112"/>
    </row>
    <row r="11" spans="1:36" x14ac:dyDescent="0.25">
      <c r="A11" s="179" t="s">
        <v>268</v>
      </c>
      <c r="B11" s="179"/>
      <c r="C11" s="179"/>
      <c r="D11" s="179"/>
      <c r="E11" s="179">
        <f t="shared" si="0"/>
        <v>6271</v>
      </c>
      <c r="F11" s="196">
        <f t="shared" si="1"/>
        <v>26.255422800000002</v>
      </c>
      <c r="G11" s="111">
        <v>0.26</v>
      </c>
      <c r="H11" s="111">
        <v>0.14499999999999999</v>
      </c>
      <c r="I11" s="111">
        <v>0.115</v>
      </c>
      <c r="J11" s="111">
        <v>0.41499999999999998</v>
      </c>
      <c r="K11" s="111">
        <v>0.315</v>
      </c>
      <c r="L11" s="111">
        <v>0.17599999999999999</v>
      </c>
      <c r="M11" s="111">
        <v>5.8000000000000003E-2</v>
      </c>
      <c r="N11" s="111">
        <v>0.13600000000000001</v>
      </c>
      <c r="P11" s="209"/>
      <c r="Q11" s="209"/>
      <c r="R11" s="209"/>
      <c r="S11" s="209"/>
      <c r="T11" s="209"/>
      <c r="U11" s="209"/>
      <c r="V11" s="209"/>
      <c r="W11" s="209"/>
      <c r="AE11" s="112"/>
      <c r="AF11" s="112"/>
      <c r="AG11" s="112"/>
      <c r="AH11" s="112"/>
      <c r="AI11" s="112"/>
      <c r="AJ11" s="112"/>
    </row>
    <row r="12" spans="1:36" x14ac:dyDescent="0.25">
      <c r="A12" s="179" t="s">
        <v>267</v>
      </c>
      <c r="B12" s="179"/>
      <c r="C12" s="179"/>
      <c r="D12" s="179"/>
      <c r="E12" s="179">
        <f t="shared" si="0"/>
        <v>5689</v>
      </c>
      <c r="F12" s="196">
        <f t="shared" si="1"/>
        <v>23.8187052</v>
      </c>
      <c r="G12" s="111">
        <v>1.7110000000000001</v>
      </c>
      <c r="H12" s="111">
        <v>2.0419999999999998</v>
      </c>
      <c r="I12" s="111">
        <v>2.2280000000000002</v>
      </c>
      <c r="J12" s="111">
        <v>2.4929999999999999</v>
      </c>
      <c r="K12" s="111">
        <v>3.42</v>
      </c>
      <c r="L12" s="111">
        <v>4.5519999999999996</v>
      </c>
      <c r="M12" s="111">
        <v>4.3390000000000004</v>
      </c>
      <c r="N12" s="111">
        <v>2.3029999999999999</v>
      </c>
      <c r="P12" s="209"/>
      <c r="Q12" s="209"/>
      <c r="R12" s="209"/>
      <c r="S12" s="209"/>
      <c r="T12" s="209"/>
      <c r="U12" s="209"/>
      <c r="V12" s="209"/>
      <c r="W12" s="209"/>
      <c r="AE12" s="112"/>
      <c r="AF12" s="112"/>
      <c r="AG12" s="112"/>
      <c r="AH12" s="112"/>
      <c r="AI12" s="112"/>
      <c r="AJ12" s="112"/>
    </row>
    <row r="13" spans="1:36" x14ac:dyDescent="0.25">
      <c r="A13" s="179" t="s">
        <v>266</v>
      </c>
      <c r="B13" s="179"/>
      <c r="C13" s="179"/>
      <c r="D13" s="179"/>
      <c r="E13" s="179">
        <f t="shared" si="0"/>
        <v>5612</v>
      </c>
      <c r="F13" s="196">
        <f t="shared" si="1"/>
        <v>23.496321600000002</v>
      </c>
      <c r="G13" s="111">
        <v>12.346</v>
      </c>
      <c r="H13" s="111">
        <v>12.616</v>
      </c>
      <c r="I13" s="111">
        <v>12.335000000000001</v>
      </c>
      <c r="J13" s="111">
        <v>12.968</v>
      </c>
      <c r="K13" s="111">
        <v>10.795999999999999</v>
      </c>
      <c r="L13" s="111">
        <v>3.9910000000000001</v>
      </c>
      <c r="M13" s="111">
        <v>6.577</v>
      </c>
      <c r="N13" s="111">
        <v>7.3609999999999998</v>
      </c>
      <c r="O13" s="158"/>
      <c r="P13" s="209"/>
      <c r="Q13" s="209"/>
      <c r="R13" s="209"/>
      <c r="S13" s="209"/>
      <c r="T13" s="209"/>
      <c r="U13" s="209"/>
      <c r="V13" s="209"/>
      <c r="W13" s="209"/>
      <c r="AE13" s="112"/>
      <c r="AF13" s="112"/>
      <c r="AG13" s="112"/>
      <c r="AH13" s="112"/>
      <c r="AI13" s="112"/>
      <c r="AJ13" s="112"/>
    </row>
    <row r="14" spans="1:36" s="158" customFormat="1" x14ac:dyDescent="0.25">
      <c r="A14" s="179" t="s">
        <v>265</v>
      </c>
      <c r="B14" s="179"/>
      <c r="C14" s="179"/>
      <c r="D14" s="179"/>
      <c r="E14" s="179">
        <f t="shared" si="0"/>
        <v>4953</v>
      </c>
      <c r="F14" s="196">
        <f t="shared" si="1"/>
        <v>20.737220400000002</v>
      </c>
      <c r="G14" s="111">
        <v>35.655999999999999</v>
      </c>
      <c r="H14" s="111">
        <v>40.962000000000003</v>
      </c>
      <c r="I14" s="111">
        <v>42.131999999999998</v>
      </c>
      <c r="J14" s="111">
        <v>43.787999999999997</v>
      </c>
      <c r="K14" s="111">
        <v>45.993000000000002</v>
      </c>
      <c r="L14" s="111">
        <v>31.041</v>
      </c>
      <c r="M14" s="111">
        <v>29.873999999999999</v>
      </c>
      <c r="N14" s="111">
        <v>33.094000000000001</v>
      </c>
      <c r="O14" s="111"/>
      <c r="P14" s="209"/>
      <c r="Q14" s="209"/>
      <c r="R14" s="209"/>
      <c r="S14" s="209"/>
      <c r="T14" s="209"/>
      <c r="U14" s="209"/>
      <c r="V14" s="209"/>
      <c r="W14" s="209"/>
      <c r="Y14" s="112"/>
      <c r="Z14" s="112"/>
      <c r="AA14" s="112"/>
      <c r="AB14" s="117"/>
      <c r="AC14" s="117"/>
      <c r="AD14" s="117"/>
      <c r="AE14" s="117"/>
      <c r="AF14" s="117"/>
      <c r="AG14" s="117"/>
      <c r="AH14" s="117"/>
      <c r="AI14" s="117"/>
      <c r="AJ14" s="117"/>
    </row>
    <row r="15" spans="1:36" x14ac:dyDescent="0.25">
      <c r="A15" s="195" t="s">
        <v>264</v>
      </c>
      <c r="B15" s="195"/>
      <c r="C15" s="195"/>
      <c r="D15" s="195"/>
      <c r="E15" s="197">
        <f>E10-(E9-E10)</f>
        <v>6270</v>
      </c>
      <c r="F15" s="196">
        <f t="shared" si="1"/>
        <v>26.251235999999999</v>
      </c>
      <c r="G15" s="111">
        <v>0.16700000000000001</v>
      </c>
      <c r="H15" s="111">
        <v>0.13500000000000001</v>
      </c>
      <c r="I15" s="111">
        <v>0.13</v>
      </c>
      <c r="J15" s="111">
        <v>0.13500000000000001</v>
      </c>
      <c r="K15" s="111">
        <v>0.11</v>
      </c>
      <c r="L15" s="111">
        <v>0.182</v>
      </c>
      <c r="M15" s="111">
        <v>0.247</v>
      </c>
      <c r="N15" s="111">
        <v>0.25</v>
      </c>
      <c r="P15" s="209"/>
      <c r="Q15" s="209"/>
      <c r="R15" s="209"/>
      <c r="S15" s="209"/>
      <c r="T15" s="209"/>
      <c r="U15" s="209"/>
      <c r="V15" s="209"/>
      <c r="W15" s="209"/>
      <c r="AE15" s="112"/>
      <c r="AF15" s="112"/>
      <c r="AG15" s="112"/>
      <c r="AH15" s="112"/>
      <c r="AI15" s="112"/>
      <c r="AJ15" s="112"/>
    </row>
    <row r="16" spans="1:36" x14ac:dyDescent="0.25">
      <c r="A16" s="195" t="s">
        <v>263</v>
      </c>
      <c r="B16" s="195"/>
      <c r="C16" s="195"/>
      <c r="D16" s="195"/>
      <c r="E16" s="210">
        <f>E14-(E11-E14)/3</f>
        <v>4513.666666666667</v>
      </c>
      <c r="F16" s="196">
        <f t="shared" si="1"/>
        <v>18.897819600000002</v>
      </c>
      <c r="N16" s="111">
        <v>9.6349999999999998</v>
      </c>
      <c r="P16" s="209"/>
      <c r="Q16" s="209"/>
      <c r="R16" s="209"/>
      <c r="S16" s="209"/>
      <c r="T16" s="209"/>
      <c r="U16" s="209"/>
      <c r="V16" s="209"/>
      <c r="W16" s="209"/>
      <c r="AE16" s="112"/>
      <c r="AF16" s="112"/>
      <c r="AG16" s="112"/>
      <c r="AH16" s="112"/>
      <c r="AI16" s="112"/>
      <c r="AJ16" s="112"/>
    </row>
    <row r="17" spans="1:36" s="158" customFormat="1" x14ac:dyDescent="0.25">
      <c r="A17" s="195" t="s">
        <v>262</v>
      </c>
      <c r="B17" s="195"/>
      <c r="C17" s="195"/>
      <c r="D17" s="195"/>
      <c r="E17" s="210">
        <f>E16-(E14-E16)</f>
        <v>4074.3333333333339</v>
      </c>
      <c r="F17" s="196">
        <f t="shared" si="1"/>
        <v>17.058418800000002</v>
      </c>
      <c r="G17" s="111"/>
      <c r="H17" s="111"/>
      <c r="I17" s="111"/>
      <c r="J17" s="111"/>
      <c r="K17" s="111"/>
      <c r="L17" s="111"/>
      <c r="M17" s="111"/>
      <c r="N17" s="111">
        <v>7.0000000000000001E-3</v>
      </c>
      <c r="O17" s="111"/>
      <c r="P17" s="209"/>
      <c r="Q17" s="209"/>
      <c r="R17" s="209"/>
      <c r="S17" s="209"/>
      <c r="T17" s="209"/>
      <c r="U17" s="209"/>
      <c r="V17" s="209"/>
      <c r="W17" s="209"/>
      <c r="Y17" s="112"/>
      <c r="Z17" s="112"/>
      <c r="AA17" s="112"/>
      <c r="AC17" s="117"/>
      <c r="AD17" s="117"/>
      <c r="AE17" s="117"/>
      <c r="AF17" s="117"/>
      <c r="AG17" s="117"/>
      <c r="AH17" s="117"/>
      <c r="AI17" s="117"/>
      <c r="AJ17" s="117"/>
    </row>
    <row r="18" spans="1:36" x14ac:dyDescent="0.25">
      <c r="A18" s="181"/>
      <c r="B18" s="181"/>
      <c r="C18" s="181"/>
      <c r="D18" s="181"/>
      <c r="E18" s="181"/>
      <c r="F18" s="192" t="s">
        <v>354</v>
      </c>
      <c r="G18" s="181">
        <f t="shared" ref="G18:N18" si="2">SUM(G9:G17)</f>
        <v>51.582000000000001</v>
      </c>
      <c r="H18" s="181">
        <f t="shared" si="2"/>
        <v>56.565000000000005</v>
      </c>
      <c r="I18" s="181">
        <f t="shared" si="2"/>
        <v>57.446000000000005</v>
      </c>
      <c r="J18" s="181">
        <f t="shared" si="2"/>
        <v>60.886999999999993</v>
      </c>
      <c r="K18" s="181">
        <f t="shared" si="2"/>
        <v>61.661000000000001</v>
      </c>
      <c r="L18" s="181">
        <f t="shared" si="2"/>
        <v>40.148000000000003</v>
      </c>
      <c r="M18" s="181">
        <f t="shared" si="2"/>
        <v>41.129999999999995</v>
      </c>
      <c r="N18" s="181">
        <f t="shared" si="2"/>
        <v>52.935999999999993</v>
      </c>
      <c r="P18" s="208"/>
      <c r="Q18" s="208"/>
      <c r="R18" s="208"/>
      <c r="S18" s="208"/>
      <c r="T18" s="208"/>
      <c r="U18" s="208"/>
      <c r="V18" s="208"/>
      <c r="W18" s="208"/>
      <c r="AE18" s="112"/>
      <c r="AF18" s="112"/>
      <c r="AG18" s="112"/>
      <c r="AH18" s="112"/>
      <c r="AI18" s="112"/>
      <c r="AJ18" s="112"/>
    </row>
    <row r="19" spans="1:36" x14ac:dyDescent="0.25">
      <c r="A19" s="178" t="s">
        <v>353</v>
      </c>
      <c r="B19" s="177"/>
      <c r="C19" s="177"/>
      <c r="D19" s="177"/>
      <c r="E19" s="177"/>
      <c r="F19" s="189"/>
      <c r="G19" s="188">
        <f t="shared" ref="G19:N19" si="3">SUMPRODUCT($F9:$F17,G9:G17)/G18</f>
        <v>21.73440841779691</v>
      </c>
      <c r="H19" s="188">
        <f t="shared" si="3"/>
        <v>21.571177371328563</v>
      </c>
      <c r="I19" s="188">
        <f t="shared" si="3"/>
        <v>21.532738856296348</v>
      </c>
      <c r="J19" s="188">
        <f t="shared" si="3"/>
        <v>21.621298010866035</v>
      </c>
      <c r="K19" s="188">
        <f t="shared" si="3"/>
        <v>21.541257176640016</v>
      </c>
      <c r="L19" s="188">
        <f t="shared" si="3"/>
        <v>21.449008519517783</v>
      </c>
      <c r="M19" s="188">
        <f t="shared" si="3"/>
        <v>21.551106122975934</v>
      </c>
      <c r="N19" s="188">
        <f t="shared" si="3"/>
        <v>20.979270500007559</v>
      </c>
      <c r="P19" s="187"/>
      <c r="Q19" s="187"/>
      <c r="R19" s="187"/>
      <c r="S19" s="187"/>
      <c r="T19" s="187"/>
      <c r="U19" s="187"/>
      <c r="V19" s="187"/>
      <c r="W19" s="187"/>
      <c r="AE19" s="112"/>
      <c r="AF19" s="112"/>
      <c r="AG19" s="112"/>
      <c r="AH19" s="112"/>
      <c r="AI19" s="112"/>
      <c r="AJ19" s="112"/>
    </row>
    <row r="20" spans="1:36" x14ac:dyDescent="0.25">
      <c r="A20" s="207" t="s">
        <v>352</v>
      </c>
      <c r="B20" s="195"/>
      <c r="C20" s="195"/>
      <c r="D20" s="195"/>
      <c r="E20" s="195"/>
      <c r="F20" s="206"/>
      <c r="G20" s="205">
        <f t="shared" ref="G20:N20" si="4">SUMPRODUCT($F9:$F14,G9:G14)/SUM(G9:G14)</f>
        <v>21.719737403380339</v>
      </c>
      <c r="H20" s="205">
        <f t="shared" si="4"/>
        <v>21.559981058819776</v>
      </c>
      <c r="I20" s="205">
        <f t="shared" si="4"/>
        <v>21.522036702819456</v>
      </c>
      <c r="J20" s="205">
        <f t="shared" si="4"/>
        <v>21.611009598492235</v>
      </c>
      <c r="K20" s="205">
        <f t="shared" si="4"/>
        <v>21.532839804532827</v>
      </c>
      <c r="L20" s="205">
        <f t="shared" si="4"/>
        <v>21.427139796066658</v>
      </c>
      <c r="M20" s="205">
        <f t="shared" si="4"/>
        <v>21.522709672626767</v>
      </c>
      <c r="N20" s="205">
        <f t="shared" si="4"/>
        <v>21.415201965681632</v>
      </c>
      <c r="AE20" s="112"/>
      <c r="AF20" s="112"/>
      <c r="AG20" s="112"/>
      <c r="AH20" s="112"/>
      <c r="AI20" s="112"/>
      <c r="AJ20" s="112"/>
    </row>
    <row r="21" spans="1:36" x14ac:dyDescent="0.25">
      <c r="A21" s="195" t="s">
        <v>351</v>
      </c>
      <c r="B21" s="195"/>
      <c r="C21" s="195"/>
      <c r="D21" s="195"/>
      <c r="E21" s="195"/>
      <c r="F21" s="196">
        <f>E21*$I$1</f>
        <v>0</v>
      </c>
      <c r="G21" s="111">
        <v>0</v>
      </c>
      <c r="H21" s="111">
        <v>0.253</v>
      </c>
      <c r="I21" s="111">
        <v>0</v>
      </c>
      <c r="J21" s="111">
        <v>0</v>
      </c>
      <c r="K21" s="111">
        <v>0</v>
      </c>
      <c r="L21" s="111">
        <v>0</v>
      </c>
      <c r="M21" s="111">
        <v>2E-3</v>
      </c>
      <c r="N21" s="111">
        <v>0</v>
      </c>
      <c r="Q21" s="111"/>
      <c r="R21" s="111"/>
      <c r="S21" s="111"/>
      <c r="T21" s="111"/>
      <c r="U21" s="111"/>
      <c r="V21" s="111"/>
      <c r="W21" s="111"/>
      <c r="AE21" s="112"/>
      <c r="AF21" s="112"/>
      <c r="AG21" s="112"/>
      <c r="AH21" s="112"/>
      <c r="AI21" s="112"/>
      <c r="AJ21" s="112"/>
    </row>
    <row r="22" spans="1:36" x14ac:dyDescent="0.25">
      <c r="A22" s="183"/>
      <c r="B22" s="183"/>
      <c r="C22" s="183"/>
      <c r="D22" s="183"/>
      <c r="E22" s="183"/>
      <c r="F22" s="204"/>
      <c r="Q22" s="111"/>
      <c r="R22" s="111"/>
      <c r="S22" s="111"/>
      <c r="T22" s="111"/>
      <c r="U22" s="111"/>
      <c r="V22" s="111"/>
      <c r="W22" s="111"/>
      <c r="AE22" s="112"/>
      <c r="AF22" s="112"/>
      <c r="AG22" s="112"/>
      <c r="AH22" s="112"/>
      <c r="AI22" s="112"/>
      <c r="AJ22" s="112"/>
    </row>
    <row r="23" spans="1:36" x14ac:dyDescent="0.25">
      <c r="H23" s="202"/>
      <c r="I23" s="202"/>
      <c r="J23" s="202"/>
      <c r="K23" s="202"/>
      <c r="L23" s="202"/>
      <c r="M23" s="203"/>
      <c r="N23" s="202"/>
      <c r="Q23" s="111"/>
      <c r="R23" s="111"/>
      <c r="S23" s="111"/>
      <c r="T23" s="111"/>
      <c r="U23" s="111"/>
      <c r="V23" s="111"/>
      <c r="AE23" s="112"/>
      <c r="AF23" s="112"/>
      <c r="AG23" s="112"/>
      <c r="AH23" s="112"/>
      <c r="AI23" s="112"/>
      <c r="AJ23" s="112"/>
    </row>
    <row r="24" spans="1:36" x14ac:dyDescent="0.25">
      <c r="A24" s="111" t="s">
        <v>159</v>
      </c>
      <c r="B24" s="201" t="s">
        <v>350</v>
      </c>
      <c r="M24" s="200"/>
      <c r="P24" s="184"/>
      <c r="Q24" s="185"/>
      <c r="R24" s="185"/>
      <c r="S24" s="185"/>
      <c r="T24" s="185"/>
      <c r="U24" s="185"/>
      <c r="V24" s="185"/>
      <c r="W24" s="185"/>
      <c r="AE24" s="112"/>
      <c r="AF24" s="112"/>
      <c r="AG24" s="112"/>
      <c r="AH24" s="112"/>
      <c r="AI24" s="112"/>
      <c r="AJ24" s="112"/>
    </row>
    <row r="25" spans="1:36" ht="30" x14ac:dyDescent="0.25">
      <c r="A25" s="181" t="s">
        <v>349</v>
      </c>
      <c r="B25" s="181" t="s">
        <v>348</v>
      </c>
      <c r="C25" s="181" t="s">
        <v>347</v>
      </c>
      <c r="D25" s="181" t="s">
        <v>346</v>
      </c>
      <c r="E25" s="181" t="s">
        <v>345</v>
      </c>
      <c r="F25" s="181" t="s">
        <v>211</v>
      </c>
      <c r="G25" s="181" t="s">
        <v>125</v>
      </c>
      <c r="H25" s="181" t="s">
        <v>124</v>
      </c>
      <c r="I25" s="181" t="s">
        <v>123</v>
      </c>
      <c r="J25" s="181" t="s">
        <v>122</v>
      </c>
      <c r="K25" s="181" t="s">
        <v>121</v>
      </c>
      <c r="L25" s="181" t="s">
        <v>120</v>
      </c>
      <c r="M25" s="181" t="s">
        <v>119</v>
      </c>
      <c r="N25" s="181" t="s">
        <v>118</v>
      </c>
      <c r="P25" s="199"/>
      <c r="Q25" s="199"/>
      <c r="R25" s="199"/>
      <c r="S25" s="199"/>
      <c r="T25" s="199"/>
      <c r="U25" s="199"/>
      <c r="V25" s="199"/>
      <c r="W25" s="199"/>
      <c r="AE25" s="112"/>
      <c r="AF25" s="112"/>
      <c r="AG25" s="112"/>
      <c r="AH25" s="112"/>
      <c r="AI25" s="112"/>
      <c r="AJ25" s="112"/>
    </row>
    <row r="26" spans="1:36" x14ac:dyDescent="0.25">
      <c r="A26" s="179" t="s">
        <v>238</v>
      </c>
      <c r="B26" s="179" t="s">
        <v>344</v>
      </c>
      <c r="C26" s="179">
        <v>7000</v>
      </c>
      <c r="D26" s="179"/>
      <c r="E26" s="179">
        <v>7000</v>
      </c>
      <c r="F26" s="196">
        <f t="shared" ref="F26:F43" si="5">E26*$I$1</f>
        <v>29.307600000000001</v>
      </c>
      <c r="G26" s="196">
        <v>5.899</v>
      </c>
      <c r="H26" s="196">
        <v>6.13</v>
      </c>
      <c r="I26" s="196">
        <v>2.74</v>
      </c>
      <c r="J26" s="196">
        <v>3.831</v>
      </c>
      <c r="K26" s="196">
        <v>2.4180000000000001</v>
      </c>
      <c r="L26" s="196">
        <v>1.71</v>
      </c>
      <c r="M26" s="196">
        <v>8.6999999999999994E-2</v>
      </c>
      <c r="N26" s="198">
        <v>2.1000000000000001E-2</v>
      </c>
      <c r="P26" s="193"/>
      <c r="Q26" s="193"/>
      <c r="R26" s="193"/>
      <c r="S26" s="193"/>
      <c r="T26" s="193"/>
      <c r="U26" s="193"/>
      <c r="V26" s="193"/>
      <c r="W26" s="193"/>
      <c r="AE26" s="112"/>
      <c r="AF26" s="112"/>
      <c r="AG26" s="112"/>
      <c r="AH26" s="112"/>
      <c r="AI26" s="112"/>
      <c r="AJ26" s="112"/>
    </row>
    <row r="27" spans="1:36" x14ac:dyDescent="0.25">
      <c r="A27" s="179" t="s">
        <v>237</v>
      </c>
      <c r="B27" s="179" t="s">
        <v>343</v>
      </c>
      <c r="C27" s="179">
        <v>6701</v>
      </c>
      <c r="D27" s="179">
        <v>7000</v>
      </c>
      <c r="E27" s="179">
        <f t="shared" ref="E27:E42" si="6">AVERAGE(C27:D27)</f>
        <v>6850.5</v>
      </c>
      <c r="F27" s="196">
        <f t="shared" si="5"/>
        <v>28.681673400000001</v>
      </c>
      <c r="G27" s="196">
        <v>0.48</v>
      </c>
      <c r="H27" s="196">
        <v>0.41599999999999998</v>
      </c>
      <c r="I27" s="196">
        <v>0.56499999999999995</v>
      </c>
      <c r="J27" s="196">
        <v>0.34100000000000003</v>
      </c>
      <c r="K27" s="196">
        <v>0.309</v>
      </c>
      <c r="L27" s="196">
        <v>0.26400000000000001</v>
      </c>
      <c r="M27" s="196">
        <v>0.48</v>
      </c>
      <c r="N27" s="198">
        <v>0.28799999999999998</v>
      </c>
      <c r="P27" s="193"/>
      <c r="Q27" s="193"/>
      <c r="R27" s="193"/>
      <c r="S27" s="193"/>
      <c r="T27" s="193"/>
      <c r="U27" s="193"/>
      <c r="V27" s="193"/>
      <c r="W27" s="193"/>
      <c r="AE27" s="112"/>
      <c r="AF27" s="112"/>
      <c r="AG27" s="112"/>
      <c r="AH27" s="112"/>
      <c r="AI27" s="112"/>
      <c r="AJ27" s="112"/>
    </row>
    <row r="28" spans="1:36" x14ac:dyDescent="0.25">
      <c r="A28" s="179" t="s">
        <v>236</v>
      </c>
      <c r="B28" s="179" t="s">
        <v>342</v>
      </c>
      <c r="C28" s="179">
        <v>6401</v>
      </c>
      <c r="D28" s="179">
        <v>6700</v>
      </c>
      <c r="E28" s="179">
        <f t="shared" si="6"/>
        <v>6550.5</v>
      </c>
      <c r="F28" s="196">
        <f t="shared" si="5"/>
        <v>27.425633399999999</v>
      </c>
      <c r="G28" s="196">
        <v>5.6219999999999999</v>
      </c>
      <c r="H28" s="196">
        <v>5.3739999999999997</v>
      </c>
      <c r="I28" s="196">
        <v>5.4690000000000003</v>
      </c>
      <c r="J28" s="196">
        <v>5.1890000000000001</v>
      </c>
      <c r="K28" s="196">
        <v>5.2789999999999999</v>
      </c>
      <c r="L28" s="196">
        <v>3.5129999999999999</v>
      </c>
      <c r="M28" s="196">
        <v>3.3130000000000002</v>
      </c>
      <c r="N28" s="198">
        <v>3.2309999999999999</v>
      </c>
      <c r="P28" s="193"/>
      <c r="Q28" s="193"/>
      <c r="R28" s="193"/>
      <c r="S28" s="193"/>
      <c r="T28" s="193"/>
      <c r="U28" s="193"/>
      <c r="V28" s="193"/>
      <c r="W28" s="193"/>
      <c r="AE28" s="112"/>
      <c r="AF28" s="112"/>
      <c r="AG28" s="112"/>
      <c r="AH28" s="112"/>
      <c r="AI28" s="112"/>
      <c r="AJ28" s="112"/>
    </row>
    <row r="29" spans="1:36" x14ac:dyDescent="0.25">
      <c r="A29" s="179" t="s">
        <v>235</v>
      </c>
      <c r="B29" s="179" t="s">
        <v>341</v>
      </c>
      <c r="C29" s="179">
        <v>6101</v>
      </c>
      <c r="D29" s="179">
        <v>6400</v>
      </c>
      <c r="E29" s="179">
        <f t="shared" si="6"/>
        <v>6250.5</v>
      </c>
      <c r="F29" s="196">
        <f t="shared" si="5"/>
        <v>26.1695934</v>
      </c>
      <c r="G29" s="196">
        <v>17.619</v>
      </c>
      <c r="H29" s="196">
        <v>21.526</v>
      </c>
      <c r="I29" s="196">
        <v>19.024999999999999</v>
      </c>
      <c r="J29" s="196">
        <v>17.664999999999999</v>
      </c>
      <c r="K29" s="196">
        <v>17.318999999999999</v>
      </c>
      <c r="L29" s="196">
        <v>14.535</v>
      </c>
      <c r="M29" s="196">
        <v>15.545</v>
      </c>
      <c r="N29" s="198">
        <v>14.472</v>
      </c>
      <c r="P29" s="193"/>
      <c r="Q29" s="193"/>
      <c r="R29" s="193"/>
      <c r="S29" s="193"/>
      <c r="T29" s="193"/>
      <c r="U29" s="193"/>
      <c r="V29" s="193"/>
      <c r="W29" s="193"/>
      <c r="AE29" s="112"/>
      <c r="AF29" s="112"/>
      <c r="AG29" s="112"/>
      <c r="AH29" s="112"/>
      <c r="AI29" s="112"/>
      <c r="AJ29" s="112"/>
    </row>
    <row r="30" spans="1:36" x14ac:dyDescent="0.25">
      <c r="A30" s="179" t="s">
        <v>234</v>
      </c>
      <c r="B30" s="179" t="s">
        <v>340</v>
      </c>
      <c r="C30" s="179">
        <v>5801</v>
      </c>
      <c r="D30" s="179">
        <v>6100</v>
      </c>
      <c r="E30" s="179">
        <f t="shared" si="6"/>
        <v>5950.5</v>
      </c>
      <c r="F30" s="196">
        <f t="shared" si="5"/>
        <v>24.913553400000001</v>
      </c>
      <c r="G30" s="196">
        <v>15.162000000000001</v>
      </c>
      <c r="H30" s="196">
        <v>13.236000000000001</v>
      </c>
      <c r="I30" s="196">
        <v>14.789</v>
      </c>
      <c r="J30" s="196">
        <v>16.302</v>
      </c>
      <c r="K30" s="196">
        <v>13.6</v>
      </c>
      <c r="L30" s="196">
        <v>14.73</v>
      </c>
      <c r="M30" s="196">
        <v>12.452999999999999</v>
      </c>
      <c r="N30" s="198">
        <v>14.632999999999999</v>
      </c>
      <c r="P30" s="193"/>
      <c r="Q30" s="193"/>
      <c r="R30" s="193"/>
      <c r="S30" s="193"/>
      <c r="T30" s="193"/>
      <c r="U30" s="193"/>
      <c r="V30" s="193"/>
      <c r="W30" s="193"/>
      <c r="AE30" s="112"/>
      <c r="AF30" s="112"/>
      <c r="AG30" s="112"/>
      <c r="AH30" s="112"/>
      <c r="AI30" s="112"/>
      <c r="AJ30" s="112"/>
    </row>
    <row r="31" spans="1:36" x14ac:dyDescent="0.25">
      <c r="A31" s="179" t="s">
        <v>233</v>
      </c>
      <c r="B31" s="179" t="s">
        <v>339</v>
      </c>
      <c r="C31" s="179">
        <v>5501</v>
      </c>
      <c r="D31" s="179">
        <v>5800</v>
      </c>
      <c r="E31" s="179">
        <f t="shared" si="6"/>
        <v>5650.5</v>
      </c>
      <c r="F31" s="196">
        <f t="shared" si="5"/>
        <v>23.657513399999999</v>
      </c>
      <c r="G31" s="196">
        <v>22.707999999999998</v>
      </c>
      <c r="H31" s="196">
        <v>17.713999999999999</v>
      </c>
      <c r="I31" s="196">
        <v>22.68</v>
      </c>
      <c r="J31" s="196">
        <v>13.114000000000001</v>
      </c>
      <c r="K31" s="196">
        <v>14.14</v>
      </c>
      <c r="L31" s="196">
        <v>10.868</v>
      </c>
      <c r="M31" s="196">
        <v>7.9</v>
      </c>
      <c r="N31" s="198">
        <v>4.6050000000000004</v>
      </c>
      <c r="P31" s="193"/>
      <c r="Q31" s="193"/>
      <c r="R31" s="193"/>
      <c r="S31" s="193"/>
      <c r="T31" s="193"/>
      <c r="U31" s="193"/>
      <c r="V31" s="193"/>
      <c r="W31" s="193"/>
      <c r="AE31" s="112"/>
      <c r="AF31" s="112"/>
      <c r="AG31" s="112"/>
      <c r="AH31" s="112"/>
      <c r="AI31" s="112"/>
      <c r="AJ31" s="112"/>
    </row>
    <row r="32" spans="1:36" x14ac:dyDescent="0.25">
      <c r="A32" s="179" t="s">
        <v>232</v>
      </c>
      <c r="B32" s="179" t="s">
        <v>338</v>
      </c>
      <c r="C32" s="179">
        <v>5201</v>
      </c>
      <c r="D32" s="179">
        <v>5500</v>
      </c>
      <c r="E32" s="179">
        <f t="shared" si="6"/>
        <v>5350.5</v>
      </c>
      <c r="F32" s="196">
        <f t="shared" si="5"/>
        <v>22.4014734</v>
      </c>
      <c r="G32" s="196">
        <v>34.841999999999999</v>
      </c>
      <c r="H32" s="196">
        <v>35.837000000000003</v>
      </c>
      <c r="I32" s="196">
        <v>37.838000000000001</v>
      </c>
      <c r="J32" s="196">
        <v>39.037999999999997</v>
      </c>
      <c r="K32" s="196">
        <v>35.573999999999998</v>
      </c>
      <c r="L32" s="196">
        <v>36.817</v>
      </c>
      <c r="M32" s="196">
        <v>41.347999999999999</v>
      </c>
      <c r="N32" s="198">
        <v>40.890999999999998</v>
      </c>
      <c r="P32" s="193"/>
      <c r="Q32" s="193"/>
      <c r="R32" s="193"/>
      <c r="S32" s="193"/>
      <c r="T32" s="193"/>
      <c r="U32" s="193"/>
      <c r="V32" s="193"/>
      <c r="W32" s="193"/>
      <c r="AE32" s="112"/>
      <c r="AF32" s="112"/>
      <c r="AG32" s="112"/>
      <c r="AH32" s="112"/>
      <c r="AI32" s="112"/>
      <c r="AJ32" s="112"/>
    </row>
    <row r="33" spans="1:36" x14ac:dyDescent="0.25">
      <c r="A33" s="179" t="s">
        <v>231</v>
      </c>
      <c r="B33" s="179" t="s">
        <v>337</v>
      </c>
      <c r="C33" s="179">
        <v>4901</v>
      </c>
      <c r="D33" s="179">
        <v>5200</v>
      </c>
      <c r="E33" s="179">
        <f t="shared" si="6"/>
        <v>5050.5</v>
      </c>
      <c r="F33" s="196">
        <f t="shared" si="5"/>
        <v>21.145433400000002</v>
      </c>
      <c r="G33" s="196">
        <v>24.189</v>
      </c>
      <c r="H33" s="196">
        <v>28.273</v>
      </c>
      <c r="I33" s="196">
        <v>30.523</v>
      </c>
      <c r="J33" s="196">
        <v>33.15</v>
      </c>
      <c r="K33" s="196">
        <v>29.574000000000002</v>
      </c>
      <c r="L33" s="196">
        <v>40.98</v>
      </c>
      <c r="M33" s="196">
        <v>54.42</v>
      </c>
      <c r="N33" s="198">
        <v>45.545999999999999</v>
      </c>
      <c r="P33" s="193"/>
      <c r="Q33" s="193"/>
      <c r="R33" s="193"/>
      <c r="S33" s="193"/>
      <c r="T33" s="193"/>
      <c r="U33" s="193"/>
      <c r="V33" s="193"/>
      <c r="W33" s="193"/>
      <c r="AE33" s="112"/>
      <c r="AF33" s="112"/>
      <c r="AG33" s="112"/>
      <c r="AH33" s="112"/>
      <c r="AI33" s="112"/>
      <c r="AJ33" s="112"/>
    </row>
    <row r="34" spans="1:36" x14ac:dyDescent="0.25">
      <c r="A34" s="179" t="s">
        <v>230</v>
      </c>
      <c r="B34" s="179" t="s">
        <v>336</v>
      </c>
      <c r="C34" s="179">
        <v>4601</v>
      </c>
      <c r="D34" s="179">
        <v>4900</v>
      </c>
      <c r="E34" s="179">
        <f t="shared" si="6"/>
        <v>4750.5</v>
      </c>
      <c r="F34" s="196">
        <f t="shared" si="5"/>
        <v>19.889393399999999</v>
      </c>
      <c r="G34" s="196">
        <v>66.816999999999993</v>
      </c>
      <c r="H34" s="196">
        <v>57.003</v>
      </c>
      <c r="I34" s="196">
        <v>52.704000000000001</v>
      </c>
      <c r="J34" s="196">
        <v>44.579000000000001</v>
      </c>
      <c r="K34" s="196">
        <v>38.923999999999999</v>
      </c>
      <c r="L34" s="196">
        <v>27.547000000000001</v>
      </c>
      <c r="M34" s="196">
        <v>35.594999999999999</v>
      </c>
      <c r="N34" s="198">
        <v>37.869</v>
      </c>
      <c r="P34" s="193"/>
      <c r="Q34" s="193"/>
      <c r="R34" s="193"/>
      <c r="S34" s="193"/>
      <c r="T34" s="193"/>
      <c r="U34" s="193"/>
      <c r="V34" s="193"/>
      <c r="W34" s="193"/>
      <c r="AE34" s="112"/>
      <c r="AF34" s="112"/>
      <c r="AG34" s="112"/>
      <c r="AH34" s="112"/>
      <c r="AI34" s="112"/>
      <c r="AJ34" s="112"/>
    </row>
    <row r="35" spans="1:36" x14ac:dyDescent="0.25">
      <c r="A35" s="179" t="s">
        <v>229</v>
      </c>
      <c r="B35" s="179" t="s">
        <v>335</v>
      </c>
      <c r="C35" s="179">
        <v>4301</v>
      </c>
      <c r="D35" s="179">
        <v>4600</v>
      </c>
      <c r="E35" s="179">
        <f t="shared" si="6"/>
        <v>4450.5</v>
      </c>
      <c r="F35" s="196">
        <f t="shared" si="5"/>
        <v>18.633353400000001</v>
      </c>
      <c r="G35" s="196">
        <v>59.118000000000002</v>
      </c>
      <c r="H35" s="196">
        <v>55.405000000000001</v>
      </c>
      <c r="I35" s="196">
        <v>64.411000000000001</v>
      </c>
      <c r="J35" s="196">
        <v>82.855000000000004</v>
      </c>
      <c r="K35" s="196">
        <v>98.174999999999997</v>
      </c>
      <c r="L35" s="196">
        <v>91.477999999999994</v>
      </c>
      <c r="M35" s="196">
        <v>84.227000000000004</v>
      </c>
      <c r="N35" s="198">
        <v>78.135000000000005</v>
      </c>
      <c r="P35" s="193"/>
      <c r="Q35" s="193"/>
      <c r="R35" s="193"/>
      <c r="S35" s="193"/>
      <c r="T35" s="193"/>
      <c r="U35" s="193"/>
      <c r="V35" s="193"/>
      <c r="W35" s="193"/>
      <c r="AE35" s="112"/>
      <c r="AF35" s="112"/>
      <c r="AG35" s="112"/>
      <c r="AH35" s="112"/>
      <c r="AI35" s="112"/>
      <c r="AJ35" s="112"/>
    </row>
    <row r="36" spans="1:36" x14ac:dyDescent="0.25">
      <c r="A36" s="179" t="s">
        <v>228</v>
      </c>
      <c r="B36" s="179" t="s">
        <v>334</v>
      </c>
      <c r="C36" s="179">
        <v>4001</v>
      </c>
      <c r="D36" s="179">
        <v>4300</v>
      </c>
      <c r="E36" s="179">
        <f t="shared" si="6"/>
        <v>4150.5</v>
      </c>
      <c r="F36" s="196">
        <f t="shared" si="5"/>
        <v>17.377313400000002</v>
      </c>
      <c r="G36" s="196">
        <v>120.369</v>
      </c>
      <c r="H36" s="196">
        <v>126.328</v>
      </c>
      <c r="I36" s="196">
        <v>130.703</v>
      </c>
      <c r="J36" s="196">
        <v>147.46</v>
      </c>
      <c r="K36" s="196">
        <v>143.233</v>
      </c>
      <c r="L36" s="196">
        <v>179.97499999999999</v>
      </c>
      <c r="M36" s="196">
        <v>199.70500000000001</v>
      </c>
      <c r="N36" s="198">
        <v>193.87200000000001</v>
      </c>
      <c r="P36" s="193"/>
      <c r="Q36" s="193"/>
      <c r="R36" s="193"/>
      <c r="S36" s="193"/>
      <c r="T36" s="193"/>
      <c r="U36" s="193"/>
      <c r="V36" s="193"/>
      <c r="W36" s="193"/>
      <c r="AE36" s="112"/>
      <c r="AF36" s="112"/>
      <c r="AG36" s="112"/>
      <c r="AH36" s="112"/>
      <c r="AI36" s="112"/>
      <c r="AJ36" s="112"/>
    </row>
    <row r="37" spans="1:36" x14ac:dyDescent="0.25">
      <c r="A37" s="179" t="s">
        <v>227</v>
      </c>
      <c r="B37" s="179" t="s">
        <v>333</v>
      </c>
      <c r="C37" s="179">
        <v>3700</v>
      </c>
      <c r="D37" s="179">
        <v>4000</v>
      </c>
      <c r="E37" s="179">
        <f t="shared" si="6"/>
        <v>3850</v>
      </c>
      <c r="F37" s="196">
        <f t="shared" si="5"/>
        <v>16.11918</v>
      </c>
      <c r="G37" s="196">
        <v>36.932000000000002</v>
      </c>
      <c r="H37" s="196">
        <v>56.372</v>
      </c>
      <c r="I37" s="196">
        <v>79.168999999999997</v>
      </c>
      <c r="J37" s="196">
        <v>90.578000000000003</v>
      </c>
      <c r="K37" s="196">
        <v>91.786000000000001</v>
      </c>
      <c r="L37" s="196">
        <v>53.417999999999999</v>
      </c>
      <c r="M37" s="196">
        <v>66.296999999999997</v>
      </c>
      <c r="N37" s="198">
        <v>71.628</v>
      </c>
      <c r="P37" s="193"/>
      <c r="Q37" s="193"/>
      <c r="R37" s="193"/>
      <c r="S37" s="193"/>
      <c r="T37" s="193"/>
      <c r="U37" s="193"/>
      <c r="V37" s="193"/>
      <c r="W37" s="193"/>
      <c r="AE37" s="112"/>
      <c r="AF37" s="112"/>
      <c r="AG37" s="112"/>
      <c r="AH37" s="112"/>
      <c r="AI37" s="112"/>
      <c r="AJ37" s="112"/>
    </row>
    <row r="38" spans="1:36" x14ac:dyDescent="0.25">
      <c r="A38" s="179" t="s">
        <v>226</v>
      </c>
      <c r="B38" s="179" t="s">
        <v>332</v>
      </c>
      <c r="C38" s="179">
        <v>3400</v>
      </c>
      <c r="D38" s="179">
        <v>3700</v>
      </c>
      <c r="E38" s="179">
        <f t="shared" si="6"/>
        <v>3550</v>
      </c>
      <c r="F38" s="196">
        <f t="shared" si="5"/>
        <v>14.86314</v>
      </c>
      <c r="G38" s="196">
        <v>81.09</v>
      </c>
      <c r="H38" s="196">
        <v>68.983999999999995</v>
      </c>
      <c r="I38" s="196">
        <v>76.347999999999999</v>
      </c>
      <c r="J38" s="196">
        <v>77.619</v>
      </c>
      <c r="K38" s="196">
        <v>90.936999999999998</v>
      </c>
      <c r="L38" s="196">
        <v>101.74299999999999</v>
      </c>
      <c r="M38" s="196">
        <v>111.21</v>
      </c>
      <c r="N38" s="198">
        <v>86.864000000000004</v>
      </c>
      <c r="P38" s="193"/>
      <c r="Q38" s="193"/>
      <c r="R38" s="193"/>
      <c r="S38" s="193"/>
      <c r="T38" s="193"/>
      <c r="U38" s="193"/>
      <c r="V38" s="193"/>
      <c r="W38" s="193"/>
      <c r="AE38" s="112"/>
      <c r="AF38" s="112"/>
      <c r="AG38" s="112"/>
      <c r="AH38" s="112"/>
      <c r="AI38" s="112"/>
      <c r="AJ38" s="112"/>
    </row>
    <row r="39" spans="1:36" x14ac:dyDescent="0.25">
      <c r="A39" s="179" t="s">
        <v>225</v>
      </c>
      <c r="B39" s="179" t="s">
        <v>331</v>
      </c>
      <c r="C39" s="179">
        <v>3101</v>
      </c>
      <c r="D39" s="179">
        <v>3400</v>
      </c>
      <c r="E39" s="179">
        <f t="shared" si="6"/>
        <v>3250.5</v>
      </c>
      <c r="F39" s="196">
        <f t="shared" si="5"/>
        <v>13.609193400000001</v>
      </c>
      <c r="G39" s="196">
        <v>3.1680000000000001</v>
      </c>
      <c r="H39" s="196">
        <v>4.556</v>
      </c>
      <c r="I39" s="196">
        <v>5.0540000000000003</v>
      </c>
      <c r="J39" s="196">
        <v>1.4390000000000001</v>
      </c>
      <c r="K39" s="196">
        <v>6.4189999999999996</v>
      </c>
      <c r="L39" s="196">
        <v>44.637</v>
      </c>
      <c r="M39" s="196">
        <v>41.036999999999999</v>
      </c>
      <c r="N39" s="198">
        <v>58.795000000000002</v>
      </c>
      <c r="P39" s="193"/>
      <c r="Q39" s="193"/>
      <c r="R39" s="193"/>
      <c r="S39" s="193"/>
      <c r="T39" s="193"/>
      <c r="U39" s="193"/>
      <c r="V39" s="193"/>
      <c r="W39" s="193"/>
      <c r="AE39" s="112"/>
      <c r="AF39" s="112"/>
      <c r="AG39" s="112"/>
      <c r="AH39" s="112"/>
      <c r="AI39" s="112"/>
      <c r="AJ39" s="112"/>
    </row>
    <row r="40" spans="1:36" x14ac:dyDescent="0.25">
      <c r="A40" s="179" t="s">
        <v>224</v>
      </c>
      <c r="B40" s="179" t="s">
        <v>330</v>
      </c>
      <c r="C40" s="179">
        <v>2801</v>
      </c>
      <c r="D40" s="179">
        <v>3100</v>
      </c>
      <c r="E40" s="179">
        <f t="shared" si="6"/>
        <v>2950.5</v>
      </c>
      <c r="F40" s="196">
        <f t="shared" si="5"/>
        <v>12.3531534</v>
      </c>
      <c r="G40" s="196">
        <v>3.968</v>
      </c>
      <c r="H40" s="196">
        <v>3.8580000000000001</v>
      </c>
      <c r="I40" s="196">
        <v>3.806</v>
      </c>
      <c r="J40" s="196">
        <v>4.0730000000000004</v>
      </c>
      <c r="K40" s="196">
        <v>3.2629999999999999</v>
      </c>
      <c r="L40" s="196">
        <v>7.8940000000000001</v>
      </c>
      <c r="M40" s="196">
        <v>6.8849999999999998</v>
      </c>
      <c r="N40" s="198">
        <v>17.597999999999999</v>
      </c>
      <c r="P40" s="193"/>
      <c r="Q40" s="193"/>
      <c r="R40" s="193"/>
      <c r="S40" s="193"/>
      <c r="T40" s="193"/>
      <c r="U40" s="193"/>
      <c r="V40" s="193"/>
      <c r="W40" s="193"/>
      <c r="AE40" s="112"/>
      <c r="AF40" s="112"/>
      <c r="AG40" s="112"/>
      <c r="AH40" s="112"/>
      <c r="AI40" s="112"/>
      <c r="AJ40" s="112"/>
    </row>
    <row r="41" spans="1:36" x14ac:dyDescent="0.25">
      <c r="A41" s="179" t="s">
        <v>223</v>
      </c>
      <c r="B41" s="179" t="s">
        <v>329</v>
      </c>
      <c r="C41" s="179">
        <v>2501</v>
      </c>
      <c r="D41" s="179">
        <v>2800</v>
      </c>
      <c r="E41" s="179">
        <f t="shared" si="6"/>
        <v>2650.5</v>
      </c>
      <c r="F41" s="196">
        <f t="shared" si="5"/>
        <v>11.0971134</v>
      </c>
      <c r="G41" s="196">
        <v>1.63</v>
      </c>
      <c r="H41" s="196">
        <v>3.093</v>
      </c>
      <c r="I41" s="196">
        <v>2.6269999999999998</v>
      </c>
      <c r="J41" s="196">
        <v>0.41799999999999998</v>
      </c>
      <c r="K41" s="196">
        <v>4.5049999999999999</v>
      </c>
      <c r="L41" s="196">
        <v>3.544</v>
      </c>
      <c r="M41" s="196">
        <v>3.847</v>
      </c>
      <c r="N41" s="198">
        <v>4.0330000000000004</v>
      </c>
      <c r="P41" s="193"/>
      <c r="Q41" s="193"/>
      <c r="R41" s="193"/>
      <c r="S41" s="193"/>
      <c r="T41" s="193"/>
      <c r="U41" s="193"/>
      <c r="V41" s="193"/>
      <c r="W41" s="193"/>
      <c r="AE41" s="112"/>
      <c r="AF41" s="112"/>
      <c r="AG41" s="112"/>
      <c r="AH41" s="112"/>
      <c r="AI41" s="112"/>
      <c r="AJ41" s="112"/>
    </row>
    <row r="42" spans="1:36" x14ac:dyDescent="0.25">
      <c r="A42" s="179" t="s">
        <v>222</v>
      </c>
      <c r="B42" s="179" t="s">
        <v>328</v>
      </c>
      <c r="C42" s="179">
        <v>2201</v>
      </c>
      <c r="D42" s="179">
        <v>2500</v>
      </c>
      <c r="E42" s="179">
        <f t="shared" si="6"/>
        <v>2350.5</v>
      </c>
      <c r="F42" s="196">
        <f t="shared" si="5"/>
        <v>9.8410734000000009</v>
      </c>
      <c r="G42" s="196">
        <v>5.2069999999999999</v>
      </c>
      <c r="H42" s="196">
        <v>4.7859999999999996</v>
      </c>
      <c r="I42" s="196">
        <v>3.258</v>
      </c>
      <c r="J42" s="196">
        <v>0.66600000000000004</v>
      </c>
      <c r="K42" s="196">
        <v>0.45900000000000002</v>
      </c>
      <c r="L42" s="196">
        <v>1.4670000000000001</v>
      </c>
      <c r="M42" s="196">
        <v>3.109</v>
      </c>
      <c r="N42" s="179">
        <v>5.282</v>
      </c>
      <c r="P42" s="193"/>
      <c r="Q42" s="193"/>
      <c r="R42" s="193"/>
      <c r="S42" s="193"/>
      <c r="T42" s="193"/>
      <c r="U42" s="193"/>
      <c r="V42" s="193"/>
      <c r="W42" s="193"/>
      <c r="AE42" s="112"/>
      <c r="AF42" s="112"/>
      <c r="AG42" s="112"/>
      <c r="AH42" s="112"/>
      <c r="AI42" s="112"/>
      <c r="AJ42" s="112"/>
    </row>
    <row r="43" spans="1:36" x14ac:dyDescent="0.25">
      <c r="A43" s="195" t="s">
        <v>221</v>
      </c>
      <c r="B43" s="195"/>
      <c r="C43" s="195"/>
      <c r="D43" s="195"/>
      <c r="E43" s="197">
        <v>2000</v>
      </c>
      <c r="F43" s="196">
        <f t="shared" si="5"/>
        <v>8.3735999999999997</v>
      </c>
      <c r="G43" s="195"/>
      <c r="H43" s="195">
        <v>5.6000000000000001E-2</v>
      </c>
      <c r="I43" s="195">
        <v>2.4E-2</v>
      </c>
      <c r="J43" s="195">
        <v>2.5999999999999999E-2</v>
      </c>
      <c r="K43" s="195">
        <v>0.29299999999999998</v>
      </c>
      <c r="L43" s="195">
        <v>0.13200000000000001</v>
      </c>
      <c r="M43" s="180">
        <v>0.128</v>
      </c>
      <c r="N43" s="194">
        <v>0.17499999999999999</v>
      </c>
      <c r="P43" s="193"/>
      <c r="Q43" s="193"/>
      <c r="R43" s="193"/>
      <c r="S43" s="193"/>
      <c r="T43" s="193"/>
      <c r="U43" s="193"/>
      <c r="V43" s="193"/>
      <c r="W43" s="193"/>
      <c r="AE43" s="112"/>
      <c r="AF43" s="112"/>
      <c r="AG43" s="112"/>
      <c r="AH43" s="112"/>
      <c r="AI43" s="112"/>
      <c r="AJ43" s="112"/>
    </row>
    <row r="44" spans="1:36" x14ac:dyDescent="0.25">
      <c r="A44" s="179"/>
      <c r="B44" s="179"/>
      <c r="C44" s="179"/>
      <c r="D44" s="179"/>
      <c r="E44" s="179"/>
      <c r="F44" s="192" t="s">
        <v>300</v>
      </c>
      <c r="G44" s="191">
        <f t="shared" ref="G44:N44" si="7">SUM(G26:G43)</f>
        <v>504.82</v>
      </c>
      <c r="H44" s="191">
        <f t="shared" si="7"/>
        <v>508.947</v>
      </c>
      <c r="I44" s="191">
        <f t="shared" si="7"/>
        <v>551.73299999999995</v>
      </c>
      <c r="J44" s="191">
        <f t="shared" si="7"/>
        <v>578.34299999999996</v>
      </c>
      <c r="K44" s="191">
        <f t="shared" si="7"/>
        <v>596.20699999999999</v>
      </c>
      <c r="L44" s="191">
        <f t="shared" si="7"/>
        <v>635.25199999999984</v>
      </c>
      <c r="M44" s="191">
        <f t="shared" si="7"/>
        <v>687.58600000000013</v>
      </c>
      <c r="N44" s="191">
        <f t="shared" si="7"/>
        <v>677.93799999999987</v>
      </c>
      <c r="P44" s="190"/>
      <c r="Q44" s="190"/>
      <c r="R44" s="190"/>
      <c r="S44" s="190"/>
      <c r="T44" s="190"/>
      <c r="U44" s="190"/>
      <c r="V44" s="190"/>
      <c r="W44" s="190"/>
      <c r="AE44" s="112"/>
      <c r="AF44" s="112"/>
      <c r="AG44" s="112"/>
      <c r="AH44" s="112"/>
      <c r="AI44" s="112"/>
      <c r="AJ44" s="112"/>
    </row>
    <row r="45" spans="1:36" x14ac:dyDescent="0.25">
      <c r="A45" s="178" t="s">
        <v>327</v>
      </c>
      <c r="B45" s="177"/>
      <c r="C45" s="177"/>
      <c r="D45" s="177"/>
      <c r="E45" s="177"/>
      <c r="F45" s="189"/>
      <c r="G45" s="188">
        <f t="shared" ref="G45:N45" si="8">SUMPRODUCT($F26:$F43,G26:G43)/G44</f>
        <v>18.804937304200706</v>
      </c>
      <c r="H45" s="188">
        <f t="shared" si="8"/>
        <v>18.742012001420584</v>
      </c>
      <c r="I45" s="188">
        <f t="shared" si="8"/>
        <v>18.578291276898067</v>
      </c>
      <c r="J45" s="188">
        <f t="shared" si="8"/>
        <v>18.512385543514146</v>
      </c>
      <c r="K45" s="188">
        <f t="shared" si="8"/>
        <v>18.25139302369513</v>
      </c>
      <c r="L45" s="188">
        <f t="shared" si="8"/>
        <v>17.887141106736546</v>
      </c>
      <c r="M45" s="188">
        <f t="shared" si="8"/>
        <v>17.852780552072904</v>
      </c>
      <c r="N45" s="188">
        <f t="shared" si="8"/>
        <v>17.653987722874369</v>
      </c>
      <c r="P45" s="187"/>
      <c r="Q45" s="187"/>
      <c r="R45" s="187"/>
      <c r="S45" s="187"/>
      <c r="T45" s="187"/>
      <c r="U45" s="187"/>
      <c r="V45" s="187"/>
      <c r="W45" s="187"/>
      <c r="AE45" s="112"/>
      <c r="AF45" s="112"/>
      <c r="AG45" s="112"/>
      <c r="AH45" s="112"/>
      <c r="AI45" s="112"/>
      <c r="AJ45" s="112"/>
    </row>
    <row r="46" spans="1:36" x14ac:dyDescent="0.25">
      <c r="A46" s="183"/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7"/>
      <c r="N46" s="186"/>
      <c r="Q46" s="111"/>
      <c r="R46" s="111"/>
      <c r="S46" s="111"/>
      <c r="T46" s="111"/>
      <c r="U46" s="111"/>
      <c r="V46" s="111"/>
      <c r="AE46" s="112"/>
      <c r="AF46" s="112"/>
      <c r="AG46" s="112"/>
      <c r="AH46" s="112"/>
      <c r="AI46" s="112"/>
      <c r="AJ46" s="112"/>
    </row>
    <row r="47" spans="1:36" x14ac:dyDescent="0.25">
      <c r="A47" s="185" t="s">
        <v>159</v>
      </c>
      <c r="B47" s="184" t="s">
        <v>326</v>
      </c>
      <c r="C47" s="183"/>
      <c r="D47" s="183"/>
      <c r="E47" s="182"/>
      <c r="F47" s="182"/>
      <c r="G47" s="182"/>
      <c r="H47" s="182"/>
      <c r="I47" s="182"/>
      <c r="J47" s="182"/>
      <c r="K47" s="182"/>
      <c r="L47" s="182"/>
      <c r="Q47" s="111"/>
      <c r="R47" s="111"/>
      <c r="S47" s="111"/>
      <c r="T47" s="111"/>
      <c r="U47" s="111"/>
      <c r="V47" s="111"/>
      <c r="AE47" s="112"/>
      <c r="AF47" s="112"/>
      <c r="AG47" s="112"/>
      <c r="AH47" s="112"/>
      <c r="AI47" s="112"/>
      <c r="AJ47" s="112"/>
    </row>
    <row r="48" spans="1:36" ht="30" x14ac:dyDescent="0.25">
      <c r="A48" s="181"/>
      <c r="B48" s="181"/>
      <c r="C48" s="181"/>
      <c r="D48" s="181"/>
      <c r="E48" s="181" t="s">
        <v>325</v>
      </c>
      <c r="F48" s="181" t="s">
        <v>211</v>
      </c>
      <c r="G48" s="181" t="s">
        <v>125</v>
      </c>
      <c r="H48" s="181" t="s">
        <v>124</v>
      </c>
      <c r="I48" s="181" t="s">
        <v>123</v>
      </c>
      <c r="J48" s="181" t="s">
        <v>122</v>
      </c>
      <c r="K48" s="181" t="s">
        <v>121</v>
      </c>
      <c r="L48" s="181" t="s">
        <v>120</v>
      </c>
      <c r="M48" s="181" t="s">
        <v>119</v>
      </c>
      <c r="N48" s="181" t="s">
        <v>118</v>
      </c>
      <c r="Q48" s="111"/>
      <c r="R48" s="111"/>
      <c r="S48" s="111"/>
      <c r="T48" s="111"/>
      <c r="U48" s="111"/>
      <c r="V48" s="111"/>
      <c r="AE48" s="112"/>
      <c r="AF48" s="112"/>
      <c r="AG48" s="112"/>
      <c r="AH48" s="112"/>
      <c r="AI48" s="112"/>
      <c r="AJ48" s="112"/>
    </row>
    <row r="49" spans="1:36" x14ac:dyDescent="0.25">
      <c r="A49" s="179" t="s">
        <v>324</v>
      </c>
      <c r="B49" s="179"/>
      <c r="C49" s="179"/>
      <c r="D49" s="179"/>
      <c r="E49" s="179">
        <f>$D$75</f>
        <v>1888</v>
      </c>
      <c r="F49" s="180">
        <f>E49*$I$1</f>
        <v>7.9046783999999999</v>
      </c>
      <c r="G49" s="111">
        <v>46.453000000000003</v>
      </c>
      <c r="H49" s="111">
        <v>44.271000000000001</v>
      </c>
      <c r="I49" s="111">
        <v>48.27</v>
      </c>
      <c r="J49" s="111">
        <v>43.841999999999999</v>
      </c>
      <c r="K49" s="111">
        <v>45.23</v>
      </c>
      <c r="L49" s="111">
        <v>46.643999999999998</v>
      </c>
      <c r="M49" s="111">
        <v>44.283000000000001</v>
      </c>
      <c r="N49" s="179">
        <v>42.095999999999997</v>
      </c>
      <c r="Q49" s="111"/>
      <c r="R49" s="111"/>
      <c r="S49" s="111"/>
      <c r="T49" s="111"/>
      <c r="U49" s="111"/>
      <c r="V49" s="111"/>
      <c r="AE49" s="112"/>
      <c r="AF49" s="112"/>
      <c r="AG49" s="112"/>
      <c r="AH49" s="112"/>
      <c r="AI49" s="112"/>
      <c r="AJ49" s="112"/>
    </row>
    <row r="50" spans="1:36" x14ac:dyDescent="0.25">
      <c r="A50" s="178" t="s">
        <v>323</v>
      </c>
      <c r="B50" s="177"/>
      <c r="C50" s="177"/>
      <c r="D50" s="177"/>
      <c r="E50" s="177"/>
      <c r="F50" s="177"/>
      <c r="G50" s="176">
        <f t="shared" ref="G50:N50" si="9">(($F49*G49)+(G45*G44))/SUM(G44,G49)</f>
        <v>17.886427370144737</v>
      </c>
      <c r="H50" s="176">
        <f t="shared" si="9"/>
        <v>17.874759677981199</v>
      </c>
      <c r="I50" s="176">
        <f t="shared" si="9"/>
        <v>17.719603414390932</v>
      </c>
      <c r="J50" s="176">
        <f t="shared" si="9"/>
        <v>17.764917995138749</v>
      </c>
      <c r="K50" s="176">
        <f t="shared" si="9"/>
        <v>17.521809444279331</v>
      </c>
      <c r="L50" s="176">
        <f t="shared" si="9"/>
        <v>17.204306788170342</v>
      </c>
      <c r="M50" s="176">
        <f t="shared" si="9"/>
        <v>17.250853420850998</v>
      </c>
      <c r="N50" s="176">
        <f t="shared" si="9"/>
        <v>17.084005020313491</v>
      </c>
      <c r="Q50" s="111"/>
      <c r="R50" s="111"/>
      <c r="S50" s="111"/>
      <c r="T50" s="111"/>
      <c r="U50" s="111"/>
      <c r="V50" s="111"/>
      <c r="AE50" s="112"/>
      <c r="AF50" s="112"/>
      <c r="AG50" s="112"/>
      <c r="AH50" s="112"/>
      <c r="AI50" s="112"/>
      <c r="AJ50" s="112"/>
    </row>
    <row r="51" spans="1:36" x14ac:dyDescent="0.25">
      <c r="A51" s="175" t="s">
        <v>322</v>
      </c>
      <c r="B51" s="174"/>
      <c r="C51" s="174"/>
      <c r="D51" s="174"/>
      <c r="E51" s="174"/>
      <c r="F51" s="174"/>
      <c r="G51" s="173">
        <f>((G19*G18)+(G45*G44)+($F$49*G49))/SUM(G18,G44,G49)</f>
        <v>18.215671646794998</v>
      </c>
      <c r="H51" s="173">
        <f t="shared" ref="H51:N51" si="10">((H19*H18)+(H45*H44)+($F$49*H49))/SUM(H18,H44,H49)</f>
        <v>18.217648651311372</v>
      </c>
      <c r="I51" s="173">
        <f t="shared" si="10"/>
        <v>18.052784206506669</v>
      </c>
      <c r="J51" s="173">
        <f t="shared" si="10"/>
        <v>18.108664203470504</v>
      </c>
      <c r="K51" s="173">
        <f t="shared" si="10"/>
        <v>17.874311039540721</v>
      </c>
      <c r="L51" s="173">
        <f t="shared" si="10"/>
        <v>17.440326040612213</v>
      </c>
      <c r="M51" s="173">
        <f t="shared" si="10"/>
        <v>17.479662764250406</v>
      </c>
      <c r="N51" s="173">
        <f t="shared" si="10"/>
        <v>17.350767990976109</v>
      </c>
      <c r="Q51" s="111"/>
      <c r="R51" s="111"/>
      <c r="S51" s="111"/>
      <c r="T51" s="111"/>
      <c r="U51" s="111"/>
      <c r="V51" s="111"/>
      <c r="AE51" s="112"/>
      <c r="AF51" s="112"/>
      <c r="AG51" s="112"/>
      <c r="AH51" s="112"/>
      <c r="AI51" s="112"/>
      <c r="AJ51" s="112"/>
    </row>
    <row r="54" spans="1:36" customFormat="1" x14ac:dyDescent="0.25">
      <c r="B54" s="172" t="s">
        <v>451</v>
      </c>
      <c r="C54" s="171"/>
      <c r="D54" s="171"/>
      <c r="E54" s="111"/>
      <c r="F54" s="172" t="s">
        <v>321</v>
      </c>
      <c r="G54" s="171"/>
      <c r="H54" s="171"/>
      <c r="K54" s="169" t="s">
        <v>452</v>
      </c>
      <c r="L54" s="116"/>
      <c r="M54" s="116"/>
      <c r="N54" s="170"/>
      <c r="O54" s="115"/>
      <c r="P54" s="115"/>
      <c r="Q54" s="115"/>
      <c r="R54" s="115"/>
      <c r="S54" s="169" t="s">
        <v>453</v>
      </c>
      <c r="T54" s="116"/>
      <c r="U54" s="116"/>
    </row>
    <row r="55" spans="1:36" customFormat="1" ht="30" x14ac:dyDescent="0.25">
      <c r="B55" s="116" t="s">
        <v>317</v>
      </c>
      <c r="C55" s="116" t="s">
        <v>316</v>
      </c>
      <c r="D55" s="116" t="s">
        <v>315</v>
      </c>
      <c r="E55" s="111"/>
      <c r="F55" s="116" t="s">
        <v>320</v>
      </c>
      <c r="G55" s="116" t="s">
        <v>319</v>
      </c>
      <c r="H55" s="116" t="s">
        <v>318</v>
      </c>
      <c r="K55" s="116" t="s">
        <v>317</v>
      </c>
      <c r="L55" s="116" t="s">
        <v>316</v>
      </c>
      <c r="M55" s="116" t="s">
        <v>315</v>
      </c>
      <c r="N55" s="111"/>
      <c r="O55" s="111"/>
      <c r="S55" s="116" t="s">
        <v>317</v>
      </c>
      <c r="T55" s="116" t="s">
        <v>316</v>
      </c>
      <c r="U55" s="116" t="s">
        <v>315</v>
      </c>
      <c r="V55" s="168" t="s">
        <v>314</v>
      </c>
      <c r="X55" s="167" t="s">
        <v>314</v>
      </c>
    </row>
    <row r="56" spans="1:36" customFormat="1" ht="174" customHeight="1" x14ac:dyDescent="0.25">
      <c r="B56" s="113" t="s">
        <v>306</v>
      </c>
      <c r="C56" s="113">
        <v>112.88</v>
      </c>
      <c r="D56" s="160">
        <v>0.47960000000000003</v>
      </c>
      <c r="E56" s="111"/>
      <c r="F56" s="113" t="s">
        <v>313</v>
      </c>
      <c r="G56" s="113">
        <v>51.837000000000003</v>
      </c>
      <c r="H56" s="113">
        <v>720497</v>
      </c>
      <c r="K56" s="114" t="s">
        <v>308</v>
      </c>
      <c r="L56" s="114">
        <v>36.93</v>
      </c>
      <c r="M56" s="163">
        <v>0.71240000000000003</v>
      </c>
      <c r="N56" s="111"/>
      <c r="O56" s="111"/>
      <c r="P56" s="115"/>
      <c r="Q56" s="115"/>
      <c r="R56" s="115"/>
      <c r="S56" s="113" t="s">
        <v>306</v>
      </c>
      <c r="T56" s="113">
        <v>111.714</v>
      </c>
      <c r="U56" s="160">
        <v>0.60870000000000002</v>
      </c>
      <c r="V56" s="166">
        <v>5400</v>
      </c>
      <c r="W56" s="110" t="s">
        <v>312</v>
      </c>
      <c r="X56" s="165">
        <f>(6000+5500)/2</f>
        <v>5750</v>
      </c>
      <c r="Y56" s="110" t="s">
        <v>311</v>
      </c>
    </row>
    <row r="57" spans="1:36" customFormat="1" ht="30" x14ac:dyDescent="0.25">
      <c r="B57" s="113" t="s">
        <v>308</v>
      </c>
      <c r="C57" s="113">
        <v>48.16</v>
      </c>
      <c r="D57" s="160">
        <v>0.20469999999999999</v>
      </c>
      <c r="E57" s="111"/>
      <c r="F57" s="113" t="s">
        <v>310</v>
      </c>
      <c r="G57" s="113">
        <v>183.51</v>
      </c>
      <c r="H57" s="113">
        <v>988707</v>
      </c>
      <c r="K57" s="114" t="s">
        <v>304</v>
      </c>
      <c r="L57" s="114">
        <v>4.2930000000000001</v>
      </c>
      <c r="M57" s="163">
        <v>8.2799999999999999E-2</v>
      </c>
      <c r="N57" s="164"/>
      <c r="S57" s="113" t="s">
        <v>309</v>
      </c>
      <c r="T57" s="113">
        <v>31.152000000000001</v>
      </c>
      <c r="U57" s="160">
        <v>0.16969999999999999</v>
      </c>
    </row>
    <row r="58" spans="1:36" customFormat="1" x14ac:dyDescent="0.25">
      <c r="B58" s="113" t="s">
        <v>309</v>
      </c>
      <c r="C58" s="113">
        <v>31.15</v>
      </c>
      <c r="D58" s="160">
        <v>0.13239999999999999</v>
      </c>
      <c r="E58" s="111"/>
      <c r="F58" s="113" t="s">
        <v>300</v>
      </c>
      <c r="G58" s="113">
        <v>235.34</v>
      </c>
      <c r="H58" s="113">
        <v>1709204</v>
      </c>
      <c r="K58" s="114" t="s">
        <v>307</v>
      </c>
      <c r="L58" s="114">
        <v>4.133</v>
      </c>
      <c r="M58" s="163">
        <v>7.9699999999999993E-2</v>
      </c>
      <c r="N58" s="164"/>
      <c r="S58" s="113" t="s">
        <v>308</v>
      </c>
      <c r="T58" s="113">
        <v>11.234999999999999</v>
      </c>
      <c r="U58" s="160">
        <v>6.1199999999999997E-2</v>
      </c>
    </row>
    <row r="59" spans="1:36" customFormat="1" x14ac:dyDescent="0.25">
      <c r="B59" s="113" t="s">
        <v>307</v>
      </c>
      <c r="C59" s="113">
        <v>14.97</v>
      </c>
      <c r="D59" s="160">
        <v>6.3600000000000004E-2</v>
      </c>
      <c r="E59" s="111"/>
      <c r="K59" s="114" t="s">
        <v>305</v>
      </c>
      <c r="L59" s="114">
        <v>2.2389999999999999</v>
      </c>
      <c r="M59" s="163">
        <v>4.3099999999999999E-2</v>
      </c>
      <c r="N59" s="164"/>
      <c r="S59" s="113" t="s">
        <v>307</v>
      </c>
      <c r="T59" s="113">
        <v>10.840999999999999</v>
      </c>
      <c r="U59" s="160">
        <v>5.8999999999999997E-2</v>
      </c>
    </row>
    <row r="60" spans="1:36" customFormat="1" x14ac:dyDescent="0.25">
      <c r="B60" s="113" t="s">
        <v>305</v>
      </c>
      <c r="C60" s="113">
        <v>7.09</v>
      </c>
      <c r="D60" s="160">
        <v>3.0099999999999998E-2</v>
      </c>
      <c r="E60" s="111"/>
      <c r="K60" s="114" t="s">
        <v>306</v>
      </c>
      <c r="L60" s="114">
        <v>1.6659999999999999</v>
      </c>
      <c r="M60" s="163">
        <v>3.2099999999999997E-2</v>
      </c>
      <c r="N60" s="164"/>
      <c r="S60" s="113" t="s">
        <v>303</v>
      </c>
      <c r="T60" s="113">
        <v>4.3760000000000003</v>
      </c>
      <c r="U60" s="160">
        <v>2.3800000000000002E-2</v>
      </c>
    </row>
    <row r="61" spans="1:36" customFormat="1" ht="14.45" customHeight="1" x14ac:dyDescent="0.25">
      <c r="B61" s="113" t="s">
        <v>303</v>
      </c>
      <c r="C61" s="113">
        <v>4.92</v>
      </c>
      <c r="D61" s="160">
        <v>2.0899999999999998E-2</v>
      </c>
      <c r="E61" s="111"/>
      <c r="K61" s="114" t="s">
        <v>302</v>
      </c>
      <c r="L61" s="114">
        <v>0.44700000000000001</v>
      </c>
      <c r="M61" s="163">
        <v>8.6E-3</v>
      </c>
      <c r="N61" s="164"/>
      <c r="S61" s="113" t="s">
        <v>305</v>
      </c>
      <c r="T61" s="113">
        <v>4.8529999999999998</v>
      </c>
      <c r="U61" s="160">
        <v>2.64E-2</v>
      </c>
    </row>
    <row r="62" spans="1:36" customFormat="1" ht="30" x14ac:dyDescent="0.25">
      <c r="B62" s="113" t="s">
        <v>304</v>
      </c>
      <c r="C62" s="113">
        <v>4.45</v>
      </c>
      <c r="D62" s="160">
        <v>1.89E-2</v>
      </c>
      <c r="E62" s="111"/>
      <c r="K62" s="114" t="s">
        <v>303</v>
      </c>
      <c r="L62" s="114">
        <v>0.54400000000000004</v>
      </c>
      <c r="M62" s="163">
        <v>1.04E-2</v>
      </c>
      <c r="N62" s="164"/>
      <c r="S62" s="113" t="s">
        <v>301</v>
      </c>
      <c r="T62" s="113">
        <v>0.497</v>
      </c>
      <c r="U62" s="160">
        <v>2.7000000000000001E-3</v>
      </c>
    </row>
    <row r="63" spans="1:36" customFormat="1" x14ac:dyDescent="0.25">
      <c r="B63" s="113" t="s">
        <v>302</v>
      </c>
      <c r="C63" s="113">
        <v>0.499</v>
      </c>
      <c r="D63" s="160">
        <v>2.0999999999999999E-3</v>
      </c>
      <c r="E63" s="111"/>
      <c r="K63" s="114" t="s">
        <v>296</v>
      </c>
      <c r="L63" s="114">
        <v>1.585</v>
      </c>
      <c r="M63" s="163">
        <v>3.0499999999999999E-2</v>
      </c>
      <c r="N63" s="164"/>
      <c r="S63" s="114" t="s">
        <v>296</v>
      </c>
      <c r="T63" s="114">
        <v>8.8420000000000005</v>
      </c>
      <c r="U63" s="163">
        <v>4.8099999999999997E-2</v>
      </c>
    </row>
    <row r="64" spans="1:36" customFormat="1" x14ac:dyDescent="0.25">
      <c r="B64" s="113" t="s">
        <v>301</v>
      </c>
      <c r="C64" s="113">
        <v>0.50800000000000001</v>
      </c>
      <c r="D64" s="160">
        <v>2.2000000000000001E-3</v>
      </c>
      <c r="E64" s="111"/>
      <c r="K64" s="114" t="s">
        <v>300</v>
      </c>
      <c r="L64" s="114">
        <v>51.837000000000003</v>
      </c>
      <c r="M64" s="161">
        <v>1</v>
      </c>
      <c r="N64" s="162"/>
      <c r="S64" s="114" t="s">
        <v>300</v>
      </c>
      <c r="T64" s="114">
        <v>183.51</v>
      </c>
      <c r="U64" s="161">
        <v>1</v>
      </c>
    </row>
    <row r="65" spans="2:5" customFormat="1" x14ac:dyDescent="0.25">
      <c r="B65" s="113" t="s">
        <v>299</v>
      </c>
      <c r="C65" s="113">
        <v>0.253</v>
      </c>
      <c r="D65" s="160">
        <v>1.1000000000000001E-3</v>
      </c>
      <c r="E65" s="111"/>
    </row>
    <row r="66" spans="2:5" customFormat="1" x14ac:dyDescent="0.25">
      <c r="B66" s="113" t="s">
        <v>298</v>
      </c>
      <c r="C66" s="113">
        <v>5.0999999999999997E-2</v>
      </c>
      <c r="D66" s="160">
        <v>2.0000000000000001E-4</v>
      </c>
      <c r="E66" s="111"/>
    </row>
    <row r="67" spans="2:5" customFormat="1" x14ac:dyDescent="0.25">
      <c r="B67" s="113" t="s">
        <v>297</v>
      </c>
      <c r="C67" s="113">
        <v>0.10299999999999999</v>
      </c>
      <c r="D67" s="160">
        <v>4.0000000000000002E-4</v>
      </c>
      <c r="E67" s="111"/>
    </row>
    <row r="68" spans="2:5" customFormat="1" x14ac:dyDescent="0.25">
      <c r="B68" s="113" t="s">
        <v>296</v>
      </c>
      <c r="C68" s="113">
        <v>10.314</v>
      </c>
      <c r="D68" s="160">
        <v>4.3799999999999999E-2</v>
      </c>
      <c r="E68" s="111"/>
    </row>
    <row r="69" spans="2:5" customFormat="1" x14ac:dyDescent="0.25">
      <c r="B69" s="113"/>
      <c r="C69" s="113"/>
      <c r="D69" s="159"/>
      <c r="E69" s="111"/>
    </row>
    <row r="70" spans="2:5" customFormat="1" x14ac:dyDescent="0.25">
      <c r="E70" s="111"/>
    </row>
    <row r="72" spans="2:5" x14ac:dyDescent="0.25">
      <c r="B72" s="117" t="s">
        <v>295</v>
      </c>
      <c r="C72" s="117"/>
      <c r="D72" s="117"/>
    </row>
    <row r="73" spans="2:5" x14ac:dyDescent="0.25">
      <c r="B73" s="112" t="s">
        <v>294</v>
      </c>
      <c r="C73" s="112"/>
      <c r="D73" s="112"/>
    </row>
    <row r="74" spans="2:5" x14ac:dyDescent="0.25">
      <c r="B74" s="112" t="s">
        <v>293</v>
      </c>
      <c r="C74" s="112" t="s">
        <v>292</v>
      </c>
      <c r="D74" s="112" t="s">
        <v>291</v>
      </c>
    </row>
    <row r="75" spans="2:5" x14ac:dyDescent="0.25">
      <c r="B75" s="112" t="s">
        <v>290</v>
      </c>
      <c r="C75" s="112" t="s">
        <v>289</v>
      </c>
      <c r="D75" s="112">
        <v>1888</v>
      </c>
    </row>
    <row r="76" spans="2:5" x14ac:dyDescent="0.25">
      <c r="B76" s="112" t="s">
        <v>288</v>
      </c>
      <c r="C76" s="112"/>
      <c r="D76" s="112"/>
    </row>
    <row r="77" spans="2:5" x14ac:dyDescent="0.25">
      <c r="B77" s="112" t="s">
        <v>287</v>
      </c>
      <c r="C77" s="112" t="s">
        <v>286</v>
      </c>
      <c r="D77" s="112">
        <v>6836</v>
      </c>
    </row>
    <row r="78" spans="2:5" x14ac:dyDescent="0.25">
      <c r="B78" s="112" t="s">
        <v>285</v>
      </c>
      <c r="C78" s="112" t="s">
        <v>284</v>
      </c>
      <c r="D78" s="112">
        <v>6553</v>
      </c>
    </row>
    <row r="79" spans="2:5" x14ac:dyDescent="0.25">
      <c r="B79" s="112" t="s">
        <v>283</v>
      </c>
      <c r="C79" s="112" t="s">
        <v>282</v>
      </c>
      <c r="D79" s="112">
        <v>6271</v>
      </c>
    </row>
    <row r="80" spans="2:5" x14ac:dyDescent="0.25">
      <c r="B80" s="112" t="s">
        <v>281</v>
      </c>
      <c r="C80" s="112" t="s">
        <v>280</v>
      </c>
      <c r="D80" s="112">
        <v>5689</v>
      </c>
    </row>
    <row r="81" spans="1:26" x14ac:dyDescent="0.25">
      <c r="B81" s="112" t="s">
        <v>279</v>
      </c>
      <c r="C81" s="112" t="s">
        <v>278</v>
      </c>
      <c r="D81" s="112">
        <v>5612</v>
      </c>
    </row>
    <row r="82" spans="1:26" x14ac:dyDescent="0.25">
      <c r="B82" s="112" t="s">
        <v>277</v>
      </c>
      <c r="C82" s="112" t="s">
        <v>276</v>
      </c>
      <c r="D82" s="112">
        <v>4953</v>
      </c>
    </row>
    <row r="83" spans="1:26" x14ac:dyDescent="0.25">
      <c r="B83" s="112" t="s">
        <v>275</v>
      </c>
      <c r="C83" s="112"/>
      <c r="D83" s="112"/>
    </row>
    <row r="84" spans="1:26" x14ac:dyDescent="0.25">
      <c r="B84" s="112" t="s">
        <v>274</v>
      </c>
      <c r="C84" s="112"/>
      <c r="D84" s="112"/>
    </row>
    <row r="85" spans="1:26" x14ac:dyDescent="0.25">
      <c r="B85" s="112" t="s">
        <v>273</v>
      </c>
      <c r="C85" s="112"/>
      <c r="D85" s="112"/>
    </row>
    <row r="88" spans="1:26" ht="15.75" thickBot="1" x14ac:dyDescent="0.3">
      <c r="A88" s="158" t="s">
        <v>159</v>
      </c>
      <c r="B88" s="117" t="s">
        <v>272</v>
      </c>
    </row>
    <row r="89" spans="1:26" ht="64.5" thickBot="1" x14ac:dyDescent="0.3">
      <c r="B89" s="157" t="s">
        <v>271</v>
      </c>
      <c r="C89" s="156" t="s">
        <v>259</v>
      </c>
      <c r="D89" s="156" t="s">
        <v>258</v>
      </c>
      <c r="E89" s="156" t="s">
        <v>257</v>
      </c>
      <c r="F89" s="154" t="s">
        <v>256</v>
      </c>
      <c r="G89" s="156" t="s">
        <v>255</v>
      </c>
      <c r="H89" s="154" t="s">
        <v>254</v>
      </c>
      <c r="I89" s="156" t="s">
        <v>253</v>
      </c>
      <c r="J89" s="156" t="s">
        <v>252</v>
      </c>
      <c r="K89" s="156" t="s">
        <v>251</v>
      </c>
      <c r="L89" s="156" t="s">
        <v>250</v>
      </c>
      <c r="M89" s="156" t="s">
        <v>249</v>
      </c>
      <c r="N89" s="156" t="s">
        <v>248</v>
      </c>
      <c r="O89" s="156" t="s">
        <v>247</v>
      </c>
      <c r="P89" s="156" t="s">
        <v>246</v>
      </c>
      <c r="Q89" s="156" t="s">
        <v>245</v>
      </c>
      <c r="R89" s="156" t="s">
        <v>244</v>
      </c>
      <c r="S89" s="154" t="s">
        <v>243</v>
      </c>
      <c r="T89" s="156" t="s">
        <v>242</v>
      </c>
      <c r="U89" s="154" t="s">
        <v>241</v>
      </c>
      <c r="V89" s="155" t="s">
        <v>240</v>
      </c>
      <c r="W89" s="155" t="s">
        <v>208</v>
      </c>
      <c r="X89" s="154" t="s">
        <v>239</v>
      </c>
      <c r="Y89" s="153" t="s">
        <v>211</v>
      </c>
      <c r="Z89" s="158"/>
    </row>
    <row r="90" spans="1:26" x14ac:dyDescent="0.25">
      <c r="B90" s="152" t="s">
        <v>270</v>
      </c>
      <c r="C90" s="151"/>
      <c r="D90" s="151"/>
      <c r="E90" s="151">
        <v>3.9E-2</v>
      </c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0"/>
      <c r="R90" s="150"/>
      <c r="S90" s="151">
        <v>3.9E-2</v>
      </c>
      <c r="T90" s="151">
        <v>6.0000000000000001E-3</v>
      </c>
      <c r="U90" s="151">
        <v>4.4999999999999998E-2</v>
      </c>
      <c r="V90" s="150">
        <f t="shared" ref="V90:V99" si="11">C90+D90</f>
        <v>0</v>
      </c>
      <c r="W90" s="150">
        <f t="shared" ref="W90:W99" si="12">U90-V90</f>
        <v>4.4999999999999998E-2</v>
      </c>
      <c r="X90" s="149">
        <f t="shared" ref="X90:X99" si="13">W90/U90</f>
        <v>1</v>
      </c>
      <c r="Y90" s="148">
        <f t="shared" ref="Y90:Y98" si="14">INDEX($F$9:$F$17,MATCH(B90,$A$9:$A$17,0))</f>
        <v>28.620964799999999</v>
      </c>
    </row>
    <row r="91" spans="1:26" x14ac:dyDescent="0.25">
      <c r="B91" s="152" t="s">
        <v>269</v>
      </c>
      <c r="C91" s="151"/>
      <c r="D91" s="151"/>
      <c r="E91" s="151">
        <v>0.128</v>
      </c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0"/>
      <c r="R91" s="150"/>
      <c r="S91" s="151">
        <v>0.128</v>
      </c>
      <c r="T91" s="150"/>
      <c r="U91" s="151">
        <v>0.128</v>
      </c>
      <c r="V91" s="150">
        <f t="shared" si="11"/>
        <v>0</v>
      </c>
      <c r="W91" s="150">
        <f t="shared" si="12"/>
        <v>0.128</v>
      </c>
      <c r="X91" s="149">
        <f t="shared" si="13"/>
        <v>1</v>
      </c>
      <c r="Y91" s="148">
        <f t="shared" si="14"/>
        <v>27.436100400000001</v>
      </c>
    </row>
    <row r="92" spans="1:26" x14ac:dyDescent="0.25">
      <c r="B92" s="152" t="s">
        <v>268</v>
      </c>
      <c r="C92" s="151"/>
      <c r="D92" s="151"/>
      <c r="E92" s="151">
        <v>0.105</v>
      </c>
      <c r="F92" s="151">
        <v>0.05</v>
      </c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0"/>
      <c r="R92" s="150"/>
      <c r="S92" s="151">
        <v>0.155</v>
      </c>
      <c r="T92" s="150"/>
      <c r="U92" s="151">
        <v>0.155</v>
      </c>
      <c r="V92" s="150">
        <f t="shared" si="11"/>
        <v>0</v>
      </c>
      <c r="W92" s="150">
        <f t="shared" si="12"/>
        <v>0.155</v>
      </c>
      <c r="X92" s="149">
        <f t="shared" si="13"/>
        <v>1</v>
      </c>
      <c r="Y92" s="148">
        <f t="shared" si="14"/>
        <v>26.255422800000002</v>
      </c>
    </row>
    <row r="93" spans="1:26" x14ac:dyDescent="0.25">
      <c r="B93" s="152" t="s">
        <v>267</v>
      </c>
      <c r="C93" s="151">
        <v>1.8879999999999999</v>
      </c>
      <c r="D93" s="151"/>
      <c r="E93" s="151">
        <v>0.29099999999999998</v>
      </c>
      <c r="F93" s="151">
        <v>0.14899999999999999</v>
      </c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0"/>
      <c r="R93" s="150"/>
      <c r="S93" s="151">
        <v>2.3279999999999998</v>
      </c>
      <c r="T93" s="150"/>
      <c r="U93" s="151">
        <v>2.3279999999999998</v>
      </c>
      <c r="V93" s="150">
        <f t="shared" si="11"/>
        <v>1.8879999999999999</v>
      </c>
      <c r="W93" s="150">
        <f t="shared" si="12"/>
        <v>0.43999999999999995</v>
      </c>
      <c r="X93" s="149">
        <f t="shared" si="13"/>
        <v>0.18900343642611683</v>
      </c>
      <c r="Y93" s="148">
        <f t="shared" si="14"/>
        <v>23.8187052</v>
      </c>
    </row>
    <row r="94" spans="1:26" x14ac:dyDescent="0.25">
      <c r="B94" s="152" t="s">
        <v>266</v>
      </c>
      <c r="C94" s="151">
        <v>6.0570000000000004</v>
      </c>
      <c r="D94" s="151"/>
      <c r="E94" s="151">
        <v>0.53500000000000003</v>
      </c>
      <c r="F94" s="151">
        <v>2.6739999999999999</v>
      </c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0"/>
      <c r="R94" s="151">
        <v>0.10299999999999999</v>
      </c>
      <c r="S94" s="151">
        <v>9.3689999999999998</v>
      </c>
      <c r="T94" s="150"/>
      <c r="U94" s="151">
        <v>9.3689999999999998</v>
      </c>
      <c r="V94" s="150">
        <f t="shared" si="11"/>
        <v>6.0570000000000004</v>
      </c>
      <c r="W94" s="150">
        <f t="shared" si="12"/>
        <v>3.3119999999999994</v>
      </c>
      <c r="X94" s="149">
        <f t="shared" si="13"/>
        <v>0.35350624399615749</v>
      </c>
      <c r="Y94" s="148">
        <f t="shared" si="14"/>
        <v>23.496321600000002</v>
      </c>
    </row>
    <row r="95" spans="1:26" x14ac:dyDescent="0.25">
      <c r="B95" s="152" t="s">
        <v>265</v>
      </c>
      <c r="C95" s="151">
        <v>21.388000000000002</v>
      </c>
      <c r="D95" s="151">
        <v>1.2E-2</v>
      </c>
      <c r="E95" s="151">
        <v>4.6840000000000002</v>
      </c>
      <c r="F95" s="151">
        <v>2.1909999999999998</v>
      </c>
      <c r="G95" s="151">
        <v>0.55900000000000005</v>
      </c>
      <c r="H95" s="151"/>
      <c r="I95" s="151"/>
      <c r="J95" s="151"/>
      <c r="K95" s="151">
        <v>0.76500000000000001</v>
      </c>
      <c r="L95" s="151"/>
      <c r="M95" s="151"/>
      <c r="N95" s="151"/>
      <c r="O95" s="151"/>
      <c r="P95" s="151"/>
      <c r="Q95" s="150"/>
      <c r="R95" s="151">
        <v>1.2809999999999999</v>
      </c>
      <c r="S95" s="151">
        <v>30.88</v>
      </c>
      <c r="T95" s="151">
        <v>8.0000000000000002E-3</v>
      </c>
      <c r="U95" s="151">
        <v>30.888000000000002</v>
      </c>
      <c r="V95" s="150">
        <f t="shared" si="11"/>
        <v>21.400000000000002</v>
      </c>
      <c r="W95" s="150">
        <f t="shared" si="12"/>
        <v>9.4879999999999995</v>
      </c>
      <c r="X95" s="149">
        <f t="shared" si="13"/>
        <v>0.30717430717430716</v>
      </c>
      <c r="Y95" s="148">
        <f t="shared" si="14"/>
        <v>20.737220400000002</v>
      </c>
    </row>
    <row r="96" spans="1:26" x14ac:dyDescent="0.25">
      <c r="B96" s="152" t="s">
        <v>264</v>
      </c>
      <c r="C96" s="151"/>
      <c r="D96" s="151"/>
      <c r="E96" s="151">
        <v>0.154</v>
      </c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0"/>
      <c r="R96" s="151">
        <v>1.4999999999999999E-2</v>
      </c>
      <c r="S96" s="151">
        <v>0.16900000000000001</v>
      </c>
      <c r="T96" s="150"/>
      <c r="U96" s="151">
        <v>0.16900000000000001</v>
      </c>
      <c r="V96" s="150">
        <f t="shared" si="11"/>
        <v>0</v>
      </c>
      <c r="W96" s="150">
        <f t="shared" si="12"/>
        <v>0.16900000000000001</v>
      </c>
      <c r="X96" s="149">
        <f t="shared" si="13"/>
        <v>1</v>
      </c>
      <c r="Y96" s="148">
        <f t="shared" si="14"/>
        <v>26.251235999999999</v>
      </c>
    </row>
    <row r="97" spans="2:25" x14ac:dyDescent="0.25">
      <c r="B97" s="152" t="s">
        <v>263</v>
      </c>
      <c r="C97" s="151">
        <v>7.5810000000000004</v>
      </c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0"/>
      <c r="R97" s="150"/>
      <c r="S97" s="151">
        <v>7.5810000000000004</v>
      </c>
      <c r="T97" s="150"/>
      <c r="U97" s="151">
        <v>7.5810000000000004</v>
      </c>
      <c r="V97" s="150">
        <f t="shared" si="11"/>
        <v>7.5810000000000004</v>
      </c>
      <c r="W97" s="150">
        <f t="shared" si="12"/>
        <v>0</v>
      </c>
      <c r="X97" s="149">
        <f t="shared" si="13"/>
        <v>0</v>
      </c>
      <c r="Y97" s="148">
        <f t="shared" si="14"/>
        <v>18.897819600000002</v>
      </c>
    </row>
    <row r="98" spans="2:25" ht="15.75" thickBot="1" x14ac:dyDescent="0.3">
      <c r="B98" s="152" t="s">
        <v>262</v>
      </c>
      <c r="C98" s="151">
        <v>7.0000000000000001E-3</v>
      </c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0"/>
      <c r="R98" s="150"/>
      <c r="S98" s="151">
        <v>7.0000000000000001E-3</v>
      </c>
      <c r="T98" s="150"/>
      <c r="U98" s="151">
        <v>7.0000000000000001E-3</v>
      </c>
      <c r="V98" s="150">
        <f t="shared" si="11"/>
        <v>7.0000000000000001E-3</v>
      </c>
      <c r="W98" s="150">
        <f t="shared" si="12"/>
        <v>0</v>
      </c>
      <c r="X98" s="149">
        <f t="shared" si="13"/>
        <v>0</v>
      </c>
      <c r="Y98" s="148">
        <f t="shared" si="14"/>
        <v>17.058418800000002</v>
      </c>
    </row>
    <row r="99" spans="2:25" ht="15.75" thickBot="1" x14ac:dyDescent="0.3">
      <c r="B99" s="139" t="s">
        <v>261</v>
      </c>
      <c r="C99" s="140">
        <v>36.920999999999999</v>
      </c>
      <c r="D99" s="140">
        <v>1.2E-2</v>
      </c>
      <c r="E99" s="140">
        <v>5.9359999999999999</v>
      </c>
      <c r="F99" s="140">
        <v>5.0640000000000001</v>
      </c>
      <c r="G99" s="140">
        <v>0.55900000000000005</v>
      </c>
      <c r="H99" s="140">
        <v>0</v>
      </c>
      <c r="I99" s="140">
        <v>0</v>
      </c>
      <c r="J99" s="140">
        <v>0</v>
      </c>
      <c r="K99" s="140">
        <v>0.76500000000000001</v>
      </c>
      <c r="L99" s="140">
        <v>0</v>
      </c>
      <c r="M99" s="140">
        <v>0</v>
      </c>
      <c r="N99" s="140">
        <v>0</v>
      </c>
      <c r="O99" s="140">
        <v>0</v>
      </c>
      <c r="P99" s="140">
        <v>0</v>
      </c>
      <c r="Q99" s="144">
        <v>0</v>
      </c>
      <c r="R99" s="144">
        <v>1.399</v>
      </c>
      <c r="S99" s="144">
        <v>50.655999999999999</v>
      </c>
      <c r="T99" s="144">
        <v>1.4E-2</v>
      </c>
      <c r="U99" s="144">
        <v>50.67</v>
      </c>
      <c r="V99" s="144">
        <f t="shared" si="11"/>
        <v>36.933</v>
      </c>
      <c r="W99" s="144">
        <f t="shared" si="12"/>
        <v>13.737000000000002</v>
      </c>
      <c r="X99" s="143">
        <f t="shared" si="13"/>
        <v>0.27110716400236828</v>
      </c>
      <c r="Y99" s="142"/>
    </row>
    <row r="100" spans="2:25" ht="15.75" thickBot="1" x14ac:dyDescent="0.3">
      <c r="U100" s="147">
        <f>SUMPRODUCT($Y90:$Y98,U90:U98)/SUM(U90:U98)</f>
        <v>21.172446013333339</v>
      </c>
      <c r="V100" s="147">
        <f>SUMPRODUCT($Y90:$Y98,V90:V98)/SUM(V90:V98)</f>
        <v>20.968977099829424</v>
      </c>
      <c r="W100" s="147">
        <f>SUMPRODUCT($Y90:$Y98,W90:W98)/SUM(W90:W98)</f>
        <v>21.719488117318196</v>
      </c>
    </row>
    <row r="101" spans="2:25" ht="64.5" thickBot="1" x14ac:dyDescent="0.3">
      <c r="B101" s="157" t="s">
        <v>260</v>
      </c>
      <c r="C101" s="156" t="s">
        <v>259</v>
      </c>
      <c r="D101" s="156" t="s">
        <v>258</v>
      </c>
      <c r="E101" s="156" t="s">
        <v>257</v>
      </c>
      <c r="F101" s="154" t="s">
        <v>256</v>
      </c>
      <c r="G101" s="156" t="s">
        <v>255</v>
      </c>
      <c r="H101" s="154" t="s">
        <v>254</v>
      </c>
      <c r="I101" s="156" t="s">
        <v>253</v>
      </c>
      <c r="J101" s="156" t="s">
        <v>252</v>
      </c>
      <c r="K101" s="156" t="s">
        <v>251</v>
      </c>
      <c r="L101" s="156" t="s">
        <v>250</v>
      </c>
      <c r="M101" s="156" t="s">
        <v>249</v>
      </c>
      <c r="N101" s="156" t="s">
        <v>248</v>
      </c>
      <c r="O101" s="156" t="s">
        <v>247</v>
      </c>
      <c r="P101" s="156" t="s">
        <v>246</v>
      </c>
      <c r="Q101" s="156" t="s">
        <v>245</v>
      </c>
      <c r="R101" s="156" t="s">
        <v>244</v>
      </c>
      <c r="S101" s="154" t="s">
        <v>243</v>
      </c>
      <c r="T101" s="156" t="s">
        <v>242</v>
      </c>
      <c r="U101" s="154" t="s">
        <v>241</v>
      </c>
      <c r="V101" s="155" t="s">
        <v>240</v>
      </c>
      <c r="W101" s="155" t="s">
        <v>208</v>
      </c>
      <c r="X101" s="154" t="s">
        <v>239</v>
      </c>
      <c r="Y101" s="153" t="s">
        <v>211</v>
      </c>
    </row>
    <row r="102" spans="2:25" x14ac:dyDescent="0.25">
      <c r="B102" s="152" t="s">
        <v>238</v>
      </c>
      <c r="C102" s="151">
        <v>3.0000000000000001E-3</v>
      </c>
      <c r="D102" s="151">
        <v>5.0000000000000001E-3</v>
      </c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0"/>
      <c r="R102" s="151">
        <v>1.2E-2</v>
      </c>
      <c r="S102" s="151">
        <v>0.02</v>
      </c>
      <c r="T102" s="150"/>
      <c r="U102" s="151">
        <v>0.02</v>
      </c>
      <c r="V102" s="150">
        <f t="shared" ref="V102:V120" si="15">C102+D102</f>
        <v>8.0000000000000002E-3</v>
      </c>
      <c r="W102" s="150">
        <f t="shared" ref="W102:W120" si="16">U102-V102</f>
        <v>1.2E-2</v>
      </c>
      <c r="X102" s="149">
        <f t="shared" ref="X102:X120" si="17">W102/U102</f>
        <v>0.6</v>
      </c>
      <c r="Y102" s="148">
        <f t="shared" ref="Y102:Y119" si="18">INDEX($F$26:$F$43,MATCH(B102,$A$26:$A$43,0))</f>
        <v>29.307600000000001</v>
      </c>
    </row>
    <row r="103" spans="2:25" x14ac:dyDescent="0.25">
      <c r="B103" s="152" t="s">
        <v>237</v>
      </c>
      <c r="C103" s="151">
        <v>0.26800000000000002</v>
      </c>
      <c r="D103" s="151">
        <v>0.01</v>
      </c>
      <c r="E103" s="151"/>
      <c r="F103" s="151"/>
      <c r="G103" s="151"/>
      <c r="H103" s="151"/>
      <c r="I103" s="151"/>
      <c r="J103" s="151">
        <v>5.7000000000000002E-2</v>
      </c>
      <c r="K103" s="151"/>
      <c r="L103" s="151"/>
      <c r="M103" s="151"/>
      <c r="N103" s="151"/>
      <c r="O103" s="151"/>
      <c r="P103" s="151"/>
      <c r="Q103" s="150"/>
      <c r="R103" s="151">
        <v>5.0000000000000001E-3</v>
      </c>
      <c r="S103" s="151">
        <v>0.34</v>
      </c>
      <c r="T103" s="150"/>
      <c r="U103" s="151">
        <v>0.34</v>
      </c>
      <c r="V103" s="150">
        <f t="shared" si="15"/>
        <v>0.27800000000000002</v>
      </c>
      <c r="W103" s="150">
        <f t="shared" si="16"/>
        <v>6.2E-2</v>
      </c>
      <c r="X103" s="149">
        <f t="shared" si="17"/>
        <v>0.18235294117647058</v>
      </c>
      <c r="Y103" s="148">
        <f t="shared" si="18"/>
        <v>28.681673400000001</v>
      </c>
    </row>
    <row r="104" spans="2:25" x14ac:dyDescent="0.25">
      <c r="B104" s="152" t="s">
        <v>236</v>
      </c>
      <c r="C104" s="151">
        <v>1.1160000000000001</v>
      </c>
      <c r="D104" s="151">
        <v>0.22500000000000001</v>
      </c>
      <c r="E104" s="151"/>
      <c r="F104" s="151"/>
      <c r="G104" s="151"/>
      <c r="H104" s="151"/>
      <c r="I104" s="151"/>
      <c r="J104" s="151">
        <v>0.70099999999999996</v>
      </c>
      <c r="K104" s="151">
        <v>0.1</v>
      </c>
      <c r="L104" s="151">
        <v>0.125</v>
      </c>
      <c r="M104" s="151"/>
      <c r="N104" s="151"/>
      <c r="O104" s="151"/>
      <c r="P104" s="151"/>
      <c r="Q104" s="150"/>
      <c r="R104" s="151">
        <v>0.92600000000000005</v>
      </c>
      <c r="S104" s="151">
        <v>3.1930000000000001</v>
      </c>
      <c r="T104" s="151">
        <v>2.5000000000000001E-2</v>
      </c>
      <c r="U104" s="151">
        <v>3.218</v>
      </c>
      <c r="V104" s="150">
        <f t="shared" si="15"/>
        <v>1.3410000000000002</v>
      </c>
      <c r="W104" s="150">
        <f t="shared" si="16"/>
        <v>1.8769999999999998</v>
      </c>
      <c r="X104" s="149">
        <f t="shared" si="17"/>
        <v>0.58328154133001853</v>
      </c>
      <c r="Y104" s="148">
        <f t="shared" si="18"/>
        <v>27.425633399999999</v>
      </c>
    </row>
    <row r="105" spans="2:25" x14ac:dyDescent="0.25">
      <c r="B105" s="152" t="s">
        <v>235</v>
      </c>
      <c r="C105" s="151">
        <v>11.624000000000001</v>
      </c>
      <c r="D105" s="151">
        <v>0.29599999999999999</v>
      </c>
      <c r="E105" s="151"/>
      <c r="F105" s="151"/>
      <c r="G105" s="151"/>
      <c r="H105" s="151"/>
      <c r="I105" s="151"/>
      <c r="J105" s="151">
        <v>8.4000000000000005E-2</v>
      </c>
      <c r="K105" s="151"/>
      <c r="L105" s="151">
        <v>0.28100000000000003</v>
      </c>
      <c r="M105" s="151"/>
      <c r="N105" s="151"/>
      <c r="O105" s="151"/>
      <c r="P105" s="151"/>
      <c r="Q105" s="150"/>
      <c r="R105" s="151">
        <v>1.8129999999999999</v>
      </c>
      <c r="S105" s="151">
        <v>14.098000000000001</v>
      </c>
      <c r="T105" s="151">
        <v>0.127</v>
      </c>
      <c r="U105" s="151">
        <v>14.225</v>
      </c>
      <c r="V105" s="150">
        <f t="shared" si="15"/>
        <v>11.92</v>
      </c>
      <c r="W105" s="150">
        <f t="shared" si="16"/>
        <v>2.3049999999999997</v>
      </c>
      <c r="X105" s="149">
        <f t="shared" si="17"/>
        <v>0.16203866432337433</v>
      </c>
      <c r="Y105" s="148">
        <f t="shared" si="18"/>
        <v>26.1695934</v>
      </c>
    </row>
    <row r="106" spans="2:25" x14ac:dyDescent="0.25">
      <c r="B106" s="152" t="s">
        <v>234</v>
      </c>
      <c r="C106" s="151">
        <v>10.243</v>
      </c>
      <c r="D106" s="151">
        <v>0.106</v>
      </c>
      <c r="E106" s="151"/>
      <c r="F106" s="151"/>
      <c r="G106" s="151"/>
      <c r="H106" s="151"/>
      <c r="I106" s="151">
        <v>0.12</v>
      </c>
      <c r="J106" s="151">
        <v>0.58199999999999996</v>
      </c>
      <c r="K106" s="151">
        <v>1.0999999999999999E-2</v>
      </c>
      <c r="L106" s="151">
        <v>0.26800000000000002</v>
      </c>
      <c r="M106" s="151">
        <v>5.0999999999999997E-2</v>
      </c>
      <c r="N106" s="151">
        <v>5.0000000000000001E-3</v>
      </c>
      <c r="O106" s="151"/>
      <c r="P106" s="151"/>
      <c r="Q106" s="150"/>
      <c r="R106" s="151">
        <v>0.79600000000000004</v>
      </c>
      <c r="S106" s="151">
        <v>12.182</v>
      </c>
      <c r="T106" s="151">
        <v>2.9000000000000001E-2</v>
      </c>
      <c r="U106" s="151">
        <v>12.211</v>
      </c>
      <c r="V106" s="150">
        <f t="shared" si="15"/>
        <v>10.349</v>
      </c>
      <c r="W106" s="150">
        <f t="shared" si="16"/>
        <v>1.8620000000000001</v>
      </c>
      <c r="X106" s="149">
        <f t="shared" si="17"/>
        <v>0.1524854639259684</v>
      </c>
      <c r="Y106" s="148">
        <f t="shared" si="18"/>
        <v>24.913553400000001</v>
      </c>
    </row>
    <row r="107" spans="2:25" x14ac:dyDescent="0.25">
      <c r="B107" s="152" t="s">
        <v>233</v>
      </c>
      <c r="C107" s="151">
        <v>3.4380000000000002</v>
      </c>
      <c r="D107" s="151">
        <v>0.38900000000000001</v>
      </c>
      <c r="E107" s="151"/>
      <c r="F107" s="151"/>
      <c r="G107" s="151"/>
      <c r="H107" s="151"/>
      <c r="I107" s="151"/>
      <c r="J107" s="151">
        <v>0.17699999999999999</v>
      </c>
      <c r="K107" s="151">
        <v>9.0999999999999998E-2</v>
      </c>
      <c r="L107" s="151">
        <v>0.20399999999999999</v>
      </c>
      <c r="M107" s="151"/>
      <c r="N107" s="151"/>
      <c r="O107" s="151">
        <v>1.0999999999999999E-2</v>
      </c>
      <c r="P107" s="151"/>
      <c r="Q107" s="150"/>
      <c r="R107" s="151">
        <v>0.84</v>
      </c>
      <c r="S107" s="151">
        <v>5.15</v>
      </c>
      <c r="T107" s="150"/>
      <c r="U107" s="151">
        <v>5.15</v>
      </c>
      <c r="V107" s="150">
        <f t="shared" si="15"/>
        <v>3.827</v>
      </c>
      <c r="W107" s="150">
        <f t="shared" si="16"/>
        <v>1.3230000000000004</v>
      </c>
      <c r="X107" s="149">
        <f t="shared" si="17"/>
        <v>0.25689320388349518</v>
      </c>
      <c r="Y107" s="148">
        <f t="shared" si="18"/>
        <v>23.657513399999999</v>
      </c>
    </row>
    <row r="108" spans="2:25" x14ac:dyDescent="0.25">
      <c r="B108" s="152" t="s">
        <v>232</v>
      </c>
      <c r="C108" s="151">
        <v>34.69</v>
      </c>
      <c r="D108" s="151">
        <v>0.37</v>
      </c>
      <c r="E108" s="151">
        <v>0.115</v>
      </c>
      <c r="F108" s="151"/>
      <c r="G108" s="151"/>
      <c r="H108" s="151"/>
      <c r="I108" s="151">
        <v>0.114</v>
      </c>
      <c r="J108" s="151">
        <v>0.57699999999999996</v>
      </c>
      <c r="K108" s="151">
        <v>0.14499999999999999</v>
      </c>
      <c r="L108" s="151">
        <v>0.27800000000000002</v>
      </c>
      <c r="M108" s="151">
        <v>6.3E-2</v>
      </c>
      <c r="N108" s="151">
        <v>0.121</v>
      </c>
      <c r="O108" s="151">
        <v>0.122</v>
      </c>
      <c r="P108" s="151">
        <v>5.0000000000000001E-3</v>
      </c>
      <c r="Q108" s="150"/>
      <c r="R108" s="151">
        <v>6.1319999999999997</v>
      </c>
      <c r="S108" s="151">
        <v>42.731999999999999</v>
      </c>
      <c r="T108" s="151">
        <v>3.0000000000000001E-3</v>
      </c>
      <c r="U108" s="150">
        <v>42.734999999999999</v>
      </c>
      <c r="V108" s="150">
        <f t="shared" si="15"/>
        <v>35.059999999999995</v>
      </c>
      <c r="W108" s="150">
        <f t="shared" si="16"/>
        <v>7.6750000000000043</v>
      </c>
      <c r="X108" s="149">
        <f t="shared" si="17"/>
        <v>0.1795951795951797</v>
      </c>
      <c r="Y108" s="148">
        <f t="shared" si="18"/>
        <v>22.4014734</v>
      </c>
    </row>
    <row r="109" spans="2:25" x14ac:dyDescent="0.25">
      <c r="B109" s="152" t="s">
        <v>231</v>
      </c>
      <c r="C109" s="151">
        <v>34.412999999999997</v>
      </c>
      <c r="D109" s="151">
        <v>7.26</v>
      </c>
      <c r="E109" s="151"/>
      <c r="F109" s="151"/>
      <c r="G109" s="151"/>
      <c r="H109" s="151">
        <v>0.215</v>
      </c>
      <c r="I109" s="151"/>
      <c r="J109" s="151">
        <v>1.794</v>
      </c>
      <c r="K109" s="151">
        <v>0.36699999999999999</v>
      </c>
      <c r="L109" s="151">
        <v>0.55900000000000005</v>
      </c>
      <c r="M109" s="151"/>
      <c r="N109" s="151">
        <v>2.1999999999999999E-2</v>
      </c>
      <c r="O109" s="151">
        <v>2.1999999999999999E-2</v>
      </c>
      <c r="P109" s="151">
        <v>1.4999999999999999E-2</v>
      </c>
      <c r="Q109" s="150"/>
      <c r="R109" s="151">
        <v>2.3660000000000001</v>
      </c>
      <c r="S109" s="151">
        <v>47.033000000000001</v>
      </c>
      <c r="T109" s="151">
        <v>2E-3</v>
      </c>
      <c r="U109" s="151">
        <v>47.034999999999997</v>
      </c>
      <c r="V109" s="150">
        <f t="shared" si="15"/>
        <v>41.672999999999995</v>
      </c>
      <c r="W109" s="150">
        <f t="shared" si="16"/>
        <v>5.3620000000000019</v>
      </c>
      <c r="X109" s="149">
        <f t="shared" si="17"/>
        <v>0.11400021260763266</v>
      </c>
      <c r="Y109" s="148">
        <f t="shared" si="18"/>
        <v>21.145433400000002</v>
      </c>
    </row>
    <row r="110" spans="2:25" x14ac:dyDescent="0.25">
      <c r="B110" s="152" t="s">
        <v>230</v>
      </c>
      <c r="C110" s="151">
        <v>26.172000000000001</v>
      </c>
      <c r="D110" s="151">
        <v>1.482</v>
      </c>
      <c r="E110" s="151"/>
      <c r="F110" s="151"/>
      <c r="G110" s="151"/>
      <c r="H110" s="151"/>
      <c r="I110" s="151"/>
      <c r="J110" s="151">
        <v>0.42299999999999999</v>
      </c>
      <c r="K110" s="151">
        <v>7.1999999999999995E-2</v>
      </c>
      <c r="L110" s="151">
        <v>0.95599999999999996</v>
      </c>
      <c r="M110" s="151"/>
      <c r="N110" s="151">
        <v>5.0000000000000001E-3</v>
      </c>
      <c r="O110" s="151">
        <v>4.7E-2</v>
      </c>
      <c r="P110" s="151">
        <v>1.0999999999999999E-2</v>
      </c>
      <c r="Q110" s="150"/>
      <c r="R110" s="151">
        <v>1.4730000000000001</v>
      </c>
      <c r="S110" s="151">
        <v>30.640999999999998</v>
      </c>
      <c r="T110" s="151">
        <v>1E-3</v>
      </c>
      <c r="U110" s="151">
        <v>30.641999999999999</v>
      </c>
      <c r="V110" s="150">
        <f t="shared" si="15"/>
        <v>27.654</v>
      </c>
      <c r="W110" s="150">
        <f t="shared" si="16"/>
        <v>2.9879999999999995</v>
      </c>
      <c r="X110" s="149">
        <f t="shared" si="17"/>
        <v>9.7513217152927337E-2</v>
      </c>
      <c r="Y110" s="148">
        <f t="shared" si="18"/>
        <v>19.889393399999999</v>
      </c>
    </row>
    <row r="111" spans="2:25" x14ac:dyDescent="0.25">
      <c r="B111" s="152" t="s">
        <v>229</v>
      </c>
      <c r="C111" s="151">
        <v>60.765000000000001</v>
      </c>
      <c r="D111" s="151">
        <v>24.216999999999999</v>
      </c>
      <c r="E111" s="151"/>
      <c r="F111" s="151"/>
      <c r="G111" s="151"/>
      <c r="H111" s="151">
        <v>6.5190000000000001</v>
      </c>
      <c r="I111" s="151"/>
      <c r="J111" s="151">
        <v>1.5229999999999999</v>
      </c>
      <c r="K111" s="151">
        <v>7.9000000000000001E-2</v>
      </c>
      <c r="L111" s="151">
        <v>0.73399999999999999</v>
      </c>
      <c r="M111" s="151"/>
      <c r="N111" s="151">
        <v>4.0000000000000001E-3</v>
      </c>
      <c r="O111" s="151">
        <v>6.5000000000000002E-2</v>
      </c>
      <c r="P111" s="151"/>
      <c r="Q111" s="150"/>
      <c r="R111" s="151">
        <v>5.0830000000000002</v>
      </c>
      <c r="S111" s="151">
        <v>98.989000000000004</v>
      </c>
      <c r="T111" s="150"/>
      <c r="U111" s="151">
        <v>98.989000000000004</v>
      </c>
      <c r="V111" s="150">
        <f t="shared" si="15"/>
        <v>84.981999999999999</v>
      </c>
      <c r="W111" s="150">
        <f t="shared" si="16"/>
        <v>14.007000000000005</v>
      </c>
      <c r="X111" s="149">
        <f t="shared" si="17"/>
        <v>0.14150057077048969</v>
      </c>
      <c r="Y111" s="148">
        <f t="shared" si="18"/>
        <v>18.633353400000001</v>
      </c>
    </row>
    <row r="112" spans="2:25" x14ac:dyDescent="0.25">
      <c r="B112" s="152" t="s">
        <v>228</v>
      </c>
      <c r="C112" s="151">
        <v>143.36799999999999</v>
      </c>
      <c r="D112" s="151">
        <v>10.106</v>
      </c>
      <c r="E112" s="151"/>
      <c r="F112" s="151"/>
      <c r="G112" s="151"/>
      <c r="H112" s="151">
        <v>11.113</v>
      </c>
      <c r="I112" s="151"/>
      <c r="J112" s="151">
        <v>1.9259999999999999</v>
      </c>
      <c r="K112" s="151">
        <v>2.7E-2</v>
      </c>
      <c r="L112" s="151">
        <v>3.6259999999999999</v>
      </c>
      <c r="M112" s="151"/>
      <c r="N112" s="151">
        <v>0.14899999999999999</v>
      </c>
      <c r="O112" s="151">
        <v>1.6E-2</v>
      </c>
      <c r="P112" s="151"/>
      <c r="Q112" s="150"/>
      <c r="R112" s="151">
        <v>5.9450000000000003</v>
      </c>
      <c r="S112" s="151">
        <v>176.27600000000001</v>
      </c>
      <c r="T112" s="151">
        <v>0.01</v>
      </c>
      <c r="U112" s="151">
        <v>176.286</v>
      </c>
      <c r="V112" s="150">
        <f t="shared" si="15"/>
        <v>153.47399999999999</v>
      </c>
      <c r="W112" s="150">
        <f t="shared" si="16"/>
        <v>22.812000000000012</v>
      </c>
      <c r="X112" s="149">
        <f t="shared" si="17"/>
        <v>0.12940335591028221</v>
      </c>
      <c r="Y112" s="148">
        <f t="shared" si="18"/>
        <v>17.377313400000002</v>
      </c>
    </row>
    <row r="113" spans="2:25" x14ac:dyDescent="0.25">
      <c r="B113" s="152" t="s">
        <v>227</v>
      </c>
      <c r="C113" s="151">
        <v>51.863</v>
      </c>
      <c r="D113" s="151">
        <v>7.0430000000000001</v>
      </c>
      <c r="E113" s="151"/>
      <c r="F113" s="151"/>
      <c r="G113" s="151"/>
      <c r="H113" s="151">
        <v>0.127</v>
      </c>
      <c r="I113" s="151"/>
      <c r="J113" s="151">
        <v>0.214</v>
      </c>
      <c r="K113" s="151">
        <v>2.1999999999999999E-2</v>
      </c>
      <c r="L113" s="151">
        <v>1.1519999999999999</v>
      </c>
      <c r="M113" s="151">
        <v>5.8000000000000003E-2</v>
      </c>
      <c r="N113" s="151"/>
      <c r="O113" s="151">
        <v>0.157</v>
      </c>
      <c r="P113" s="151"/>
      <c r="Q113" s="151">
        <v>2.4E-2</v>
      </c>
      <c r="R113" s="151">
        <v>4.2880000000000003</v>
      </c>
      <c r="S113" s="151">
        <v>64.947999999999993</v>
      </c>
      <c r="T113" s="150"/>
      <c r="U113" s="151">
        <v>64.947999999999993</v>
      </c>
      <c r="V113" s="150">
        <f t="shared" si="15"/>
        <v>58.905999999999999</v>
      </c>
      <c r="W113" s="150">
        <f t="shared" si="16"/>
        <v>6.0419999999999945</v>
      </c>
      <c r="X113" s="149">
        <f t="shared" si="17"/>
        <v>9.3028268768861166E-2</v>
      </c>
      <c r="Y113" s="148">
        <f t="shared" si="18"/>
        <v>16.11918</v>
      </c>
    </row>
    <row r="114" spans="2:25" x14ac:dyDescent="0.25">
      <c r="B114" s="152" t="s">
        <v>226</v>
      </c>
      <c r="C114" s="151">
        <v>67.366</v>
      </c>
      <c r="D114" s="151">
        <v>9.7129999999999992</v>
      </c>
      <c r="E114" s="151"/>
      <c r="F114" s="151"/>
      <c r="G114" s="151"/>
      <c r="H114" s="151"/>
      <c r="I114" s="151"/>
      <c r="J114" s="151">
        <v>0.35599999999999998</v>
      </c>
      <c r="K114" s="151">
        <v>8.5000000000000006E-2</v>
      </c>
      <c r="L114" s="151">
        <v>0.95299999999999996</v>
      </c>
      <c r="M114" s="151">
        <v>0.01</v>
      </c>
      <c r="N114" s="151">
        <v>5.1999999999999998E-2</v>
      </c>
      <c r="O114" s="151">
        <v>0.73799999999999999</v>
      </c>
      <c r="P114" s="151">
        <v>5.3999999999999999E-2</v>
      </c>
      <c r="Q114" s="150"/>
      <c r="R114" s="151">
        <v>7.024</v>
      </c>
      <c r="S114" s="151">
        <v>86.350999999999999</v>
      </c>
      <c r="T114" s="150"/>
      <c r="U114" s="151">
        <v>86.350999999999999</v>
      </c>
      <c r="V114" s="150">
        <f t="shared" si="15"/>
        <v>77.078999999999994</v>
      </c>
      <c r="W114" s="150">
        <f t="shared" si="16"/>
        <v>9.2720000000000056</v>
      </c>
      <c r="X114" s="149">
        <f t="shared" si="17"/>
        <v>0.10737571076189049</v>
      </c>
      <c r="Y114" s="148">
        <f t="shared" si="18"/>
        <v>14.86314</v>
      </c>
    </row>
    <row r="115" spans="2:25" x14ac:dyDescent="0.25">
      <c r="B115" s="152" t="s">
        <v>225</v>
      </c>
      <c r="C115" s="151">
        <v>35.323</v>
      </c>
      <c r="D115" s="151">
        <v>11.987</v>
      </c>
      <c r="E115" s="151"/>
      <c r="F115" s="151"/>
      <c r="G115" s="151"/>
      <c r="H115" s="151"/>
      <c r="I115" s="151"/>
      <c r="J115" s="151">
        <v>0.151</v>
      </c>
      <c r="K115" s="151"/>
      <c r="L115" s="151">
        <v>1.1160000000000001</v>
      </c>
      <c r="M115" s="151">
        <v>0.38700000000000001</v>
      </c>
      <c r="N115" s="151"/>
      <c r="O115" s="151">
        <v>1.4999999999999999E-2</v>
      </c>
      <c r="P115" s="151"/>
      <c r="Q115" s="150"/>
      <c r="R115" s="151">
        <v>3.5379999999999998</v>
      </c>
      <c r="S115" s="151">
        <v>52.517000000000003</v>
      </c>
      <c r="T115" s="150"/>
      <c r="U115" s="151">
        <v>52.517000000000003</v>
      </c>
      <c r="V115" s="150">
        <f t="shared" si="15"/>
        <v>47.31</v>
      </c>
      <c r="W115" s="150">
        <f t="shared" si="16"/>
        <v>5.2070000000000007</v>
      </c>
      <c r="X115" s="149">
        <f t="shared" si="17"/>
        <v>9.9148847040006108E-2</v>
      </c>
      <c r="Y115" s="148">
        <f t="shared" si="18"/>
        <v>13.609193400000001</v>
      </c>
    </row>
    <row r="116" spans="2:25" x14ac:dyDescent="0.25">
      <c r="B116" s="152" t="s">
        <v>224</v>
      </c>
      <c r="C116" s="151">
        <v>8.1910000000000007</v>
      </c>
      <c r="D116" s="151">
        <v>1.105</v>
      </c>
      <c r="E116" s="151"/>
      <c r="F116" s="151"/>
      <c r="G116" s="151"/>
      <c r="H116" s="151"/>
      <c r="I116" s="151"/>
      <c r="J116" s="151"/>
      <c r="K116" s="151"/>
      <c r="L116" s="151">
        <v>0.13600000000000001</v>
      </c>
      <c r="M116" s="151">
        <v>1.9E-2</v>
      </c>
      <c r="N116" s="151"/>
      <c r="O116" s="151"/>
      <c r="P116" s="151"/>
      <c r="Q116" s="150"/>
      <c r="R116" s="151">
        <v>2.1219999999999999</v>
      </c>
      <c r="S116" s="151">
        <v>11.573</v>
      </c>
      <c r="T116" s="150"/>
      <c r="U116" s="151">
        <v>11.573</v>
      </c>
      <c r="V116" s="150">
        <f t="shared" si="15"/>
        <v>9.2960000000000012</v>
      </c>
      <c r="W116" s="150">
        <f t="shared" si="16"/>
        <v>2.2769999999999992</v>
      </c>
      <c r="X116" s="149">
        <f t="shared" si="17"/>
        <v>0.19675105849822858</v>
      </c>
      <c r="Y116" s="148">
        <f t="shared" si="18"/>
        <v>12.3531534</v>
      </c>
    </row>
    <row r="117" spans="2:25" x14ac:dyDescent="0.25">
      <c r="B117" s="152" t="s">
        <v>223</v>
      </c>
      <c r="C117" s="151">
        <v>1.8260000000000001</v>
      </c>
      <c r="D117" s="151"/>
      <c r="E117" s="151"/>
      <c r="F117" s="151"/>
      <c r="G117" s="151"/>
      <c r="H117" s="151">
        <v>0.46100000000000002</v>
      </c>
      <c r="I117" s="151"/>
      <c r="J117" s="151"/>
      <c r="K117" s="151"/>
      <c r="L117" s="151"/>
      <c r="M117" s="151"/>
      <c r="N117" s="151"/>
      <c r="O117" s="151"/>
      <c r="P117" s="151"/>
      <c r="Q117" s="150"/>
      <c r="R117" s="151">
        <v>1.4359999999999999</v>
      </c>
      <c r="S117" s="151">
        <v>3.7229999999999999</v>
      </c>
      <c r="T117" s="150"/>
      <c r="U117" s="151">
        <v>3.7229999999999999</v>
      </c>
      <c r="V117" s="150">
        <f t="shared" si="15"/>
        <v>1.8260000000000001</v>
      </c>
      <c r="W117" s="150">
        <f t="shared" si="16"/>
        <v>1.8969999999999998</v>
      </c>
      <c r="X117" s="149">
        <f t="shared" si="17"/>
        <v>0.50953532097770615</v>
      </c>
      <c r="Y117" s="148">
        <f t="shared" si="18"/>
        <v>11.0971134</v>
      </c>
    </row>
    <row r="118" spans="2:25" x14ac:dyDescent="0.25">
      <c r="B118" s="152" t="s">
        <v>222</v>
      </c>
      <c r="C118" s="151">
        <v>0.67300000000000004</v>
      </c>
      <c r="D118" s="151">
        <v>3.6999999999999998E-2</v>
      </c>
      <c r="E118" s="151"/>
      <c r="F118" s="151"/>
      <c r="G118" s="151"/>
      <c r="H118" s="151">
        <v>4.3860000000000001</v>
      </c>
      <c r="I118" s="151"/>
      <c r="J118" s="151"/>
      <c r="K118" s="151"/>
      <c r="L118" s="151"/>
      <c r="M118" s="151"/>
      <c r="N118" s="151"/>
      <c r="O118" s="151"/>
      <c r="P118" s="151"/>
      <c r="Q118" s="151">
        <v>1E-3</v>
      </c>
      <c r="R118" s="151">
        <v>0.155</v>
      </c>
      <c r="S118" s="151">
        <v>5.2519999999999998</v>
      </c>
      <c r="T118" s="150"/>
      <c r="U118" s="151">
        <v>5.2519999999999998</v>
      </c>
      <c r="V118" s="150">
        <f t="shared" si="15"/>
        <v>0.71000000000000008</v>
      </c>
      <c r="W118" s="150">
        <f t="shared" si="16"/>
        <v>4.5419999999999998</v>
      </c>
      <c r="X118" s="149">
        <f t="shared" si="17"/>
        <v>0.86481340441736476</v>
      </c>
      <c r="Y118" s="148">
        <f t="shared" si="18"/>
        <v>9.8410734000000009</v>
      </c>
    </row>
    <row r="119" spans="2:25" ht="15.75" thickBot="1" x14ac:dyDescent="0.3">
      <c r="B119" s="152" t="s">
        <v>221</v>
      </c>
      <c r="C119" s="151">
        <v>0.73399999999999999</v>
      </c>
      <c r="D119" s="151">
        <v>9.5000000000000001E-2</v>
      </c>
      <c r="E119" s="151"/>
      <c r="F119" s="151"/>
      <c r="G119" s="151"/>
      <c r="H119" s="151"/>
      <c r="I119" s="151"/>
      <c r="J119" s="151">
        <v>4.0000000000000001E-3</v>
      </c>
      <c r="K119" s="151">
        <v>1.4E-2</v>
      </c>
      <c r="L119" s="151">
        <v>1.4999999999999999E-2</v>
      </c>
      <c r="M119" s="151"/>
      <c r="N119" s="151"/>
      <c r="O119" s="151"/>
      <c r="P119" s="151"/>
      <c r="Q119" s="151">
        <v>1E-3</v>
      </c>
      <c r="R119" s="151">
        <v>0.63900000000000001</v>
      </c>
      <c r="S119" s="151">
        <v>1.502</v>
      </c>
      <c r="T119" s="150"/>
      <c r="U119" s="151">
        <v>1.502</v>
      </c>
      <c r="V119" s="150">
        <f t="shared" si="15"/>
        <v>0.82899999999999996</v>
      </c>
      <c r="W119" s="150">
        <f t="shared" si="16"/>
        <v>0.67300000000000004</v>
      </c>
      <c r="X119" s="149">
        <f t="shared" si="17"/>
        <v>0.44806924101198403</v>
      </c>
      <c r="Y119" s="148">
        <f t="shared" si="18"/>
        <v>8.3735999999999997</v>
      </c>
    </row>
    <row r="120" spans="2:25" ht="15.75" thickBot="1" x14ac:dyDescent="0.3">
      <c r="B120" s="139" t="s">
        <v>220</v>
      </c>
      <c r="C120" s="140">
        <v>492.07600000000002</v>
      </c>
      <c r="D120" s="140">
        <v>74.445999999999998</v>
      </c>
      <c r="E120" s="140">
        <v>0.115</v>
      </c>
      <c r="F120" s="140">
        <v>0</v>
      </c>
      <c r="G120" s="140">
        <v>0</v>
      </c>
      <c r="H120" s="140">
        <v>22.821000000000002</v>
      </c>
      <c r="I120" s="140">
        <v>0.23400000000000001</v>
      </c>
      <c r="J120" s="140">
        <v>8.5690000000000008</v>
      </c>
      <c r="K120" s="140">
        <v>0.999</v>
      </c>
      <c r="L120" s="140">
        <v>10.401999999999999</v>
      </c>
      <c r="M120" s="140">
        <v>0.60299999999999998</v>
      </c>
      <c r="N120" s="140">
        <v>0.20899999999999999</v>
      </c>
      <c r="O120" s="140">
        <v>1.3260000000000001</v>
      </c>
      <c r="P120" s="140">
        <v>0.10100000000000001</v>
      </c>
      <c r="Q120" s="144">
        <v>2.5999999999999999E-2</v>
      </c>
      <c r="R120" s="144">
        <v>44.593000000000004</v>
      </c>
      <c r="S120" s="144">
        <v>656.52</v>
      </c>
      <c r="T120" s="144">
        <v>0.19700000000000001</v>
      </c>
      <c r="U120" s="144">
        <v>656.71699999999998</v>
      </c>
      <c r="V120" s="144">
        <f t="shared" si="15"/>
        <v>566.52200000000005</v>
      </c>
      <c r="W120" s="144">
        <f t="shared" si="16"/>
        <v>90.194999999999936</v>
      </c>
      <c r="X120" s="143">
        <f t="shared" si="17"/>
        <v>0.13734226462844717</v>
      </c>
      <c r="Y120" s="142"/>
    </row>
    <row r="121" spans="2:25" ht="15.75" thickBot="1" x14ac:dyDescent="0.3">
      <c r="U121" s="147">
        <f>SUMPRODUCT($Y102:$Y119,U102:U119)/SUM(U102:U119)</f>
        <v>17.754601380360796</v>
      </c>
      <c r="V121" s="147">
        <f>SUMPRODUCT($Y102:$Y119,V102:V119)/SUM(V102:V119)</f>
        <v>17.758183142190415</v>
      </c>
      <c r="W121" s="147">
        <f>SUMPRODUCT($Y102:$Y119,W102:W119)/SUM(W102:W119)</f>
        <v>17.732104048188926</v>
      </c>
      <c r="X121" s="146"/>
      <c r="Y121" s="145"/>
    </row>
    <row r="122" spans="2:25" ht="15.75" thickBot="1" x14ac:dyDescent="0.3">
      <c r="B122" s="139" t="s">
        <v>219</v>
      </c>
      <c r="C122" s="140">
        <v>528.99699999999996</v>
      </c>
      <c r="D122" s="140">
        <v>74.457999999999998</v>
      </c>
      <c r="E122" s="140">
        <v>6.0510000000000002</v>
      </c>
      <c r="F122" s="140">
        <v>5.0640000000000001</v>
      </c>
      <c r="G122" s="140">
        <v>0.55900000000000005</v>
      </c>
      <c r="H122" s="140">
        <v>22.821000000000002</v>
      </c>
      <c r="I122" s="140">
        <v>0.23400000000000001</v>
      </c>
      <c r="J122" s="140">
        <v>8.5690000000000008</v>
      </c>
      <c r="K122" s="140">
        <v>1.764</v>
      </c>
      <c r="L122" s="140">
        <v>10.401999999999999</v>
      </c>
      <c r="M122" s="140">
        <v>0.60299999999999998</v>
      </c>
      <c r="N122" s="140">
        <v>0.20899999999999999</v>
      </c>
      <c r="O122" s="140">
        <v>1.3260000000000001</v>
      </c>
      <c r="P122" s="144">
        <v>0.10100000000000001</v>
      </c>
      <c r="Q122" s="144">
        <v>2.5999999999999999E-2</v>
      </c>
      <c r="R122" s="144">
        <v>45.991999999999997</v>
      </c>
      <c r="S122" s="144">
        <v>707.17600000000004</v>
      </c>
      <c r="T122" s="144">
        <v>0.21099999999999999</v>
      </c>
      <c r="U122" s="144">
        <v>707.38</v>
      </c>
      <c r="V122" s="144">
        <f>C122+D122</f>
        <v>603.45499999999993</v>
      </c>
      <c r="W122" s="144">
        <f>U122-V122</f>
        <v>103.92500000000007</v>
      </c>
      <c r="X122" s="143">
        <f>W122/U122</f>
        <v>0.14691537787327896</v>
      </c>
      <c r="Y122" s="142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7 3 3 3 f e - 9 d a 6 - 4 0 b 2 - 8 6 e 3 - 3 0 4 e 9 9 8 6 6 d 6 4 "   x m l n s = " h t t p : / / s c h e m a s . m i c r o s o f t . c o m / D a t a M a s h u p " > A A A A A P k E A A B Q S w M E F A A C A A g A x J h v U y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x J h v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Y b 1 M s q N E p 8 A E A A N s P A A A T A B w A R m 9 y b X V s Y X M v U 2 V j d G l v b j E u b S C i G A A o o B Q A A A A A A A A A A A A A A A A A A A A A A A A A A A D t l E t r 2 0 A U h f c G / 4 d h u p F B h M j O k z a F I L c m i 8 Z G c i n B m D C 2 b i 0 T a c a M R m 2 M 8 H / v T K S J H P k m X W Q Z Z W P 4 r n 0 f 5 0 x O B k u 1 F p y E 5 a f 3 u d v p d r K Y S Y j I K B h O 7 u + A y W R L r k g C q k P 0 X y h y u Q Q N v j 0 u I T n y c y m B q 1 9 C P i y E e H B 6 x e y W p X B F 9 3 5 N 5 7 u Z L 7 j S 3 5 u 7 T 0 0 + U T 9 m f K W H T L c b o L r b l C 0 S O J p K x r P f Q q a + S P K U m 2 L m l B P d o q A B r P S S 1 C V K F 4 i C R 7 V z S U H 7 x / 1 j C 3 m e L k B a 7 O G 4 j + M B j k 9 w f I r j M x y f 4 / g C x 5 c o H u B X D p p X 7 n p W 5 e s o 0 h r 7 e a Z E W q u s a a m v 0 / D B J f S H i C A Z g V h J t o m 3 m g B b x o T e 3 A 5 v r u l z 3 w C E j M A 8 k r J R V j e v S h V 3 G j u 4 x e G E 2 l b r p L X O e m X N s W 5 Y + a 3 e V m C r q J X Q a l a K t N t b n + s 3 i i 5 v C v X u h 3 e + e I Y 0 z B f P l + g B 9 Y S f f L P + I x Q 2 o y q N V b y v U n M l Y + 2 h U o 1 5 m p j / M F M Z D S d v 2 O O 9 4 c / h q t o k 2 / Z / K 1 S T 9 e H d a v b 3 d a K e R g f i 7 9 7 V I S Q 6 Y g z D Z P X s Q 3 N m Z v K c f P l q T P P 6 l D A e k Z d w g M E T D J 5 i 8 A y D 5 x i 8 w O A l 7 f U 6 a 4 5 e + 0 p 6 3 k + C 8 H 0 J a j q 0 K d q m a J u i b Y p + 2 B Q d v z t F x 2 2 K t i n a p m i b o h 8 h R f 8 B U E s B A i 0 A F A A C A A g A x J h v U y + + d i O n A A A A + A A A A B I A A A A A A A A A A A A A A A A A A A A A A E N v b m Z p Z y 9 Q Y W N r Y W d l L n h t b F B L A Q I t A B Q A A g A I A M S Y b 1 M P y u m r p A A A A O k A A A A T A A A A A A A A A A A A A A A A A P M A A A B b Q 2 9 u d G V u d F 9 U e X B l c 1 0 u e G 1 s U E s B A i 0 A F A A C A A g A x J h v U y y o 0 S n w A Q A A 2 w 8 A A B M A A A A A A A A A A A A A A A A A 5 A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y g A A A A A A A B t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1 J E U F 9 Z Z W F y b H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B Z G R l Z F R v R G F 0 Y U 1 v Z G V s I i B W Y W x 1 Z T 0 i b D A i I C 8 + P E V u d H J 5 I F R 5 c G U 9 I k Z p b G x D b 2 x 1 b W 5 U e X B l c y I g V m F s d W U 9 I n N C Z 0 F H Q U E 9 P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R d W V y e U l E I i B W Y W x 1 Z T 0 i c 2 E w Z m I 2 Y 2 V l L T Y 0 N T c t N D A x Z S 1 i Y m M 4 L T I y N G M 2 N T Y 3 M j U 3 M S I g L z 4 8 R W 5 0 c n k g V H l w Z T 0 i R m l s b E N v b H V t b k 5 h b W V z I i B W Y W x 1 Z T 0 i c 1 s m c X V v d D t Z Z W F y J n F 1 b 3 Q 7 L C Z x d W 9 0 O 0 1 v Z G V s R 2 V v Z 3 J h c G h 5 J n F 1 b 3 Q 7 L C Z x d W 9 0 O 1 N 1 Y k d l b 2 d y Y X B o e T E m c X V v d D s s J n F 1 b 3 Q 7 R 0 R Q J n F 1 b 3 Q 7 X S I g L z 4 8 R W 5 0 c n k g V H l w Z T 0 i R m l s b E x h c 3 R V c G R h d G V k I i B W Y W x 1 Z T 0 i Z D I w M j E t M T E t M T V U M T M 6 M z U 6 N D I u N z M 4 N j M x O V o i I C 8 + P E V u d H J 5 I F R 5 c G U 9 I k 5 h d m l n Y X R p b 2 5 T d G V w T m F t Z S I g V m F s d W U 9 I n N O Y X Z p Z 2 F 0 a W 9 u I i A v P j x F b n R y e S B U e X B l P S J G a W x s V G F y Z 2 V 0 I i B W Y W x 1 Z T 0 i c 0 d S R F B f W W V h c m x 5 X z I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D b 3 V u d C I g V m F s d W U 9 I m w 2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1 J E U F 9 Z Z W F y b H k v V W 5 w a X Z v d G V k I E N v b H V t b n M u e 1 l l Y X I s M n 0 m c X V v d D s s J n F 1 b 3 Q 7 U 2 V j d G l v b j E v R 1 J E U F 9 Z Z W F y b H k v V W 5 w a X Z v d G V k I E N v b H V t b n M u e 0 1 v Z G V s R 2 V v Z 3 J h c G h 5 L D B 9 J n F 1 b 3 Q 7 L C Z x d W 9 0 O 1 N l Y 3 R p b 2 4 x L 0 d S R F B f W W V h c m x 5 L 1 V u c G l 2 b 3 R l Z C B D b 2 x 1 b W 5 z L n t T d W J H Z W 9 n c m F w a H k x L D F 9 J n F 1 b 3 Q 7 L C Z x d W 9 0 O 1 N l Y 3 R p b 2 4 x L 0 d S R F B f W W V h c m x 5 L 1 V u c G l 2 b 3 R l Z C B D b 2 x 1 b W 5 z L n t H R F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1 J E U F 9 Z Z W F y b H k v V W 5 w a X Z v d G V k I E N v b H V t b n M u e 1 l l Y X I s M n 0 m c X V v d D s s J n F 1 b 3 Q 7 U 2 V j d G l v b j E v R 1 J E U F 9 Z Z W F y b H k v V W 5 w a X Z v d G V k I E N v b H V t b n M u e 0 1 v Z G V s R 2 V v Z 3 J h c G h 5 L D B 9 J n F 1 b 3 Q 7 L C Z x d W 9 0 O 1 N l Y 3 R p b 2 4 x L 0 d S R F B f W W V h c m x 5 L 1 V u c G l 2 b 3 R l Z C B D b 2 x 1 b W 5 z L n t T d W J H Z W 9 n c m F w a H k x L D F 9 J n F 1 b 3 Q 7 L C Z x d W 9 0 O 1 N l Y 3 R p b 2 4 x L 0 d S R F B f W W V h c m x 5 L 1 V u c G l 2 b 3 R l Z C B D b 2 x 1 b W 5 z L n t H R F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S R F B f W W V h c m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R F B f W W V h c m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J E U F 9 Z Z W F y b H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k R Q X 1 l l Y X J s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J E U F 9 Z Z W F y b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k R Q X 1 l l Y X J s e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J E U F 9 Z Z W F y b H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k R Q X 1 l l Y X J s e V 9 Q U l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R X J y b 3 J D b 3 V u d C I g V m F s d W U 9 I m w w I i A v P j x F b n R y e S B U e X B l P S J G a W x s Q 2 9 1 b n Q i I F Z h b H V l P S J s N j A i I C 8 + P E V u d H J 5 I F R 5 c G U 9 I k Z p b G x M Y X N 0 V X B k Y X R l Z C I g V m F s d W U 9 I m Q y M D I x L T E x L T E 1 V D E z O j M 1 O j U 2 L j A y N D E x N z J a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M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l F 1 Z X J 5 S U Q i I F Z h b H V l P S J z M j M z Y W Y x Y z Y t N W U x N S 0 0 M 2 R k L W J k N 2 E t M z J j Y T U x M G N h M 2 N j I i A v P j x F b n R y e S B U e X B l P S J G a W x s V G F y Z 2 V 0 I i B W Y W x 1 Z T 0 i c 0 d S R F B f W W V h c m x 5 X 1 B S U 1 8 y I i A v P j x F b n R y e S B U e X B l P S J M b 2 F k Z W R U b 0 F u Y W x 5 c 2 l z U 2 V y d m l j Z X M i I F Z h b H V l P S J s M C I g L z 4 8 R W 5 0 c n k g V H l w Z T 0 i R m l s b E N v b H V t b k 5 h b W V z I i B W Y W x 1 Z T 0 i c 1 s m c X V v d D t Z Z W F y J n F 1 b 3 Q 7 L C Z x d W 9 0 O 0 1 v Z G V s R 2 V v Z 3 J h c G h 5 J n F 1 b 3 Q 7 L C Z x d W 9 0 O 1 N 1 Y k d l b 2 d y Y X B o e T E m c X V v d D s s J n F 1 b 3 Q 7 R 0 R Q J n F 1 b 3 Q 7 X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G a W x s Q 2 9 s d W 1 u V H l w Z X M i I F Z h b H V l P S J z Q m d B R 0 F B P T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1 J E U F 9 Z Z W F y b H l f U F J T L 1 V u c G l 2 b 3 R l Z C B D b 2 x 1 b W 5 z L n t Z Z W F y L D J 9 J n F 1 b 3 Q 7 L C Z x d W 9 0 O 1 N l Y 3 R p b 2 4 x L 0 d S R F B f W W V h c m x 5 X 1 B S U y 9 V b n B p d m 9 0 Z W Q g Q 2 9 s d W 1 u c y 5 7 T W 9 k Z W x H Z W 9 n c m F w a H k s M H 0 m c X V v d D s s J n F 1 b 3 Q 7 U 2 V j d G l v b j E v R 1 J E U F 9 Z Z W F y b H l f U F J T L 1 V u c G l 2 b 3 R l Z C B D b 2 x 1 b W 5 z L n t T d W J H Z W 9 n c m F w a H k x L D F 9 J n F 1 b 3 Q 7 L C Z x d W 9 0 O 1 N l Y 3 R p b 2 4 x L 0 d S R F B f W W V h c m x 5 X 1 B S U y 9 V b n B p d m 9 0 Z W Q g Q 2 9 s d W 1 u c y 5 7 R 0 R Q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S R F B f W W V h c m x 5 X 1 B S U y 9 V b n B p d m 9 0 Z W Q g Q 2 9 s d W 1 u c y 5 7 W W V h c i w y f S Z x d W 9 0 O y w m c X V v d D t T Z W N 0 a W 9 u M S 9 H U k R Q X 1 l l Y X J s e V 9 Q U l M v V W 5 w a X Z v d G V k I E N v b H V t b n M u e 0 1 v Z G V s R 2 V v Z 3 J h c G h 5 L D B 9 J n F 1 b 3 Q 7 L C Z x d W 9 0 O 1 N l Y 3 R p b 2 4 x L 0 d S R F B f W W V h c m x 5 X 1 B S U y 9 V b n B p d m 9 0 Z W Q g Q 2 9 s d W 1 u c y 5 7 U 3 V i R 2 V v Z 3 J h c G h 5 M S w x f S Z x d W 9 0 O y w m c X V v d D t T Z W N 0 a W 9 u M S 9 H U k R Q X 1 l l Y X J s e V 9 Q U l M v V W 5 w a X Z v d G V k I E N v b H V t b n M u e 0 d E U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1 J E U F 9 Z Z W F y b H l f U F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R F B f W W V h c m x 5 X 1 B S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R F B f W W V h c m x 5 X 1 B S U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R F B f W W V h c m x 5 X 1 B S U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J E U F 9 Z Z W F y b H l f U F J T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J E U F 9 Z Z W F y b H l f U F J T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k R Q X 1 l l Y X J s e V 9 Q U l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k R Q X 1 l l Y X J s e V 9 P U l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D b 2 x 1 b W 5 U e X B l c y I g V m F s d W U 9 I n N C Z 0 F H Q U E 9 P S I g L z 4 8 R W 5 0 c n k g V H l w Z T 0 i Q W R k Z W R U b 0 R h d G F N b 2 R l b C I g V m F s d W U 9 I m w w I i A v P j x F b n R y e S B U e X B l P S J G a W x s T G F z d F V w Z G F 0 Z W Q i I F Z h b H V l P S J k M j A y M S 0 x M S 0 x N V Q x M z o z N j o w O C 4 3 M z k 0 M z E 0 W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X V l c n l J R C I g V m F s d W U 9 I n M 4 N 2 M x Y T k 5 Y y 1 h Z W Z m L T Q 1 M z Y t O G Y z Z i 0 w Z T M 5 M T Q 3 M z d k M j Y i I C 8 + P E V u d H J 5 I F R 5 c G U 9 I k Z p b G x D b 2 x 1 b W 5 O Y W 1 l c y I g V m F s d W U 9 I n N b J n F 1 b 3 Q 7 W W V h c i Z x d W 9 0 O y w m c X V v d D t N b 2 R l b E d l b 2 d y Y X B o e S Z x d W 9 0 O y w m c X V v d D t T d W J H Z W 9 n c m F w a H k x J n F 1 b 3 Q 7 L C Z x d W 9 0 O 0 d E U C Z x d W 9 0 O 1 0 i I C 8 + P E V u d H J 5 I F R 5 c G U 9 I k Z p b G x U Y X J n Z X Q i I F Z h b H V l P S J z R 1 J E U F 9 Z Z W F y b H l f T 1 J T X z I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D b 3 V u d C I g V m F s d W U 9 I m w 2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1 J E U F 9 Z Z W F y b H l f T 1 J T L 1 V u c G l 2 b 3 R l Z C B D b 2 x 1 b W 5 z L n t Z Z W F y L D J 9 J n F 1 b 3 Q 7 L C Z x d W 9 0 O 1 N l Y 3 R p b 2 4 x L 0 d S R F B f W W V h c m x 5 X 0 9 S U y 9 V b n B p d m 9 0 Z W Q g Q 2 9 s d W 1 u c y 5 7 T W 9 k Z W x H Z W 9 n c m F w a H k s M H 0 m c X V v d D s s J n F 1 b 3 Q 7 U 2 V j d G l v b j E v R 1 J E U F 9 Z Z W F y b H l f T 1 J T L 1 V u c G l 2 b 3 R l Z C B D b 2 x 1 b W 5 z L n t T d W J H Z W 9 n c m F w a H k x L D F 9 J n F 1 b 3 Q 7 L C Z x d W 9 0 O 1 N l Y 3 R p b 2 4 x L 0 d S R F B f W W V h c m x 5 X 0 9 S U y 9 V b n B p d m 9 0 Z W Q g Q 2 9 s d W 1 u c y 5 7 R 0 R Q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S R F B f W W V h c m x 5 X 0 9 S U y 9 V b n B p d m 9 0 Z W Q g Q 2 9 s d W 1 u c y 5 7 W W V h c i w y f S Z x d W 9 0 O y w m c X V v d D t T Z W N 0 a W 9 u M S 9 H U k R Q X 1 l l Y X J s e V 9 P U l M v V W 5 w a X Z v d G V k I E N v b H V t b n M u e 0 1 v Z G V s R 2 V v Z 3 J h c G h 5 L D B 9 J n F 1 b 3 Q 7 L C Z x d W 9 0 O 1 N l Y 3 R p b 2 4 x L 0 d S R F B f W W V h c m x 5 X 0 9 S U y 9 V b n B p d m 9 0 Z W Q g Q 2 9 s d W 1 u c y 5 7 U 3 V i R 2 V v Z 3 J h c G h 5 M S w x f S Z x d W 9 0 O y w m c X V v d D t T Z W N 0 a W 9 u M S 9 H U k R Q X 1 l l Y X J s e V 9 P U l M v V W 5 w a X Z v d G V k I E N v b H V t b n M u e 0 d E U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1 J E U F 9 Z Z W F y b H l f T 1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R F B f W W V h c m x 5 X 0 9 S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R F B f W W V h c m x 5 X 0 9 S U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R F B f W W V h c m x 5 X 0 9 S U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J E U F 9 Z Z W F y b H l f T 1 J T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J E U F 9 Z Z W F y b H l f T 1 J T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k R Q X 1 l l Y X J s e V 9 P U l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k R Q X 1 l l Y X J s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k R Q X 1 l l Y X J s e V 9 Q U l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J E U F 9 Z Z W F y b H l f T 1 J T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U q L t R / w l / S q 6 X I i C D r f O 7 A A A A A A I A A A A A A A N m A A D A A A A A E A A A A H q h t E U 7 z x 6 2 K T z N C 4 7 r 9 S A A A A A A B I A A A K A A A A A Q A A A A p 4 W Q x p J e j 3 7 y 3 9 M b 1 9 r r N l A A A A C O 6 i J C c j c H f d f n S E l P k G R i g l a 1 X h i R w I I r j I I H S 5 p C B N v b T / S G 0 9 Z S H K U Q i v S z 7 5 o M a K R n a r j b i q t K x f 7 V D G k H H T G e W 7 1 G q G N A p D g D j 7 v J n x Q A A A D g n J E j l 0 f p V q J S M 1 N C F M o n z + 6 f S A = = < / D a t a M a s h u p > 
</file>

<file path=customXml/itemProps1.xml><?xml version="1.0" encoding="utf-8"?>
<ds:datastoreItem xmlns:ds="http://schemas.openxmlformats.org/officeDocument/2006/customXml" ds:itemID="{DC6D6326-0792-4F57-8CB1-8736D90CA2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FileInfo</vt:lpstr>
      <vt:lpstr>ModelPeriod</vt:lpstr>
      <vt:lpstr>Seasons</vt:lpstr>
      <vt:lpstr>DayTypes</vt:lpstr>
      <vt:lpstr>DaySlices</vt:lpstr>
      <vt:lpstr>ModelGeography</vt:lpstr>
      <vt:lpstr>SubGeography1</vt:lpstr>
      <vt:lpstr>SubGeography2</vt:lpstr>
      <vt:lpstr>CoalGCV</vt:lpstr>
      <vt:lpstr>EnergyContent-Input</vt:lpstr>
      <vt:lpstr>PhysicalPrimaryCarriers</vt:lpstr>
      <vt:lpstr>NonPhysicalPrimaryCarriers</vt:lpstr>
      <vt:lpstr>PhysicalDerivedCarriers</vt:lpstr>
      <vt:lpstr>NonPhysicalDerivedCarriers</vt:lpstr>
      <vt:lpstr>UnmetDemandValue</vt:lpstr>
      <vt:lpstr>CurrencyUnit</vt:lpstr>
      <vt:lpstr>GDP_RBI</vt:lpstr>
      <vt:lpstr>GSDP-Ref</vt:lpstr>
      <vt:lpstr>GSDP-PRS</vt:lpstr>
      <vt:lpstr>GSDP-ORS</vt:lpstr>
      <vt:lpstr>GDP</vt:lpstr>
      <vt:lpstr>GDP-PRS</vt:lpstr>
      <vt:lpstr>GDP-ORS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Prayas (Energy Group)</dc:creator>
  <cp:lastModifiedBy>PEG</cp:lastModifiedBy>
  <dcterms:created xsi:type="dcterms:W3CDTF">2021-01-04T10:51:49Z</dcterms:created>
  <dcterms:modified xsi:type="dcterms:W3CDTF">2022-03-20T05:09:49Z</dcterms:modified>
</cp:coreProperties>
</file>