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git\gridpath\db\csvs_mh\project\opchar\hydro_opchar\"/>
    </mc:Choice>
  </mc:AlternateContent>
  <bookViews>
    <workbookView xWindow="11160" yWindow="0" windowWidth="18250" windowHeight="7630" tabRatio="783"/>
  </bookViews>
  <sheets>
    <sheet name="dispatch_gen_hydro" sheetId="3" r:id="rId1"/>
    <sheet name="Dodson_I-2-monthly" sheetId="9" r:id="rId2"/>
    <sheet name="Dodson_II-2-monthly" sheetId="10" r:id="rId3"/>
    <sheet name="Koyna_Stage_1-2-monthly" sheetId="7" r:id="rId4"/>
    <sheet name="Koyna_Stage_2-2-monthly" sheetId="6" r:id="rId5"/>
    <sheet name="Koyna_Stage_3-2-monthly" sheetId="4" r:id="rId6"/>
    <sheet name="Koyna_Stage_4-2-monthly" sheetId="8" r:id="rId7"/>
    <sheet name="Pench-2-monthly" sheetId="11" r:id="rId8"/>
    <sheet name="Sardar_Sarovar_CHPH-2-monthly" sheetId="12" r:id="rId9"/>
  </sheets>
  <calcPr calcId="162913"/>
</workbook>
</file>

<file path=xl/calcChain.xml><?xml version="1.0" encoding="utf-8"?>
<calcChain xmlns="http://schemas.openxmlformats.org/spreadsheetml/2006/main">
  <c r="E102" i="3" l="1"/>
  <c r="E103" i="3"/>
  <c r="E104" i="3"/>
  <c r="E105" i="3"/>
  <c r="E106" i="3"/>
  <c r="E107" i="3"/>
  <c r="E108" i="3"/>
  <c r="E101" i="3"/>
  <c r="B102" i="3"/>
  <c r="B103" i="3"/>
  <c r="B104" i="3"/>
  <c r="B105" i="3"/>
  <c r="B106" i="3"/>
  <c r="B107" i="3"/>
  <c r="B108" i="3"/>
  <c r="B101" i="3"/>
  <c r="O3" i="12" l="1"/>
  <c r="O4" i="12"/>
  <c r="O5" i="12"/>
  <c r="O6" i="12"/>
  <c r="O7" i="12"/>
  <c r="O8" i="12"/>
  <c r="O9" i="12"/>
  <c r="O10" i="12"/>
  <c r="O11" i="12"/>
  <c r="O12" i="12"/>
  <c r="O13" i="12"/>
  <c r="O2" i="12"/>
  <c r="O3" i="11"/>
  <c r="O4" i="11"/>
  <c r="O5" i="11"/>
  <c r="O6" i="11"/>
  <c r="O7" i="11"/>
  <c r="O8" i="11"/>
  <c r="O9" i="11"/>
  <c r="O10" i="11"/>
  <c r="O11" i="11"/>
  <c r="O12" i="11"/>
  <c r="O13" i="11"/>
  <c r="O2" i="11"/>
  <c r="O3" i="10"/>
  <c r="O4" i="10"/>
  <c r="O5" i="10"/>
  <c r="O6" i="10"/>
  <c r="O7" i="10"/>
  <c r="O8" i="10"/>
  <c r="O9" i="10"/>
  <c r="O10" i="10"/>
  <c r="O11" i="10"/>
  <c r="O12" i="10"/>
  <c r="O13" i="10"/>
  <c r="O2" i="10"/>
  <c r="D15" i="10"/>
  <c r="O3" i="9"/>
  <c r="O4" i="9"/>
  <c r="O5" i="9"/>
  <c r="O6" i="9"/>
  <c r="O7" i="9"/>
  <c r="O8" i="9"/>
  <c r="O9" i="9"/>
  <c r="O10" i="9"/>
  <c r="O11" i="9"/>
  <c r="O12" i="9"/>
  <c r="O13" i="9"/>
  <c r="O2" i="9"/>
  <c r="O3" i="8"/>
  <c r="O4" i="8"/>
  <c r="O5" i="8"/>
  <c r="O6" i="8"/>
  <c r="O7" i="8"/>
  <c r="O8" i="8"/>
  <c r="O9" i="8"/>
  <c r="O10" i="8"/>
  <c r="O11" i="8"/>
  <c r="O12" i="8"/>
  <c r="O13" i="8"/>
  <c r="O2" i="8"/>
  <c r="O3" i="7"/>
  <c r="O4" i="7"/>
  <c r="O5" i="7"/>
  <c r="O6" i="7"/>
  <c r="O7" i="7"/>
  <c r="O8" i="7"/>
  <c r="O9" i="7"/>
  <c r="O10" i="7"/>
  <c r="O11" i="7"/>
  <c r="O12" i="7"/>
  <c r="O13" i="7"/>
  <c r="O2" i="7"/>
  <c r="O3" i="6"/>
  <c r="O4" i="6"/>
  <c r="O5" i="6"/>
  <c r="O6" i="6"/>
  <c r="O7" i="6"/>
  <c r="O8" i="6"/>
  <c r="O9" i="6"/>
  <c r="O10" i="6"/>
  <c r="O11" i="6"/>
  <c r="O12" i="6"/>
  <c r="O13" i="6"/>
  <c r="O2" i="6"/>
  <c r="O3" i="4"/>
  <c r="O4" i="4"/>
  <c r="O5" i="4"/>
  <c r="O6" i="4"/>
  <c r="O7" i="4"/>
  <c r="O8" i="4"/>
  <c r="O9" i="4"/>
  <c r="O10" i="4"/>
  <c r="O11" i="4"/>
  <c r="O12" i="4"/>
  <c r="O13" i="4"/>
  <c r="O2" i="4"/>
  <c r="R40" i="3"/>
  <c r="R26" i="3"/>
  <c r="R7" i="3"/>
  <c r="R67" i="3"/>
  <c r="R20" i="3"/>
  <c r="R71" i="3"/>
  <c r="R34" i="3"/>
  <c r="R31" i="3"/>
  <c r="R66" i="3"/>
  <c r="R21" i="3"/>
  <c r="R15" i="3"/>
  <c r="R70" i="3"/>
  <c r="R50" i="3"/>
  <c r="R87" i="3"/>
  <c r="R10" i="3"/>
  <c r="R49" i="3"/>
  <c r="R81" i="3"/>
  <c r="R14" i="3"/>
  <c r="R44" i="3"/>
  <c r="R55" i="3"/>
  <c r="R3" i="3"/>
  <c r="R92" i="3"/>
  <c r="R94" i="3"/>
  <c r="R59" i="3"/>
  <c r="R46" i="3"/>
  <c r="R77" i="3"/>
  <c r="R27" i="3"/>
  <c r="R8" i="3"/>
  <c r="R89" i="3"/>
  <c r="R47" i="3"/>
  <c r="R25" i="3"/>
  <c r="R19" i="3"/>
  <c r="R74" i="3"/>
  <c r="R35" i="3"/>
  <c r="R32" i="3"/>
  <c r="R5" i="3"/>
  <c r="R85" i="3"/>
  <c r="R61" i="3"/>
  <c r="R65" i="3"/>
  <c r="R24" i="3"/>
  <c r="R18" i="3"/>
  <c r="R69" i="3"/>
  <c r="R51" i="3"/>
  <c r="R75" i="3"/>
  <c r="R88" i="3"/>
  <c r="R11" i="3"/>
  <c r="R29" i="3"/>
  <c r="R82" i="3"/>
  <c r="R64" i="3"/>
  <c r="R41" i="3"/>
  <c r="R56" i="3"/>
  <c r="R4" i="3"/>
  <c r="R95" i="3"/>
  <c r="R37" i="3"/>
  <c r="R60" i="3"/>
  <c r="R83" i="3"/>
  <c r="R78" i="3"/>
  <c r="R38" i="3"/>
  <c r="R53" i="3"/>
  <c r="R28" i="3"/>
  <c r="R90" i="3"/>
  <c r="R13" i="3"/>
  <c r="R57" i="3"/>
  <c r="R48" i="3"/>
  <c r="R73" i="3"/>
  <c r="R79" i="3"/>
  <c r="R39" i="3"/>
  <c r="R36" i="3"/>
  <c r="R6" i="3"/>
  <c r="R97" i="3"/>
  <c r="R68" i="3"/>
  <c r="R23" i="3"/>
  <c r="R72" i="3" l="1"/>
  <c r="R52" i="3"/>
  <c r="R76" i="3"/>
  <c r="R12" i="3"/>
  <c r="R33" i="3"/>
  <c r="R30" i="3"/>
  <c r="R63" i="3"/>
  <c r="R22" i="3"/>
  <c r="R16" i="3"/>
  <c r="R42" i="3"/>
  <c r="R86" i="3"/>
  <c r="R96" i="3"/>
  <c r="R9" i="3"/>
  <c r="R84" i="3"/>
  <c r="R62" i="3"/>
  <c r="R43" i="3"/>
  <c r="R54" i="3"/>
  <c r="R2" i="3"/>
  <c r="R91" i="3"/>
  <c r="R93" i="3"/>
  <c r="R58" i="3"/>
  <c r="R45" i="3"/>
  <c r="R80" i="3"/>
  <c r="R17" i="3"/>
  <c r="H6" i="12" l="1"/>
  <c r="I6" i="12" s="1"/>
  <c r="J6" i="12" s="1"/>
  <c r="H11" i="11"/>
  <c r="I11" i="11" s="1"/>
  <c r="J11" i="11" s="1"/>
  <c r="H5" i="10"/>
  <c r="I5" i="10" s="1"/>
  <c r="J5" i="10" s="1"/>
  <c r="H11" i="9"/>
  <c r="I11" i="9" s="1"/>
  <c r="J11" i="9" s="1"/>
  <c r="H5" i="8"/>
  <c r="I5" i="8" s="1"/>
  <c r="J5" i="8" s="1"/>
  <c r="H12" i="7"/>
  <c r="I12" i="7" s="1"/>
  <c r="J12" i="7" s="1"/>
  <c r="H11" i="6"/>
  <c r="H5" i="12"/>
  <c r="I5" i="12" s="1"/>
  <c r="J5" i="12" s="1"/>
  <c r="H8" i="11"/>
  <c r="I8" i="11" s="1"/>
  <c r="J8" i="11" s="1"/>
  <c r="H4" i="10"/>
  <c r="I4" i="10" s="1"/>
  <c r="J4" i="10" s="1"/>
  <c r="H8" i="9"/>
  <c r="I8" i="9" s="1"/>
  <c r="J8" i="9" s="1"/>
  <c r="H4" i="8"/>
  <c r="I4" i="8" s="1"/>
  <c r="J4" i="8" s="1"/>
  <c r="H11" i="7"/>
  <c r="I11" i="7" s="1"/>
  <c r="J11" i="7" s="1"/>
  <c r="H13" i="6"/>
  <c r="H6" i="11"/>
  <c r="I6" i="11" s="1"/>
  <c r="J6" i="11" s="1"/>
  <c r="H7" i="9"/>
  <c r="I7" i="9" s="1"/>
  <c r="J7" i="9" s="1"/>
  <c r="H3" i="8"/>
  <c r="I3" i="8" s="1"/>
  <c r="J3" i="8" s="1"/>
  <c r="H8" i="7"/>
  <c r="I8" i="7" s="1"/>
  <c r="J8" i="7" s="1"/>
  <c r="H5" i="11"/>
  <c r="I5" i="11" s="1"/>
  <c r="J5" i="11" s="1"/>
  <c r="H13" i="10"/>
  <c r="I13" i="10" s="1"/>
  <c r="J13" i="10" s="1"/>
  <c r="H6" i="9"/>
  <c r="I6" i="9" s="1"/>
  <c r="J6" i="9" s="1"/>
  <c r="H13" i="8"/>
  <c r="I13" i="8" s="1"/>
  <c r="J13" i="8" s="1"/>
  <c r="H6" i="7"/>
  <c r="I6" i="7" s="1"/>
  <c r="J6" i="7" s="1"/>
  <c r="H3" i="6"/>
  <c r="H13" i="12"/>
  <c r="I13" i="12" s="1"/>
  <c r="J13" i="12" s="1"/>
  <c r="H4" i="11"/>
  <c r="I4" i="11" s="1"/>
  <c r="J4" i="11" s="1"/>
  <c r="H12" i="10"/>
  <c r="I12" i="10" s="1"/>
  <c r="J12" i="10" s="1"/>
  <c r="H5" i="9"/>
  <c r="I5" i="9" s="1"/>
  <c r="J5" i="9" s="1"/>
  <c r="H12" i="8"/>
  <c r="I12" i="8" s="1"/>
  <c r="J12" i="8" s="1"/>
  <c r="H5" i="7"/>
  <c r="I5" i="7" s="1"/>
  <c r="J5" i="7" s="1"/>
  <c r="H5" i="6"/>
  <c r="H10" i="12"/>
  <c r="I10" i="12" s="1"/>
  <c r="J10" i="12" s="1"/>
  <c r="H3" i="11"/>
  <c r="I3" i="11" s="1"/>
  <c r="J3" i="11" s="1"/>
  <c r="H10" i="10"/>
  <c r="I10" i="10" s="1"/>
  <c r="J10" i="10" s="1"/>
  <c r="H4" i="9"/>
  <c r="I4" i="9" s="1"/>
  <c r="J4" i="9" s="1"/>
  <c r="H11" i="8"/>
  <c r="I11" i="8" s="1"/>
  <c r="J11" i="8" s="1"/>
  <c r="H4" i="7"/>
  <c r="I4" i="7" s="1"/>
  <c r="J4" i="7" s="1"/>
  <c r="H6" i="6"/>
  <c r="H9" i="12"/>
  <c r="I9" i="12" s="1"/>
  <c r="J9" i="12" s="1"/>
  <c r="H13" i="11"/>
  <c r="I13" i="11" s="1"/>
  <c r="J13" i="11" s="1"/>
  <c r="H8" i="10"/>
  <c r="I8" i="10" s="1"/>
  <c r="J8" i="10" s="1"/>
  <c r="H13" i="9"/>
  <c r="I13" i="9" s="1"/>
  <c r="J13" i="9" s="1"/>
  <c r="H3" i="9"/>
  <c r="I3" i="9" s="1"/>
  <c r="J3" i="9" s="1"/>
  <c r="H10" i="8"/>
  <c r="I10" i="8" s="1"/>
  <c r="J10" i="8" s="1"/>
  <c r="H3" i="7"/>
  <c r="I3" i="7" s="1"/>
  <c r="J3" i="7" s="1"/>
  <c r="H7" i="6"/>
  <c r="H2" i="4"/>
  <c r="I2" i="4" s="1"/>
  <c r="H8" i="12"/>
  <c r="I8" i="12" s="1"/>
  <c r="J8" i="12" s="1"/>
  <c r="H12" i="11"/>
  <c r="I12" i="11" s="1"/>
  <c r="J12" i="11" s="1"/>
  <c r="H7" i="10"/>
  <c r="I7" i="10" s="1"/>
  <c r="J7" i="10" s="1"/>
  <c r="H12" i="9"/>
  <c r="I12" i="9" s="1"/>
  <c r="J12" i="9" s="1"/>
  <c r="H6" i="8"/>
  <c r="I6" i="8" s="1"/>
  <c r="J6" i="8" s="1"/>
  <c r="H13" i="7"/>
  <c r="I13" i="7" s="1"/>
  <c r="J13" i="7" s="1"/>
  <c r="H8" i="6"/>
  <c r="H7" i="4"/>
  <c r="I7" i="4" s="1"/>
  <c r="J7" i="4" s="1"/>
  <c r="H9" i="8"/>
  <c r="I9" i="8" s="1"/>
  <c r="J9" i="8" s="1"/>
  <c r="H12" i="4"/>
  <c r="I12" i="4" s="1"/>
  <c r="J12" i="4" s="1"/>
  <c r="H2" i="8"/>
  <c r="I2" i="8" s="1"/>
  <c r="H4" i="12"/>
  <c r="I4" i="12" s="1"/>
  <c r="J4" i="12" s="1"/>
  <c r="H10" i="6"/>
  <c r="H2" i="9"/>
  <c r="I2" i="9" s="1"/>
  <c r="H4" i="4"/>
  <c r="I4" i="4" s="1"/>
  <c r="J4" i="4" s="1"/>
  <c r="H10" i="4"/>
  <c r="I10" i="4" s="1"/>
  <c r="J10" i="4" s="1"/>
  <c r="H9" i="4"/>
  <c r="I9" i="4" s="1"/>
  <c r="J9" i="4" s="1"/>
  <c r="H2" i="7"/>
  <c r="I2" i="7" s="1"/>
  <c r="H2" i="11"/>
  <c r="I2" i="11" s="1"/>
  <c r="H7" i="8"/>
  <c r="I7" i="8" s="1"/>
  <c r="J7" i="8" s="1"/>
  <c r="H9" i="7"/>
  <c r="I9" i="7" s="1"/>
  <c r="J9" i="7" s="1"/>
  <c r="H12" i="6"/>
  <c r="H11" i="10"/>
  <c r="I11" i="10" s="1"/>
  <c r="J11" i="10" s="1"/>
  <c r="H13" i="4"/>
  <c r="I13" i="4" s="1"/>
  <c r="J13" i="4" s="1"/>
  <c r="H2" i="12"/>
  <c r="I2" i="12" s="1"/>
  <c r="H10" i="9"/>
  <c r="I10" i="9" s="1"/>
  <c r="J10" i="9" s="1"/>
  <c r="H4" i="6"/>
  <c r="H3" i="10"/>
  <c r="I3" i="10" s="1"/>
  <c r="J3" i="10" s="1"/>
  <c r="H5" i="4"/>
  <c r="I5" i="4" s="1"/>
  <c r="J5" i="4" s="1"/>
  <c r="H11" i="4"/>
  <c r="I11" i="4" s="1"/>
  <c r="J11" i="4" s="1"/>
  <c r="H2" i="10"/>
  <c r="I2" i="10" s="1"/>
  <c r="H9" i="9"/>
  <c r="I9" i="9" s="1"/>
  <c r="J9" i="9" s="1"/>
  <c r="H7" i="11"/>
  <c r="I7" i="11" s="1"/>
  <c r="J7" i="11" s="1"/>
  <c r="H8" i="8"/>
  <c r="I8" i="8" s="1"/>
  <c r="J8" i="8" s="1"/>
  <c r="H3" i="4"/>
  <c r="I3" i="4" s="1"/>
  <c r="J3" i="4" s="1"/>
  <c r="H6" i="10"/>
  <c r="I6" i="10" s="1"/>
  <c r="J6" i="10" s="1"/>
  <c r="H9" i="11"/>
  <c r="I9" i="11" s="1"/>
  <c r="J9" i="11" s="1"/>
  <c r="H8" i="4"/>
  <c r="I8" i="4" s="1"/>
  <c r="J8" i="4" s="1"/>
  <c r="H6" i="4"/>
  <c r="I6" i="4" s="1"/>
  <c r="J6" i="4" s="1"/>
  <c r="H9" i="10"/>
  <c r="I9" i="10" s="1"/>
  <c r="J9" i="10" s="1"/>
  <c r="H2" i="6"/>
  <c r="H10" i="11"/>
  <c r="I10" i="11" s="1"/>
  <c r="J10" i="11" s="1"/>
  <c r="H11" i="12"/>
  <c r="I11" i="12" s="1"/>
  <c r="J11" i="12" s="1"/>
  <c r="H7" i="7"/>
  <c r="I7" i="7" s="1"/>
  <c r="J7" i="7" s="1"/>
  <c r="H9" i="6"/>
  <c r="H7" i="12"/>
  <c r="I7" i="12" s="1"/>
  <c r="J7" i="12" s="1"/>
  <c r="H10" i="7"/>
  <c r="I10" i="7" s="1"/>
  <c r="J10" i="7" s="1"/>
  <c r="H12" i="12"/>
  <c r="I12" i="12" s="1"/>
  <c r="J12" i="12" s="1"/>
  <c r="H3" i="12"/>
  <c r="I3" i="12" s="1"/>
  <c r="J3" i="12" s="1"/>
  <c r="J2" i="12" l="1"/>
  <c r="I15" i="12"/>
  <c r="I15" i="4"/>
  <c r="J2" i="4"/>
  <c r="J15" i="4" s="1"/>
  <c r="I15" i="10"/>
  <c r="J2" i="10"/>
  <c r="J2" i="9"/>
  <c r="I15" i="9"/>
  <c r="I15" i="11"/>
  <c r="I15" i="8"/>
  <c r="J2" i="8"/>
  <c r="J2" i="7"/>
  <c r="I15" i="7"/>
  <c r="D15" i="9"/>
  <c r="J15" i="8" l="1"/>
  <c r="J16" i="8" s="1"/>
  <c r="J15" i="12"/>
  <c r="K7" i="12" s="1"/>
  <c r="J15" i="9"/>
  <c r="K8" i="9" s="1"/>
  <c r="J15" i="10"/>
  <c r="K10" i="10" s="1"/>
  <c r="J15" i="7"/>
  <c r="J16" i="7" s="1"/>
  <c r="K3" i="4"/>
  <c r="K5" i="4"/>
  <c r="K8" i="4"/>
  <c r="K12" i="4"/>
  <c r="K13" i="4"/>
  <c r="K11" i="4"/>
  <c r="K7" i="4"/>
  <c r="K6" i="4"/>
  <c r="K4" i="4"/>
  <c r="K10" i="4"/>
  <c r="J16" i="4"/>
  <c r="K9" i="4"/>
  <c r="K12" i="9" l="1"/>
  <c r="K8" i="10"/>
  <c r="K11" i="9"/>
  <c r="K10" i="7"/>
  <c r="K2" i="10"/>
  <c r="K5" i="10"/>
  <c r="K6" i="7"/>
  <c r="K3" i="9"/>
  <c r="K3" i="7"/>
  <c r="K8" i="7"/>
  <c r="K10" i="9"/>
  <c r="K6" i="9"/>
  <c r="K9" i="7"/>
  <c r="J16" i="9"/>
  <c r="K9" i="9"/>
  <c r="K5" i="8"/>
  <c r="K10" i="8"/>
  <c r="K3" i="12"/>
  <c r="K4" i="7"/>
  <c r="K12" i="8"/>
  <c r="K8" i="8"/>
  <c r="K8" i="12"/>
  <c r="K12" i="12"/>
  <c r="K10" i="12"/>
  <c r="K2" i="8"/>
  <c r="K6" i="8"/>
  <c r="K9" i="12"/>
  <c r="K13" i="9"/>
  <c r="K9" i="8"/>
  <c r="K3" i="10"/>
  <c r="J16" i="12"/>
  <c r="K13" i="12"/>
  <c r="K4" i="10"/>
  <c r="K2" i="7"/>
  <c r="K5" i="7"/>
  <c r="K6" i="12"/>
  <c r="K5" i="12"/>
  <c r="K6" i="10"/>
  <c r="K7" i="10"/>
  <c r="K11" i="7"/>
  <c r="K7" i="9"/>
  <c r="K4" i="8"/>
  <c r="K4" i="12"/>
  <c r="K9" i="10"/>
  <c r="K12" i="10"/>
  <c r="K2" i="12"/>
  <c r="K16" i="4"/>
  <c r="L8" i="4" s="1"/>
  <c r="D8" i="4" s="1"/>
  <c r="J16" i="10"/>
  <c r="K13" i="10"/>
  <c r="K13" i="7"/>
  <c r="K2" i="9"/>
  <c r="K11" i="8"/>
  <c r="K13" i="8"/>
  <c r="K11" i="12"/>
  <c r="K11" i="10"/>
  <c r="K12" i="7"/>
  <c r="K7" i="7"/>
  <c r="K4" i="9"/>
  <c r="K5" i="9"/>
  <c r="K7" i="8"/>
  <c r="K3" i="8"/>
  <c r="K16" i="9" l="1"/>
  <c r="L12" i="9" s="1"/>
  <c r="M12" i="9" s="1"/>
  <c r="L12" i="4"/>
  <c r="D12" i="4" s="1"/>
  <c r="L13" i="4"/>
  <c r="D13" i="4" s="1"/>
  <c r="L10" i="4"/>
  <c r="D10" i="4" s="1"/>
  <c r="L2" i="4"/>
  <c r="M10" i="4"/>
  <c r="M8" i="4"/>
  <c r="L11" i="4"/>
  <c r="D11" i="4" s="1"/>
  <c r="L9" i="4"/>
  <c r="D9" i="4" s="1"/>
  <c r="L4" i="4"/>
  <c r="D4" i="4" s="1"/>
  <c r="K16" i="7"/>
  <c r="L13" i="7" s="1"/>
  <c r="D13" i="7" s="1"/>
  <c r="K16" i="8"/>
  <c r="L7" i="8" s="1"/>
  <c r="D7" i="8" s="1"/>
  <c r="L7" i="4"/>
  <c r="D7" i="4" s="1"/>
  <c r="L6" i="4"/>
  <c r="D6" i="4" s="1"/>
  <c r="L3" i="4"/>
  <c r="L5" i="4"/>
  <c r="D5" i="4" s="1"/>
  <c r="K16" i="10"/>
  <c r="L7" i="10" s="1"/>
  <c r="M7" i="10" s="1"/>
  <c r="K16" i="12"/>
  <c r="L5" i="12" s="1"/>
  <c r="D5" i="12" s="1"/>
  <c r="I5" i="6"/>
  <c r="J5" i="6" s="1"/>
  <c r="I8" i="6"/>
  <c r="J8" i="6" s="1"/>
  <c r="I11" i="6"/>
  <c r="J11" i="6" s="1"/>
  <c r="I12" i="6"/>
  <c r="J12" i="6" s="1"/>
  <c r="I4" i="6"/>
  <c r="J4" i="6" s="1"/>
  <c r="I13" i="6"/>
  <c r="J13" i="6" s="1"/>
  <c r="I2" i="6"/>
  <c r="I6" i="6"/>
  <c r="J6" i="6" s="1"/>
  <c r="I10" i="6"/>
  <c r="J10" i="6" s="1"/>
  <c r="I7" i="6"/>
  <c r="J7" i="6" s="1"/>
  <c r="I9" i="6"/>
  <c r="J9" i="6" s="1"/>
  <c r="I3" i="6"/>
  <c r="J3" i="6" s="1"/>
  <c r="L12" i="7" l="1"/>
  <c r="D12" i="7" s="1"/>
  <c r="L10" i="9"/>
  <c r="M10" i="9" s="1"/>
  <c r="L9" i="9"/>
  <c r="M9" i="9" s="1"/>
  <c r="L2" i="12"/>
  <c r="L6" i="9"/>
  <c r="M6" i="9" s="1"/>
  <c r="L13" i="9"/>
  <c r="M13" i="9" s="1"/>
  <c r="L7" i="9"/>
  <c r="M7" i="9" s="1"/>
  <c r="L5" i="9"/>
  <c r="M5" i="9" s="1"/>
  <c r="M12" i="4"/>
  <c r="L3" i="9"/>
  <c r="M3" i="9" s="1"/>
  <c r="L2" i="9"/>
  <c r="M2" i="9" s="1"/>
  <c r="M13" i="4"/>
  <c r="L2" i="7"/>
  <c r="D2" i="7" s="1"/>
  <c r="L13" i="10"/>
  <c r="M13" i="10" s="1"/>
  <c r="L4" i="10"/>
  <c r="M4" i="10" s="1"/>
  <c r="L11" i="7"/>
  <c r="D11" i="7" s="1"/>
  <c r="L11" i="10"/>
  <c r="M11" i="10" s="1"/>
  <c r="L11" i="9"/>
  <c r="M11" i="9" s="1"/>
  <c r="L8" i="9"/>
  <c r="M8" i="9" s="1"/>
  <c r="L9" i="10"/>
  <c r="M9" i="10" s="1"/>
  <c r="L4" i="9"/>
  <c r="M4" i="9" s="1"/>
  <c r="M5" i="4"/>
  <c r="M7" i="4"/>
  <c r="L9" i="8"/>
  <c r="D9" i="8" s="1"/>
  <c r="M7" i="8"/>
  <c r="L2" i="8"/>
  <c r="M2" i="8" s="1"/>
  <c r="L10" i="8"/>
  <c r="D10" i="8" s="1"/>
  <c r="L12" i="8"/>
  <c r="D12" i="8" s="1"/>
  <c r="L6" i="8"/>
  <c r="D6" i="8" s="1"/>
  <c r="L8" i="8"/>
  <c r="D8" i="8" s="1"/>
  <c r="L5" i="8"/>
  <c r="D5" i="8" s="1"/>
  <c r="L4" i="8"/>
  <c r="D4" i="8" s="1"/>
  <c r="M6" i="4"/>
  <c r="M2" i="4"/>
  <c r="D3" i="4" s="1"/>
  <c r="L15" i="4"/>
  <c r="L13" i="12"/>
  <c r="D13" i="12" s="1"/>
  <c r="M2" i="12"/>
  <c r="M5" i="12"/>
  <c r="L12" i="12"/>
  <c r="D12" i="12" s="1"/>
  <c r="L10" i="12"/>
  <c r="D10" i="12" s="1"/>
  <c r="L7" i="12"/>
  <c r="D7" i="12" s="1"/>
  <c r="L8" i="12"/>
  <c r="D8" i="12" s="1"/>
  <c r="L3" i="12"/>
  <c r="D3" i="12" s="1"/>
  <c r="L9" i="12"/>
  <c r="D9" i="12" s="1"/>
  <c r="L12" i="10"/>
  <c r="M12" i="10" s="1"/>
  <c r="L11" i="8"/>
  <c r="D11" i="8" s="1"/>
  <c r="L4" i="12"/>
  <c r="D4" i="12" s="1"/>
  <c r="M11" i="4"/>
  <c r="M3" i="4"/>
  <c r="D2" i="12"/>
  <c r="L3" i="8"/>
  <c r="D3" i="8" s="1"/>
  <c r="M13" i="7"/>
  <c r="L8" i="7"/>
  <c r="D8" i="7" s="1"/>
  <c r="L6" i="7"/>
  <c r="D6" i="7" s="1"/>
  <c r="L10" i="7"/>
  <c r="D10" i="7" s="1"/>
  <c r="L4" i="7"/>
  <c r="D4" i="7" s="1"/>
  <c r="L3" i="7"/>
  <c r="D3" i="7" s="1"/>
  <c r="L9" i="7"/>
  <c r="D9" i="7" s="1"/>
  <c r="L5" i="7"/>
  <c r="D5" i="7" s="1"/>
  <c r="L13" i="8"/>
  <c r="D13" i="8" s="1"/>
  <c r="L10" i="10"/>
  <c r="M10" i="10" s="1"/>
  <c r="L8" i="10"/>
  <c r="M8" i="10" s="1"/>
  <c r="L2" i="10"/>
  <c r="L5" i="10"/>
  <c r="M5" i="10" s="1"/>
  <c r="L7" i="7"/>
  <c r="D7" i="7" s="1"/>
  <c r="L6" i="12"/>
  <c r="D6" i="12" s="1"/>
  <c r="M9" i="4"/>
  <c r="L3" i="10"/>
  <c r="M3" i="10" s="1"/>
  <c r="L11" i="12"/>
  <c r="D11" i="12" s="1"/>
  <c r="L6" i="10"/>
  <c r="M6" i="10" s="1"/>
  <c r="M4" i="4"/>
  <c r="I15" i="6"/>
  <c r="J2" i="6"/>
  <c r="M13" i="12" l="1"/>
  <c r="M12" i="7"/>
  <c r="M6" i="7"/>
  <c r="M11" i="7"/>
  <c r="L15" i="10"/>
  <c r="M10" i="7"/>
  <c r="M10" i="8"/>
  <c r="D2" i="4"/>
  <c r="M5" i="8"/>
  <c r="M8" i="12"/>
  <c r="M2" i="7"/>
  <c r="M3" i="12"/>
  <c r="M4" i="8"/>
  <c r="M9" i="7"/>
  <c r="L15" i="9"/>
  <c r="M8" i="8"/>
  <c r="M7" i="7"/>
  <c r="M11" i="8"/>
  <c r="M6" i="8"/>
  <c r="M2" i="10"/>
  <c r="L15" i="12"/>
  <c r="M11" i="12"/>
  <c r="M6" i="12"/>
  <c r="D15" i="4"/>
  <c r="M3" i="7"/>
  <c r="D15" i="12"/>
  <c r="M4" i="12"/>
  <c r="M10" i="12"/>
  <c r="L15" i="8"/>
  <c r="D2" i="8"/>
  <c r="D15" i="8" s="1"/>
  <c r="L15" i="7"/>
  <c r="M3" i="8"/>
  <c r="M12" i="12"/>
  <c r="D15" i="7"/>
  <c r="M5" i="7"/>
  <c r="M9" i="12"/>
  <c r="M9" i="8"/>
  <c r="M8" i="7"/>
  <c r="M4" i="7"/>
  <c r="M7" i="12"/>
  <c r="M12" i="8"/>
  <c r="M13" i="8"/>
  <c r="J15" i="6"/>
  <c r="K5" i="6" l="1"/>
  <c r="K12" i="6"/>
  <c r="K8" i="6"/>
  <c r="K9" i="6"/>
  <c r="K3" i="6"/>
  <c r="K4" i="6"/>
  <c r="K11" i="6"/>
  <c r="K10" i="6"/>
  <c r="J16" i="6"/>
  <c r="K2" i="6"/>
  <c r="K6" i="6"/>
  <c r="K13" i="6"/>
  <c r="K7" i="6"/>
  <c r="K16" i="6" l="1"/>
  <c r="L8" i="6" l="1"/>
  <c r="D8" i="6" s="1"/>
  <c r="L6" i="6"/>
  <c r="D6" i="6" s="1"/>
  <c r="L11" i="6"/>
  <c r="D11" i="6" s="1"/>
  <c r="L5" i="6"/>
  <c r="D5" i="6" s="1"/>
  <c r="L9" i="6"/>
  <c r="D9" i="6" s="1"/>
  <c r="L13" i="6"/>
  <c r="D13" i="6" s="1"/>
  <c r="L12" i="6"/>
  <c r="D12" i="6" s="1"/>
  <c r="L3" i="6"/>
  <c r="D3" i="6" s="1"/>
  <c r="L2" i="6"/>
  <c r="D2" i="6" s="1"/>
  <c r="L7" i="6"/>
  <c r="D7" i="6" s="1"/>
  <c r="L4" i="6"/>
  <c r="D4" i="6" s="1"/>
  <c r="L10" i="6"/>
  <c r="D10" i="6" s="1"/>
  <c r="M13" i="6" l="1"/>
  <c r="M5" i="6"/>
  <c r="M11" i="6"/>
  <c r="M9" i="6"/>
  <c r="L15" i="6"/>
  <c r="M6" i="6"/>
  <c r="M10" i="6"/>
  <c r="M3" i="6"/>
  <c r="M7" i="6"/>
  <c r="M4" i="6"/>
  <c r="M12" i="6"/>
  <c r="M8" i="6"/>
  <c r="M2" i="6"/>
  <c r="D15" i="6" l="1"/>
  <c r="J2" i="11"/>
  <c r="J15" i="11" l="1"/>
  <c r="K5" i="11" l="1"/>
  <c r="K13" i="11"/>
  <c r="K11" i="11"/>
  <c r="K3" i="11"/>
  <c r="K6" i="11"/>
  <c r="K9" i="11"/>
  <c r="K7" i="11"/>
  <c r="K10" i="11"/>
  <c r="J16" i="11"/>
  <c r="K12" i="11"/>
  <c r="K8" i="11"/>
  <c r="K16" i="11" l="1"/>
  <c r="L6" i="11" s="1"/>
  <c r="D6" i="11" s="1"/>
  <c r="L12" i="11" l="1"/>
  <c r="D12" i="11" s="1"/>
  <c r="L4" i="11"/>
  <c r="D4" i="11" s="1"/>
  <c r="L9" i="11"/>
  <c r="D9" i="11" s="1"/>
  <c r="L5" i="11"/>
  <c r="D5" i="11" s="1"/>
  <c r="L3" i="11"/>
  <c r="D3" i="11" s="1"/>
  <c r="M6" i="11"/>
  <c r="L8" i="11"/>
  <c r="D8" i="11" s="1"/>
  <c r="L13" i="11"/>
  <c r="D13" i="11" s="1"/>
  <c r="L10" i="11"/>
  <c r="D10" i="11" s="1"/>
  <c r="L2" i="11"/>
  <c r="D2" i="11" s="1"/>
  <c r="L11" i="11"/>
  <c r="D11" i="11" s="1"/>
  <c r="L7" i="11"/>
  <c r="D7" i="11" s="1"/>
  <c r="M3" i="11" l="1"/>
  <c r="M5" i="11"/>
  <c r="M12" i="11"/>
  <c r="M7" i="11"/>
  <c r="M11" i="11"/>
  <c r="M10" i="11"/>
  <c r="M13" i="11"/>
  <c r="M8" i="11"/>
  <c r="L15" i="11"/>
  <c r="D15" i="11"/>
  <c r="M2" i="11"/>
  <c r="M9" i="11"/>
  <c r="M4" i="11"/>
</calcChain>
</file>

<file path=xl/sharedStrings.xml><?xml version="1.0" encoding="utf-8"?>
<sst xmlns="http://schemas.openxmlformats.org/spreadsheetml/2006/main" count="702" uniqueCount="45">
  <si>
    <t>balancing_type_project</t>
  </si>
  <si>
    <t>horizon</t>
  </si>
  <si>
    <t>period</t>
  </si>
  <si>
    <t>avg</t>
  </si>
  <si>
    <t>min</t>
  </si>
  <si>
    <t>max</t>
  </si>
  <si>
    <t>month</t>
  </si>
  <si>
    <t>project</t>
  </si>
  <si>
    <t>timepoint</t>
  </si>
  <si>
    <t>timepoint_weight</t>
  </si>
  <si>
    <t>number_of_hours_in_timepoint</t>
  </si>
  <si>
    <t>technology</t>
  </si>
  <si>
    <t>load_zone</t>
  </si>
  <si>
    <t>power_mw</t>
  </si>
  <si>
    <t>scheduled_curtailment_mw</t>
  </si>
  <si>
    <t>year</t>
  </si>
  <si>
    <t>index</t>
  </si>
  <si>
    <t>Dodson_II</t>
  </si>
  <si>
    <t>Private_Hydro</t>
  </si>
  <si>
    <t>MSEDCL</t>
  </si>
  <si>
    <t>Koyna_Stage_4</t>
  </si>
  <si>
    <t>Genco_Hydro</t>
  </si>
  <si>
    <t>Koyna_Stage_3</t>
  </si>
  <si>
    <t>Pench</t>
  </si>
  <si>
    <t>Central_Hydro</t>
  </si>
  <si>
    <t>Dodson_I</t>
  </si>
  <si>
    <t>Koyna_Stage_1</t>
  </si>
  <si>
    <t>Koyna_Stage_2</t>
  </si>
  <si>
    <t>Sardar_Sarovar_CHPH</t>
  </si>
  <si>
    <t>adjustment</t>
  </si>
  <si>
    <t>cuf</t>
  </si>
  <si>
    <t>flag</t>
  </si>
  <si>
    <t>adjusted_cuf</t>
  </si>
  <si>
    <t>gen_hydro</t>
  </si>
  <si>
    <t>subproblem_id</t>
  </si>
  <si>
    <t>stage_id</t>
  </si>
  <si>
    <t>operational_type</t>
  </si>
  <si>
    <t>balancing_type</t>
  </si>
  <si>
    <t>spinup_or_lookahead</t>
  </si>
  <si>
    <t>rps_zone</t>
  </si>
  <si>
    <t>carbon_cap_zone</t>
  </si>
  <si>
    <t>Generation</t>
  </si>
  <si>
    <t>Capacity</t>
  </si>
  <si>
    <t>Num Units</t>
  </si>
  <si>
    <t>CUF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</si>
</sst>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8"/>
  <sheetViews>
    <sheetView tabSelected="1" topLeftCell="A88" workbookViewId="0">
      <selection activeCell="E101" sqref="E101"/>
    </sheetView>
  </sheetViews>
  <sheetFormatPr defaultRowHeight="14.5" x14ac:dyDescent="0.35"/>
  <cols>
    <col min="1" max="1" width="19.453125" bestFit="1" customWidth="1"/>
    <col min="10" max="10" width="11.81640625" bestFit="1" customWidth="1"/>
    <col min="11" max="11" width="24.1796875" bestFit="1" customWidth="1"/>
    <col min="12" max="12" width="14" bestFit="1" customWidth="1"/>
  </cols>
  <sheetData>
    <row r="1" spans="1:18" x14ac:dyDescent="0.35">
      <c r="A1" t="s">
        <v>7</v>
      </c>
      <c r="B1" t="s">
        <v>2</v>
      </c>
      <c r="C1" t="s">
        <v>34</v>
      </c>
      <c r="D1" t="s">
        <v>35</v>
      </c>
      <c r="E1" t="s">
        <v>8</v>
      </c>
      <c r="F1" t="s">
        <v>36</v>
      </c>
      <c r="G1" t="s">
        <v>37</v>
      </c>
      <c r="H1" t="s">
        <v>1</v>
      </c>
      <c r="I1" t="s">
        <v>9</v>
      </c>
      <c r="J1" t="s">
        <v>10</v>
      </c>
      <c r="K1" t="s">
        <v>38</v>
      </c>
      <c r="L1" t="s">
        <v>12</v>
      </c>
      <c r="M1" t="s">
        <v>39</v>
      </c>
      <c r="N1" t="s">
        <v>40</v>
      </c>
      <c r="O1" t="s">
        <v>11</v>
      </c>
      <c r="P1" t="s">
        <v>13</v>
      </c>
      <c r="Q1" t="s">
        <v>14</v>
      </c>
      <c r="R1" t="s">
        <v>16</v>
      </c>
    </row>
    <row r="2" spans="1:18" x14ac:dyDescent="0.35">
      <c r="A2" t="s">
        <v>25</v>
      </c>
      <c r="B2">
        <v>2030</v>
      </c>
      <c r="C2">
        <v>1</v>
      </c>
      <c r="D2">
        <v>1</v>
      </c>
      <c r="E2">
        <v>203001</v>
      </c>
      <c r="F2" t="s">
        <v>33</v>
      </c>
      <c r="G2" t="s">
        <v>15</v>
      </c>
      <c r="H2">
        <v>2030</v>
      </c>
      <c r="I2">
        <v>1</v>
      </c>
      <c r="J2">
        <v>720</v>
      </c>
      <c r="L2" t="s">
        <v>19</v>
      </c>
      <c r="O2" t="s">
        <v>18</v>
      </c>
      <c r="P2">
        <v>10.753315104</v>
      </c>
      <c r="Q2">
        <v>0</v>
      </c>
      <c r="R2" t="str">
        <f t="shared" ref="R2:R33" si="0">A2&amp;"_"&amp;E2</f>
        <v>Dodson_I_203001</v>
      </c>
    </row>
    <row r="3" spans="1:18" x14ac:dyDescent="0.35">
      <c r="A3" t="s">
        <v>25</v>
      </c>
      <c r="B3">
        <v>2030</v>
      </c>
      <c r="C3">
        <v>1</v>
      </c>
      <c r="D3">
        <v>1</v>
      </c>
      <c r="E3">
        <v>203002</v>
      </c>
      <c r="F3" t="s">
        <v>33</v>
      </c>
      <c r="G3" t="s">
        <v>15</v>
      </c>
      <c r="H3">
        <v>2030</v>
      </c>
      <c r="I3">
        <v>1</v>
      </c>
      <c r="J3">
        <v>720</v>
      </c>
      <c r="L3" t="s">
        <v>19</v>
      </c>
      <c r="O3" t="s">
        <v>18</v>
      </c>
      <c r="P3">
        <v>12</v>
      </c>
      <c r="Q3">
        <v>0</v>
      </c>
      <c r="R3" t="str">
        <f t="shared" si="0"/>
        <v>Dodson_I_203002</v>
      </c>
    </row>
    <row r="4" spans="1:18" x14ac:dyDescent="0.35">
      <c r="A4" t="s">
        <v>25</v>
      </c>
      <c r="B4">
        <v>2030</v>
      </c>
      <c r="C4">
        <v>1</v>
      </c>
      <c r="D4">
        <v>1</v>
      </c>
      <c r="E4">
        <v>203003</v>
      </c>
      <c r="F4" t="s">
        <v>33</v>
      </c>
      <c r="G4" t="s">
        <v>15</v>
      </c>
      <c r="H4">
        <v>2030</v>
      </c>
      <c r="I4">
        <v>1</v>
      </c>
      <c r="J4">
        <v>720</v>
      </c>
      <c r="L4" t="s">
        <v>19</v>
      </c>
      <c r="O4" t="s">
        <v>18</v>
      </c>
      <c r="P4">
        <v>0</v>
      </c>
      <c r="Q4">
        <v>0</v>
      </c>
      <c r="R4" t="str">
        <f t="shared" si="0"/>
        <v>Dodson_I_203003</v>
      </c>
    </row>
    <row r="5" spans="1:18" x14ac:dyDescent="0.35">
      <c r="A5" t="s">
        <v>25</v>
      </c>
      <c r="B5">
        <v>2030</v>
      </c>
      <c r="C5">
        <v>1</v>
      </c>
      <c r="D5">
        <v>1</v>
      </c>
      <c r="E5">
        <v>203004</v>
      </c>
      <c r="F5" t="s">
        <v>33</v>
      </c>
      <c r="G5" t="s">
        <v>15</v>
      </c>
      <c r="H5">
        <v>2030</v>
      </c>
      <c r="I5">
        <v>1</v>
      </c>
      <c r="J5">
        <v>720</v>
      </c>
      <c r="L5" t="s">
        <v>19</v>
      </c>
      <c r="O5" t="s">
        <v>18</v>
      </c>
      <c r="P5">
        <v>0</v>
      </c>
      <c r="Q5">
        <v>0</v>
      </c>
      <c r="R5" t="str">
        <f t="shared" si="0"/>
        <v>Dodson_I_203004</v>
      </c>
    </row>
    <row r="6" spans="1:18" x14ac:dyDescent="0.35">
      <c r="A6" t="s">
        <v>25</v>
      </c>
      <c r="B6">
        <v>2030</v>
      </c>
      <c r="C6">
        <v>1</v>
      </c>
      <c r="D6">
        <v>1</v>
      </c>
      <c r="E6">
        <v>203005</v>
      </c>
      <c r="F6" t="s">
        <v>33</v>
      </c>
      <c r="G6" t="s">
        <v>15</v>
      </c>
      <c r="H6">
        <v>2030</v>
      </c>
      <c r="I6">
        <v>1</v>
      </c>
      <c r="J6">
        <v>720</v>
      </c>
      <c r="L6" t="s">
        <v>19</v>
      </c>
      <c r="O6" t="s">
        <v>18</v>
      </c>
      <c r="P6">
        <v>0</v>
      </c>
      <c r="Q6">
        <v>0</v>
      </c>
      <c r="R6" t="str">
        <f t="shared" si="0"/>
        <v>Dodson_I_203005</v>
      </c>
    </row>
    <row r="7" spans="1:18" x14ac:dyDescent="0.35">
      <c r="A7" t="s">
        <v>25</v>
      </c>
      <c r="B7">
        <v>2030</v>
      </c>
      <c r="C7">
        <v>1</v>
      </c>
      <c r="D7">
        <v>1</v>
      </c>
      <c r="E7">
        <v>203006</v>
      </c>
      <c r="F7" t="s">
        <v>33</v>
      </c>
      <c r="G7" t="s">
        <v>15</v>
      </c>
      <c r="H7">
        <v>2030</v>
      </c>
      <c r="I7">
        <v>1</v>
      </c>
      <c r="J7">
        <v>720</v>
      </c>
      <c r="L7" t="s">
        <v>19</v>
      </c>
      <c r="O7" t="s">
        <v>18</v>
      </c>
      <c r="P7">
        <v>0</v>
      </c>
      <c r="Q7">
        <v>0</v>
      </c>
      <c r="R7" t="str">
        <f t="shared" si="0"/>
        <v>Dodson_I_203006</v>
      </c>
    </row>
    <row r="8" spans="1:18" x14ac:dyDescent="0.35">
      <c r="A8" t="s">
        <v>25</v>
      </c>
      <c r="B8">
        <v>2030</v>
      </c>
      <c r="C8">
        <v>1</v>
      </c>
      <c r="D8">
        <v>1</v>
      </c>
      <c r="E8">
        <v>203007</v>
      </c>
      <c r="F8" t="s">
        <v>33</v>
      </c>
      <c r="G8" t="s">
        <v>15</v>
      </c>
      <c r="H8">
        <v>2030</v>
      </c>
      <c r="I8">
        <v>1</v>
      </c>
      <c r="J8">
        <v>720</v>
      </c>
      <c r="L8" t="s">
        <v>19</v>
      </c>
      <c r="O8" t="s">
        <v>18</v>
      </c>
      <c r="P8">
        <v>0</v>
      </c>
      <c r="Q8">
        <v>0</v>
      </c>
      <c r="R8" t="str">
        <f t="shared" si="0"/>
        <v>Dodson_I_203007</v>
      </c>
    </row>
    <row r="9" spans="1:18" x14ac:dyDescent="0.35">
      <c r="A9" t="s">
        <v>25</v>
      </c>
      <c r="B9">
        <v>2030</v>
      </c>
      <c r="C9">
        <v>1</v>
      </c>
      <c r="D9">
        <v>1</v>
      </c>
      <c r="E9">
        <v>203008</v>
      </c>
      <c r="F9" t="s">
        <v>33</v>
      </c>
      <c r="G9" t="s">
        <v>15</v>
      </c>
      <c r="H9">
        <v>2030</v>
      </c>
      <c r="I9">
        <v>1</v>
      </c>
      <c r="J9">
        <v>720</v>
      </c>
      <c r="L9" t="s">
        <v>19</v>
      </c>
      <c r="O9" t="s">
        <v>18</v>
      </c>
      <c r="P9">
        <v>12</v>
      </c>
      <c r="Q9">
        <v>0</v>
      </c>
      <c r="R9" t="str">
        <f t="shared" si="0"/>
        <v>Dodson_I_203008</v>
      </c>
    </row>
    <row r="10" spans="1:18" x14ac:dyDescent="0.35">
      <c r="A10" t="s">
        <v>25</v>
      </c>
      <c r="B10">
        <v>2030</v>
      </c>
      <c r="C10">
        <v>1</v>
      </c>
      <c r="D10">
        <v>1</v>
      </c>
      <c r="E10">
        <v>203009</v>
      </c>
      <c r="F10" t="s">
        <v>33</v>
      </c>
      <c r="G10" t="s">
        <v>15</v>
      </c>
      <c r="H10">
        <v>2030</v>
      </c>
      <c r="I10">
        <v>1</v>
      </c>
      <c r="J10">
        <v>720</v>
      </c>
      <c r="L10" t="s">
        <v>19</v>
      </c>
      <c r="O10" t="s">
        <v>18</v>
      </c>
      <c r="P10">
        <v>12</v>
      </c>
      <c r="Q10">
        <v>0</v>
      </c>
      <c r="R10" t="str">
        <f t="shared" si="0"/>
        <v>Dodson_I_203009</v>
      </c>
    </row>
    <row r="11" spans="1:18" x14ac:dyDescent="0.35">
      <c r="A11" t="s">
        <v>25</v>
      </c>
      <c r="B11">
        <v>2030</v>
      </c>
      <c r="C11">
        <v>1</v>
      </c>
      <c r="D11">
        <v>1</v>
      </c>
      <c r="E11">
        <v>203010</v>
      </c>
      <c r="F11" t="s">
        <v>33</v>
      </c>
      <c r="G11" t="s">
        <v>15</v>
      </c>
      <c r="H11">
        <v>2030</v>
      </c>
      <c r="I11">
        <v>1</v>
      </c>
      <c r="J11">
        <v>720</v>
      </c>
      <c r="L11" t="s">
        <v>19</v>
      </c>
      <c r="O11" t="s">
        <v>18</v>
      </c>
      <c r="P11">
        <v>0</v>
      </c>
      <c r="Q11">
        <v>0</v>
      </c>
      <c r="R11" t="str">
        <f t="shared" si="0"/>
        <v>Dodson_I_203010</v>
      </c>
    </row>
    <row r="12" spans="1:18" x14ac:dyDescent="0.35">
      <c r="A12" t="s">
        <v>25</v>
      </c>
      <c r="B12">
        <v>2030</v>
      </c>
      <c r="C12">
        <v>1</v>
      </c>
      <c r="D12">
        <v>1</v>
      </c>
      <c r="E12">
        <v>203011</v>
      </c>
      <c r="F12" t="s">
        <v>33</v>
      </c>
      <c r="G12" t="s">
        <v>15</v>
      </c>
      <c r="H12">
        <v>2030</v>
      </c>
      <c r="I12">
        <v>1</v>
      </c>
      <c r="J12">
        <v>720</v>
      </c>
      <c r="L12" t="s">
        <v>19</v>
      </c>
      <c r="O12" t="s">
        <v>18</v>
      </c>
      <c r="P12">
        <v>12</v>
      </c>
      <c r="Q12">
        <v>0</v>
      </c>
      <c r="R12" t="str">
        <f t="shared" si="0"/>
        <v>Dodson_I_203011</v>
      </c>
    </row>
    <row r="13" spans="1:18" x14ac:dyDescent="0.35">
      <c r="A13" t="s">
        <v>25</v>
      </c>
      <c r="B13">
        <v>2030</v>
      </c>
      <c r="C13">
        <v>1</v>
      </c>
      <c r="D13">
        <v>1</v>
      </c>
      <c r="E13">
        <v>203012</v>
      </c>
      <c r="F13" t="s">
        <v>33</v>
      </c>
      <c r="G13" t="s">
        <v>15</v>
      </c>
      <c r="H13">
        <v>2030</v>
      </c>
      <c r="I13">
        <v>1</v>
      </c>
      <c r="J13">
        <v>720</v>
      </c>
      <c r="L13" t="s">
        <v>19</v>
      </c>
      <c r="O13" t="s">
        <v>18</v>
      </c>
      <c r="P13">
        <v>12</v>
      </c>
      <c r="Q13">
        <v>0</v>
      </c>
      <c r="R13" t="str">
        <f t="shared" si="0"/>
        <v>Dodson_I_203012</v>
      </c>
    </row>
    <row r="14" spans="1:18" x14ac:dyDescent="0.35">
      <c r="A14" t="s">
        <v>17</v>
      </c>
      <c r="B14">
        <v>2030</v>
      </c>
      <c r="C14">
        <v>1</v>
      </c>
      <c r="D14">
        <v>1</v>
      </c>
      <c r="E14">
        <v>203001</v>
      </c>
      <c r="F14" t="s">
        <v>33</v>
      </c>
      <c r="G14" t="s">
        <v>15</v>
      </c>
      <c r="H14">
        <v>2030</v>
      </c>
      <c r="I14">
        <v>1</v>
      </c>
      <c r="J14">
        <v>720</v>
      </c>
      <c r="L14" t="s">
        <v>19</v>
      </c>
      <c r="O14" t="s">
        <v>18</v>
      </c>
      <c r="P14">
        <v>20.20579948</v>
      </c>
      <c r="Q14">
        <v>0</v>
      </c>
      <c r="R14" t="str">
        <f t="shared" si="0"/>
        <v>Dodson_II_203001</v>
      </c>
    </row>
    <row r="15" spans="1:18" x14ac:dyDescent="0.35">
      <c r="A15" t="s">
        <v>17</v>
      </c>
      <c r="B15">
        <v>2030</v>
      </c>
      <c r="C15">
        <v>1</v>
      </c>
      <c r="D15">
        <v>1</v>
      </c>
      <c r="E15">
        <v>203002</v>
      </c>
      <c r="F15" t="s">
        <v>33</v>
      </c>
      <c r="G15" t="s">
        <v>15</v>
      </c>
      <c r="H15">
        <v>2030</v>
      </c>
      <c r="I15">
        <v>1</v>
      </c>
      <c r="J15">
        <v>720</v>
      </c>
      <c r="L15" t="s">
        <v>19</v>
      </c>
      <c r="O15" t="s">
        <v>18</v>
      </c>
      <c r="P15">
        <v>34</v>
      </c>
      <c r="Q15">
        <v>0</v>
      </c>
      <c r="R15" t="str">
        <f t="shared" si="0"/>
        <v>Dodson_II_203002</v>
      </c>
    </row>
    <row r="16" spans="1:18" x14ac:dyDescent="0.35">
      <c r="A16" t="s">
        <v>17</v>
      </c>
      <c r="B16">
        <v>2030</v>
      </c>
      <c r="C16">
        <v>1</v>
      </c>
      <c r="D16">
        <v>1</v>
      </c>
      <c r="E16">
        <v>203003</v>
      </c>
      <c r="F16" t="s">
        <v>33</v>
      </c>
      <c r="G16" t="s">
        <v>15</v>
      </c>
      <c r="H16">
        <v>2030</v>
      </c>
      <c r="I16">
        <v>1</v>
      </c>
      <c r="J16">
        <v>720</v>
      </c>
      <c r="L16" t="s">
        <v>19</v>
      </c>
      <c r="O16" t="s">
        <v>18</v>
      </c>
      <c r="P16">
        <v>0</v>
      </c>
      <c r="Q16">
        <v>0</v>
      </c>
      <c r="R16" t="str">
        <f t="shared" si="0"/>
        <v>Dodson_II_203003</v>
      </c>
    </row>
    <row r="17" spans="1:18" x14ac:dyDescent="0.35">
      <c r="A17" t="s">
        <v>17</v>
      </c>
      <c r="B17">
        <v>2030</v>
      </c>
      <c r="C17">
        <v>1</v>
      </c>
      <c r="D17">
        <v>1</v>
      </c>
      <c r="E17">
        <v>203004</v>
      </c>
      <c r="F17" t="s">
        <v>33</v>
      </c>
      <c r="G17" t="s">
        <v>15</v>
      </c>
      <c r="H17">
        <v>2030</v>
      </c>
      <c r="I17">
        <v>1</v>
      </c>
      <c r="J17">
        <v>720</v>
      </c>
      <c r="L17" t="s">
        <v>19</v>
      </c>
      <c r="O17" t="s">
        <v>18</v>
      </c>
      <c r="P17">
        <v>0</v>
      </c>
      <c r="Q17">
        <v>0</v>
      </c>
      <c r="R17" t="str">
        <f t="shared" si="0"/>
        <v>Dodson_II_203004</v>
      </c>
    </row>
    <row r="18" spans="1:18" x14ac:dyDescent="0.35">
      <c r="A18" t="s">
        <v>17</v>
      </c>
      <c r="B18">
        <v>2030</v>
      </c>
      <c r="C18">
        <v>1</v>
      </c>
      <c r="D18">
        <v>1</v>
      </c>
      <c r="E18">
        <v>203005</v>
      </c>
      <c r="F18" t="s">
        <v>33</v>
      </c>
      <c r="G18" t="s">
        <v>15</v>
      </c>
      <c r="H18">
        <v>2030</v>
      </c>
      <c r="I18">
        <v>1</v>
      </c>
      <c r="J18">
        <v>720</v>
      </c>
      <c r="L18" t="s">
        <v>19</v>
      </c>
      <c r="O18" t="s">
        <v>18</v>
      </c>
      <c r="P18">
        <v>0</v>
      </c>
      <c r="Q18">
        <v>0</v>
      </c>
      <c r="R18" t="str">
        <f t="shared" si="0"/>
        <v>Dodson_II_203005</v>
      </c>
    </row>
    <row r="19" spans="1:18" x14ac:dyDescent="0.35">
      <c r="A19" t="s">
        <v>17</v>
      </c>
      <c r="B19">
        <v>2030</v>
      </c>
      <c r="C19">
        <v>1</v>
      </c>
      <c r="D19">
        <v>1</v>
      </c>
      <c r="E19">
        <v>203006</v>
      </c>
      <c r="F19" t="s">
        <v>33</v>
      </c>
      <c r="G19" t="s">
        <v>15</v>
      </c>
      <c r="H19">
        <v>2030</v>
      </c>
      <c r="I19">
        <v>1</v>
      </c>
      <c r="J19">
        <v>720</v>
      </c>
      <c r="L19" t="s">
        <v>19</v>
      </c>
      <c r="O19" t="s">
        <v>18</v>
      </c>
      <c r="P19">
        <v>0</v>
      </c>
      <c r="Q19">
        <v>0</v>
      </c>
      <c r="R19" t="str">
        <f t="shared" si="0"/>
        <v>Dodson_II_203006</v>
      </c>
    </row>
    <row r="20" spans="1:18" x14ac:dyDescent="0.35">
      <c r="A20" t="s">
        <v>17</v>
      </c>
      <c r="B20">
        <v>2030</v>
      </c>
      <c r="C20">
        <v>1</v>
      </c>
      <c r="D20">
        <v>1</v>
      </c>
      <c r="E20">
        <v>203007</v>
      </c>
      <c r="F20" t="s">
        <v>33</v>
      </c>
      <c r="G20" t="s">
        <v>15</v>
      </c>
      <c r="H20">
        <v>2030</v>
      </c>
      <c r="I20">
        <v>1</v>
      </c>
      <c r="J20">
        <v>720</v>
      </c>
      <c r="L20" t="s">
        <v>19</v>
      </c>
      <c r="O20" t="s">
        <v>18</v>
      </c>
      <c r="P20">
        <v>0</v>
      </c>
      <c r="Q20">
        <v>0</v>
      </c>
      <c r="R20" t="str">
        <f t="shared" si="0"/>
        <v>Dodson_II_203007</v>
      </c>
    </row>
    <row r="21" spans="1:18" x14ac:dyDescent="0.35">
      <c r="A21" t="s">
        <v>17</v>
      </c>
      <c r="B21">
        <v>2030</v>
      </c>
      <c r="C21">
        <v>1</v>
      </c>
      <c r="D21">
        <v>1</v>
      </c>
      <c r="E21">
        <v>203008</v>
      </c>
      <c r="F21" t="s">
        <v>33</v>
      </c>
      <c r="G21" t="s">
        <v>15</v>
      </c>
      <c r="H21">
        <v>2030</v>
      </c>
      <c r="I21">
        <v>1</v>
      </c>
      <c r="J21">
        <v>720</v>
      </c>
      <c r="L21" t="s">
        <v>19</v>
      </c>
      <c r="O21" t="s">
        <v>18</v>
      </c>
      <c r="P21">
        <v>0</v>
      </c>
      <c r="Q21">
        <v>0</v>
      </c>
      <c r="R21" t="str">
        <f t="shared" si="0"/>
        <v>Dodson_II_203008</v>
      </c>
    </row>
    <row r="22" spans="1:18" x14ac:dyDescent="0.35">
      <c r="A22" t="s">
        <v>17</v>
      </c>
      <c r="B22">
        <v>2030</v>
      </c>
      <c r="C22">
        <v>1</v>
      </c>
      <c r="D22">
        <v>1</v>
      </c>
      <c r="E22">
        <v>203009</v>
      </c>
      <c r="F22" t="s">
        <v>33</v>
      </c>
      <c r="G22" t="s">
        <v>15</v>
      </c>
      <c r="H22">
        <v>2030</v>
      </c>
      <c r="I22">
        <v>1</v>
      </c>
      <c r="J22">
        <v>720</v>
      </c>
      <c r="L22" t="s">
        <v>19</v>
      </c>
      <c r="O22" t="s">
        <v>18</v>
      </c>
      <c r="P22">
        <v>0</v>
      </c>
      <c r="Q22">
        <v>0</v>
      </c>
      <c r="R22" t="str">
        <f t="shared" si="0"/>
        <v>Dodson_II_203009</v>
      </c>
    </row>
    <row r="23" spans="1:18" x14ac:dyDescent="0.35">
      <c r="A23" t="s">
        <v>17</v>
      </c>
      <c r="B23">
        <v>2030</v>
      </c>
      <c r="C23">
        <v>1</v>
      </c>
      <c r="D23">
        <v>1</v>
      </c>
      <c r="E23">
        <v>203010</v>
      </c>
      <c r="F23" t="s">
        <v>33</v>
      </c>
      <c r="G23" t="s">
        <v>15</v>
      </c>
      <c r="H23">
        <v>2030</v>
      </c>
      <c r="I23">
        <v>1</v>
      </c>
      <c r="J23">
        <v>720</v>
      </c>
      <c r="L23" t="s">
        <v>19</v>
      </c>
      <c r="O23" t="s">
        <v>18</v>
      </c>
      <c r="P23">
        <v>0</v>
      </c>
      <c r="Q23">
        <v>0</v>
      </c>
      <c r="R23" t="str">
        <f t="shared" si="0"/>
        <v>Dodson_II_203010</v>
      </c>
    </row>
    <row r="24" spans="1:18" x14ac:dyDescent="0.35">
      <c r="A24" t="s">
        <v>17</v>
      </c>
      <c r="B24">
        <v>2030</v>
      </c>
      <c r="C24">
        <v>1</v>
      </c>
      <c r="D24">
        <v>1</v>
      </c>
      <c r="E24">
        <v>203011</v>
      </c>
      <c r="F24" t="s">
        <v>33</v>
      </c>
      <c r="G24" t="s">
        <v>15</v>
      </c>
      <c r="H24">
        <v>2030</v>
      </c>
      <c r="I24">
        <v>1</v>
      </c>
      <c r="J24">
        <v>720</v>
      </c>
      <c r="L24" t="s">
        <v>19</v>
      </c>
      <c r="O24" t="s">
        <v>18</v>
      </c>
      <c r="P24">
        <v>0</v>
      </c>
      <c r="Q24">
        <v>0</v>
      </c>
      <c r="R24" t="str">
        <f t="shared" si="0"/>
        <v>Dodson_II_203011</v>
      </c>
    </row>
    <row r="25" spans="1:18" x14ac:dyDescent="0.35">
      <c r="A25" t="s">
        <v>17</v>
      </c>
      <c r="B25">
        <v>2030</v>
      </c>
      <c r="C25">
        <v>1</v>
      </c>
      <c r="D25">
        <v>1</v>
      </c>
      <c r="E25">
        <v>203012</v>
      </c>
      <c r="F25" t="s">
        <v>33</v>
      </c>
      <c r="G25" t="s">
        <v>15</v>
      </c>
      <c r="H25">
        <v>2030</v>
      </c>
      <c r="I25">
        <v>1</v>
      </c>
      <c r="J25">
        <v>720</v>
      </c>
      <c r="L25" t="s">
        <v>19</v>
      </c>
      <c r="O25" t="s">
        <v>18</v>
      </c>
      <c r="P25">
        <v>34</v>
      </c>
      <c r="Q25">
        <v>0</v>
      </c>
      <c r="R25" t="str">
        <f t="shared" si="0"/>
        <v>Dodson_II_203012</v>
      </c>
    </row>
    <row r="26" spans="1:18" x14ac:dyDescent="0.35">
      <c r="A26" t="s">
        <v>26</v>
      </c>
      <c r="B26">
        <v>2030</v>
      </c>
      <c r="C26">
        <v>1</v>
      </c>
      <c r="D26">
        <v>1</v>
      </c>
      <c r="E26">
        <v>203001</v>
      </c>
      <c r="F26" t="s">
        <v>33</v>
      </c>
      <c r="G26" t="s">
        <v>15</v>
      </c>
      <c r="H26">
        <v>2030</v>
      </c>
      <c r="I26">
        <v>1</v>
      </c>
      <c r="J26">
        <v>720</v>
      </c>
      <c r="L26" t="s">
        <v>19</v>
      </c>
      <c r="O26" t="s">
        <v>21</v>
      </c>
      <c r="P26">
        <v>223.38981336000001</v>
      </c>
      <c r="Q26">
        <v>0</v>
      </c>
      <c r="R26" t="str">
        <f t="shared" si="0"/>
        <v>Koyna_Stage_1_203001</v>
      </c>
    </row>
    <row r="27" spans="1:18" x14ac:dyDescent="0.35">
      <c r="A27" t="s">
        <v>26</v>
      </c>
      <c r="B27">
        <v>2030</v>
      </c>
      <c r="C27">
        <v>1</v>
      </c>
      <c r="D27">
        <v>1</v>
      </c>
      <c r="E27">
        <v>203002</v>
      </c>
      <c r="F27" t="s">
        <v>33</v>
      </c>
      <c r="G27" t="s">
        <v>15</v>
      </c>
      <c r="H27">
        <v>2030</v>
      </c>
      <c r="I27">
        <v>1</v>
      </c>
      <c r="J27">
        <v>720</v>
      </c>
      <c r="L27" t="s">
        <v>19</v>
      </c>
      <c r="O27" t="s">
        <v>21</v>
      </c>
      <c r="P27">
        <v>29.010988999999999</v>
      </c>
      <c r="Q27">
        <v>0</v>
      </c>
      <c r="R27" t="str">
        <f t="shared" si="0"/>
        <v>Koyna_Stage_1_203002</v>
      </c>
    </row>
    <row r="28" spans="1:18" x14ac:dyDescent="0.35">
      <c r="A28" t="s">
        <v>26</v>
      </c>
      <c r="B28">
        <v>2030</v>
      </c>
      <c r="C28">
        <v>1</v>
      </c>
      <c r="D28">
        <v>1</v>
      </c>
      <c r="E28">
        <v>203003</v>
      </c>
      <c r="F28" t="s">
        <v>33</v>
      </c>
      <c r="G28" t="s">
        <v>15</v>
      </c>
      <c r="H28">
        <v>2030</v>
      </c>
      <c r="I28">
        <v>1</v>
      </c>
      <c r="J28">
        <v>720</v>
      </c>
      <c r="L28" t="s">
        <v>19</v>
      </c>
      <c r="O28" t="s">
        <v>21</v>
      </c>
      <c r="P28">
        <v>29.010988999999999</v>
      </c>
      <c r="Q28">
        <v>0</v>
      </c>
      <c r="R28" t="str">
        <f t="shared" si="0"/>
        <v>Koyna_Stage_1_203003</v>
      </c>
    </row>
    <row r="29" spans="1:18" x14ac:dyDescent="0.35">
      <c r="A29" t="s">
        <v>26</v>
      </c>
      <c r="B29">
        <v>2030</v>
      </c>
      <c r="C29">
        <v>1</v>
      </c>
      <c r="D29">
        <v>1</v>
      </c>
      <c r="E29">
        <v>203004</v>
      </c>
      <c r="F29" t="s">
        <v>33</v>
      </c>
      <c r="G29" t="s">
        <v>15</v>
      </c>
      <c r="H29">
        <v>2030</v>
      </c>
      <c r="I29">
        <v>1</v>
      </c>
      <c r="J29">
        <v>720</v>
      </c>
      <c r="L29" t="s">
        <v>19</v>
      </c>
      <c r="O29" t="s">
        <v>21</v>
      </c>
      <c r="P29">
        <v>29.010988999999999</v>
      </c>
      <c r="Q29">
        <v>0</v>
      </c>
      <c r="R29" t="str">
        <f t="shared" si="0"/>
        <v>Koyna_Stage_1_203004</v>
      </c>
    </row>
    <row r="30" spans="1:18" x14ac:dyDescent="0.35">
      <c r="A30" t="s">
        <v>26</v>
      </c>
      <c r="B30">
        <v>2030</v>
      </c>
      <c r="C30">
        <v>1</v>
      </c>
      <c r="D30">
        <v>1</v>
      </c>
      <c r="E30">
        <v>203005</v>
      </c>
      <c r="F30" t="s">
        <v>33</v>
      </c>
      <c r="G30" t="s">
        <v>15</v>
      </c>
      <c r="H30">
        <v>2030</v>
      </c>
      <c r="I30">
        <v>1</v>
      </c>
      <c r="J30">
        <v>720</v>
      </c>
      <c r="L30" t="s">
        <v>19</v>
      </c>
      <c r="O30" t="s">
        <v>21</v>
      </c>
      <c r="P30">
        <v>29.010988999999999</v>
      </c>
      <c r="Q30">
        <v>0</v>
      </c>
      <c r="R30" t="str">
        <f t="shared" si="0"/>
        <v>Koyna_Stage_1_203005</v>
      </c>
    </row>
    <row r="31" spans="1:18" x14ac:dyDescent="0.35">
      <c r="A31" t="s">
        <v>26</v>
      </c>
      <c r="B31">
        <v>2030</v>
      </c>
      <c r="C31">
        <v>1</v>
      </c>
      <c r="D31">
        <v>1</v>
      </c>
      <c r="E31">
        <v>203006</v>
      </c>
      <c r="F31" t="s">
        <v>33</v>
      </c>
      <c r="G31" t="s">
        <v>15</v>
      </c>
      <c r="H31">
        <v>2030</v>
      </c>
      <c r="I31">
        <v>1</v>
      </c>
      <c r="J31">
        <v>720</v>
      </c>
      <c r="L31" t="s">
        <v>19</v>
      </c>
      <c r="O31" t="s">
        <v>21</v>
      </c>
      <c r="P31">
        <v>29.010988999999999</v>
      </c>
      <c r="Q31">
        <v>0</v>
      </c>
      <c r="R31" t="str">
        <f t="shared" si="0"/>
        <v>Koyna_Stage_1_203006</v>
      </c>
    </row>
    <row r="32" spans="1:18" x14ac:dyDescent="0.35">
      <c r="A32" t="s">
        <v>26</v>
      </c>
      <c r="B32">
        <v>2030</v>
      </c>
      <c r="C32">
        <v>1</v>
      </c>
      <c r="D32">
        <v>1</v>
      </c>
      <c r="E32">
        <v>203007</v>
      </c>
      <c r="F32" t="s">
        <v>33</v>
      </c>
      <c r="G32" t="s">
        <v>15</v>
      </c>
      <c r="H32">
        <v>2030</v>
      </c>
      <c r="I32">
        <v>1</v>
      </c>
      <c r="J32">
        <v>720</v>
      </c>
      <c r="L32" t="s">
        <v>19</v>
      </c>
      <c r="O32" t="s">
        <v>21</v>
      </c>
      <c r="P32">
        <v>29.010988999999999</v>
      </c>
      <c r="Q32">
        <v>0</v>
      </c>
      <c r="R32" t="str">
        <f t="shared" si="0"/>
        <v>Koyna_Stage_1_203007</v>
      </c>
    </row>
    <row r="33" spans="1:18" x14ac:dyDescent="0.35">
      <c r="A33" t="s">
        <v>26</v>
      </c>
      <c r="B33">
        <v>2030</v>
      </c>
      <c r="C33">
        <v>1</v>
      </c>
      <c r="D33">
        <v>1</v>
      </c>
      <c r="E33">
        <v>203008</v>
      </c>
      <c r="F33" t="s">
        <v>33</v>
      </c>
      <c r="G33" t="s">
        <v>15</v>
      </c>
      <c r="H33">
        <v>2030</v>
      </c>
      <c r="I33">
        <v>1</v>
      </c>
      <c r="J33">
        <v>720</v>
      </c>
      <c r="L33" t="s">
        <v>19</v>
      </c>
      <c r="O33" t="s">
        <v>21</v>
      </c>
      <c r="P33">
        <v>29.010988999999999</v>
      </c>
      <c r="Q33">
        <v>0</v>
      </c>
      <c r="R33" t="str">
        <f t="shared" si="0"/>
        <v>Koyna_Stage_1_203008</v>
      </c>
    </row>
    <row r="34" spans="1:18" x14ac:dyDescent="0.35">
      <c r="A34" t="s">
        <v>26</v>
      </c>
      <c r="B34">
        <v>2030</v>
      </c>
      <c r="C34">
        <v>1</v>
      </c>
      <c r="D34">
        <v>1</v>
      </c>
      <c r="E34">
        <v>203009</v>
      </c>
      <c r="F34" t="s">
        <v>33</v>
      </c>
      <c r="G34" t="s">
        <v>15</v>
      </c>
      <c r="H34">
        <v>2030</v>
      </c>
      <c r="I34">
        <v>1</v>
      </c>
      <c r="J34">
        <v>720</v>
      </c>
      <c r="L34" t="s">
        <v>19</v>
      </c>
      <c r="O34" t="s">
        <v>21</v>
      </c>
      <c r="P34">
        <v>29.010988999999999</v>
      </c>
      <c r="Q34">
        <v>0</v>
      </c>
      <c r="R34" t="str">
        <f t="shared" ref="R34:R65" si="1">A34&amp;"_"&amp;E34</f>
        <v>Koyna_Stage_1_203009</v>
      </c>
    </row>
    <row r="35" spans="1:18" x14ac:dyDescent="0.35">
      <c r="A35" t="s">
        <v>26</v>
      </c>
      <c r="B35">
        <v>2030</v>
      </c>
      <c r="C35">
        <v>1</v>
      </c>
      <c r="D35">
        <v>1</v>
      </c>
      <c r="E35">
        <v>203010</v>
      </c>
      <c r="F35" t="s">
        <v>33</v>
      </c>
      <c r="G35" t="s">
        <v>15</v>
      </c>
      <c r="H35">
        <v>2030</v>
      </c>
      <c r="I35">
        <v>1</v>
      </c>
      <c r="J35">
        <v>720</v>
      </c>
      <c r="L35" t="s">
        <v>19</v>
      </c>
      <c r="O35" t="s">
        <v>21</v>
      </c>
      <c r="P35">
        <v>29.010988999999999</v>
      </c>
      <c r="Q35">
        <v>0</v>
      </c>
      <c r="R35" t="str">
        <f t="shared" si="1"/>
        <v>Koyna_Stage_1_203010</v>
      </c>
    </row>
    <row r="36" spans="1:18" x14ac:dyDescent="0.35">
      <c r="A36" t="s">
        <v>26</v>
      </c>
      <c r="B36">
        <v>2030</v>
      </c>
      <c r="C36">
        <v>1</v>
      </c>
      <c r="D36">
        <v>1</v>
      </c>
      <c r="E36">
        <v>203011</v>
      </c>
      <c r="F36" t="s">
        <v>33</v>
      </c>
      <c r="G36" t="s">
        <v>15</v>
      </c>
      <c r="H36">
        <v>2030</v>
      </c>
      <c r="I36">
        <v>1</v>
      </c>
      <c r="J36">
        <v>720</v>
      </c>
      <c r="L36" t="s">
        <v>19</v>
      </c>
      <c r="O36" t="s">
        <v>21</v>
      </c>
      <c r="P36">
        <v>29.010988999999999</v>
      </c>
      <c r="Q36">
        <v>0</v>
      </c>
      <c r="R36" t="str">
        <f t="shared" si="1"/>
        <v>Koyna_Stage_1_203011</v>
      </c>
    </row>
    <row r="37" spans="1:18" x14ac:dyDescent="0.35">
      <c r="A37" t="s">
        <v>26</v>
      </c>
      <c r="B37">
        <v>2030</v>
      </c>
      <c r="C37">
        <v>1</v>
      </c>
      <c r="D37">
        <v>1</v>
      </c>
      <c r="E37">
        <v>203012</v>
      </c>
      <c r="F37" t="s">
        <v>33</v>
      </c>
      <c r="G37" t="s">
        <v>15</v>
      </c>
      <c r="H37">
        <v>2030</v>
      </c>
      <c r="I37">
        <v>1</v>
      </c>
      <c r="J37">
        <v>720</v>
      </c>
      <c r="L37" t="s">
        <v>19</v>
      </c>
      <c r="O37" t="s">
        <v>21</v>
      </c>
      <c r="P37">
        <v>280</v>
      </c>
      <c r="Q37">
        <v>0</v>
      </c>
      <c r="R37" t="str">
        <f t="shared" si="1"/>
        <v>Koyna_Stage_1_203012</v>
      </c>
    </row>
    <row r="38" spans="1:18" x14ac:dyDescent="0.35">
      <c r="A38" t="s">
        <v>27</v>
      </c>
      <c r="B38">
        <v>2030</v>
      </c>
      <c r="C38">
        <v>1</v>
      </c>
      <c r="D38">
        <v>1</v>
      </c>
      <c r="E38">
        <v>203001</v>
      </c>
      <c r="F38" t="s">
        <v>33</v>
      </c>
      <c r="G38" t="s">
        <v>15</v>
      </c>
      <c r="H38">
        <v>2030</v>
      </c>
      <c r="I38">
        <v>1</v>
      </c>
      <c r="J38">
        <v>720</v>
      </c>
      <c r="L38" t="s">
        <v>19</v>
      </c>
      <c r="O38" t="s">
        <v>21</v>
      </c>
      <c r="P38">
        <v>255.26339583999899</v>
      </c>
      <c r="Q38">
        <v>0</v>
      </c>
      <c r="R38" t="str">
        <f t="shared" si="1"/>
        <v>Koyna_Stage_2_203001</v>
      </c>
    </row>
    <row r="39" spans="1:18" x14ac:dyDescent="0.35">
      <c r="A39" t="s">
        <v>27</v>
      </c>
      <c r="B39">
        <v>2030</v>
      </c>
      <c r="C39">
        <v>1</v>
      </c>
      <c r="D39">
        <v>1</v>
      </c>
      <c r="E39">
        <v>203002</v>
      </c>
      <c r="F39" t="s">
        <v>33</v>
      </c>
      <c r="G39" t="s">
        <v>15</v>
      </c>
      <c r="H39">
        <v>2030</v>
      </c>
      <c r="I39">
        <v>1</v>
      </c>
      <c r="J39">
        <v>720</v>
      </c>
      <c r="L39" t="s">
        <v>19</v>
      </c>
      <c r="O39" t="s">
        <v>21</v>
      </c>
      <c r="P39">
        <v>33.159340800000003</v>
      </c>
      <c r="Q39">
        <v>0</v>
      </c>
      <c r="R39" t="str">
        <f t="shared" si="1"/>
        <v>Koyna_Stage_2_203002</v>
      </c>
    </row>
    <row r="40" spans="1:18" x14ac:dyDescent="0.35">
      <c r="A40" t="s">
        <v>27</v>
      </c>
      <c r="B40">
        <v>2030</v>
      </c>
      <c r="C40">
        <v>1</v>
      </c>
      <c r="D40">
        <v>1</v>
      </c>
      <c r="E40">
        <v>203003</v>
      </c>
      <c r="F40" t="s">
        <v>33</v>
      </c>
      <c r="G40" t="s">
        <v>15</v>
      </c>
      <c r="H40">
        <v>2030</v>
      </c>
      <c r="I40">
        <v>1</v>
      </c>
      <c r="J40">
        <v>720</v>
      </c>
      <c r="L40" t="s">
        <v>19</v>
      </c>
      <c r="O40" t="s">
        <v>21</v>
      </c>
      <c r="P40">
        <v>33.159340800000003</v>
      </c>
      <c r="Q40">
        <v>0</v>
      </c>
      <c r="R40" t="str">
        <f t="shared" si="1"/>
        <v>Koyna_Stage_2_203003</v>
      </c>
    </row>
    <row r="41" spans="1:18" x14ac:dyDescent="0.35">
      <c r="A41" t="s">
        <v>27</v>
      </c>
      <c r="B41">
        <v>2030</v>
      </c>
      <c r="C41">
        <v>1</v>
      </c>
      <c r="D41">
        <v>1</v>
      </c>
      <c r="E41">
        <v>203004</v>
      </c>
      <c r="F41" t="s">
        <v>33</v>
      </c>
      <c r="G41" t="s">
        <v>15</v>
      </c>
      <c r="H41">
        <v>2030</v>
      </c>
      <c r="I41">
        <v>1</v>
      </c>
      <c r="J41">
        <v>720</v>
      </c>
      <c r="L41" t="s">
        <v>19</v>
      </c>
      <c r="O41" t="s">
        <v>21</v>
      </c>
      <c r="P41">
        <v>33.159340800000003</v>
      </c>
      <c r="Q41">
        <v>0</v>
      </c>
      <c r="R41" t="str">
        <f t="shared" si="1"/>
        <v>Koyna_Stage_2_203004</v>
      </c>
    </row>
    <row r="42" spans="1:18" x14ac:dyDescent="0.35">
      <c r="A42" t="s">
        <v>27</v>
      </c>
      <c r="B42">
        <v>2030</v>
      </c>
      <c r="C42">
        <v>1</v>
      </c>
      <c r="D42">
        <v>1</v>
      </c>
      <c r="E42">
        <v>203005</v>
      </c>
      <c r="F42" t="s">
        <v>33</v>
      </c>
      <c r="G42" t="s">
        <v>15</v>
      </c>
      <c r="H42">
        <v>2030</v>
      </c>
      <c r="I42">
        <v>1</v>
      </c>
      <c r="J42">
        <v>720</v>
      </c>
      <c r="L42" t="s">
        <v>19</v>
      </c>
      <c r="O42" t="s">
        <v>21</v>
      </c>
      <c r="P42">
        <v>33.159340800000003</v>
      </c>
      <c r="Q42">
        <v>0</v>
      </c>
      <c r="R42" t="str">
        <f t="shared" si="1"/>
        <v>Koyna_Stage_2_203005</v>
      </c>
    </row>
    <row r="43" spans="1:18" x14ac:dyDescent="0.35">
      <c r="A43" t="s">
        <v>27</v>
      </c>
      <c r="B43">
        <v>2030</v>
      </c>
      <c r="C43">
        <v>1</v>
      </c>
      <c r="D43">
        <v>1</v>
      </c>
      <c r="E43">
        <v>203006</v>
      </c>
      <c r="F43" t="s">
        <v>33</v>
      </c>
      <c r="G43" t="s">
        <v>15</v>
      </c>
      <c r="H43">
        <v>2030</v>
      </c>
      <c r="I43">
        <v>1</v>
      </c>
      <c r="J43">
        <v>720</v>
      </c>
      <c r="L43" t="s">
        <v>19</v>
      </c>
      <c r="O43" t="s">
        <v>21</v>
      </c>
      <c r="P43">
        <v>33.159340800000003</v>
      </c>
      <c r="Q43">
        <v>0</v>
      </c>
      <c r="R43" t="str">
        <f t="shared" si="1"/>
        <v>Koyna_Stage_2_203006</v>
      </c>
    </row>
    <row r="44" spans="1:18" x14ac:dyDescent="0.35">
      <c r="A44" t="s">
        <v>27</v>
      </c>
      <c r="B44">
        <v>2030</v>
      </c>
      <c r="C44">
        <v>1</v>
      </c>
      <c r="D44">
        <v>1</v>
      </c>
      <c r="E44">
        <v>203007</v>
      </c>
      <c r="F44" t="s">
        <v>33</v>
      </c>
      <c r="G44" t="s">
        <v>15</v>
      </c>
      <c r="H44">
        <v>2030</v>
      </c>
      <c r="I44">
        <v>1</v>
      </c>
      <c r="J44">
        <v>720</v>
      </c>
      <c r="L44" t="s">
        <v>19</v>
      </c>
      <c r="O44" t="s">
        <v>21</v>
      </c>
      <c r="P44">
        <v>33.159340800000003</v>
      </c>
      <c r="Q44">
        <v>0</v>
      </c>
      <c r="R44" t="str">
        <f t="shared" si="1"/>
        <v>Koyna_Stage_2_203007</v>
      </c>
    </row>
    <row r="45" spans="1:18" x14ac:dyDescent="0.35">
      <c r="A45" t="s">
        <v>27</v>
      </c>
      <c r="B45">
        <v>2030</v>
      </c>
      <c r="C45">
        <v>1</v>
      </c>
      <c r="D45">
        <v>1</v>
      </c>
      <c r="E45">
        <v>203008</v>
      </c>
      <c r="F45" t="s">
        <v>33</v>
      </c>
      <c r="G45" t="s">
        <v>15</v>
      </c>
      <c r="H45">
        <v>2030</v>
      </c>
      <c r="I45">
        <v>1</v>
      </c>
      <c r="J45">
        <v>720</v>
      </c>
      <c r="L45" t="s">
        <v>19</v>
      </c>
      <c r="O45" t="s">
        <v>21</v>
      </c>
      <c r="P45">
        <v>33.159340800000003</v>
      </c>
      <c r="Q45">
        <v>0</v>
      </c>
      <c r="R45" t="str">
        <f t="shared" si="1"/>
        <v>Koyna_Stage_2_203008</v>
      </c>
    </row>
    <row r="46" spans="1:18" x14ac:dyDescent="0.35">
      <c r="A46" t="s">
        <v>27</v>
      </c>
      <c r="B46">
        <v>2030</v>
      </c>
      <c r="C46">
        <v>1</v>
      </c>
      <c r="D46">
        <v>1</v>
      </c>
      <c r="E46">
        <v>203009</v>
      </c>
      <c r="F46" t="s">
        <v>33</v>
      </c>
      <c r="G46" t="s">
        <v>15</v>
      </c>
      <c r="H46">
        <v>2030</v>
      </c>
      <c r="I46">
        <v>1</v>
      </c>
      <c r="J46">
        <v>720</v>
      </c>
      <c r="L46" t="s">
        <v>19</v>
      </c>
      <c r="O46" t="s">
        <v>21</v>
      </c>
      <c r="P46">
        <v>33.159340800000003</v>
      </c>
      <c r="Q46">
        <v>0</v>
      </c>
      <c r="R46" t="str">
        <f t="shared" si="1"/>
        <v>Koyna_Stage_2_203009</v>
      </c>
    </row>
    <row r="47" spans="1:18" x14ac:dyDescent="0.35">
      <c r="A47" t="s">
        <v>27</v>
      </c>
      <c r="B47">
        <v>2030</v>
      </c>
      <c r="C47">
        <v>1</v>
      </c>
      <c r="D47">
        <v>1</v>
      </c>
      <c r="E47">
        <v>203010</v>
      </c>
      <c r="F47" t="s">
        <v>33</v>
      </c>
      <c r="G47" t="s">
        <v>15</v>
      </c>
      <c r="H47">
        <v>2030</v>
      </c>
      <c r="I47">
        <v>1</v>
      </c>
      <c r="J47">
        <v>720</v>
      </c>
      <c r="L47" t="s">
        <v>19</v>
      </c>
      <c r="O47" t="s">
        <v>21</v>
      </c>
      <c r="P47">
        <v>33.159340800000003</v>
      </c>
      <c r="Q47">
        <v>0</v>
      </c>
      <c r="R47" t="str">
        <f t="shared" si="1"/>
        <v>Koyna_Stage_2_203010</v>
      </c>
    </row>
    <row r="48" spans="1:18" x14ac:dyDescent="0.35">
      <c r="A48" t="s">
        <v>27</v>
      </c>
      <c r="B48">
        <v>2030</v>
      </c>
      <c r="C48">
        <v>1</v>
      </c>
      <c r="D48">
        <v>1</v>
      </c>
      <c r="E48">
        <v>203011</v>
      </c>
      <c r="F48" t="s">
        <v>33</v>
      </c>
      <c r="G48" t="s">
        <v>15</v>
      </c>
      <c r="H48">
        <v>2030</v>
      </c>
      <c r="I48">
        <v>1</v>
      </c>
      <c r="J48">
        <v>720</v>
      </c>
      <c r="L48" t="s">
        <v>19</v>
      </c>
      <c r="O48" t="s">
        <v>21</v>
      </c>
      <c r="P48">
        <v>33.159340800000003</v>
      </c>
      <c r="Q48">
        <v>0</v>
      </c>
      <c r="R48" t="str">
        <f t="shared" si="1"/>
        <v>Koyna_Stage_2_203011</v>
      </c>
    </row>
    <row r="49" spans="1:18" x14ac:dyDescent="0.35">
      <c r="A49" t="s">
        <v>27</v>
      </c>
      <c r="B49">
        <v>2030</v>
      </c>
      <c r="C49">
        <v>1</v>
      </c>
      <c r="D49">
        <v>1</v>
      </c>
      <c r="E49">
        <v>203012</v>
      </c>
      <c r="F49" t="s">
        <v>33</v>
      </c>
      <c r="G49" t="s">
        <v>15</v>
      </c>
      <c r="H49">
        <v>2030</v>
      </c>
      <c r="I49">
        <v>1</v>
      </c>
      <c r="J49">
        <v>720</v>
      </c>
      <c r="L49" t="s">
        <v>19</v>
      </c>
      <c r="O49" t="s">
        <v>21</v>
      </c>
      <c r="P49">
        <v>320</v>
      </c>
      <c r="Q49">
        <v>0</v>
      </c>
      <c r="R49" t="str">
        <f t="shared" si="1"/>
        <v>Koyna_Stage_2_203012</v>
      </c>
    </row>
    <row r="50" spans="1:18" x14ac:dyDescent="0.35">
      <c r="A50" t="s">
        <v>22</v>
      </c>
      <c r="B50">
        <v>2030</v>
      </c>
      <c r="C50">
        <v>1</v>
      </c>
      <c r="D50">
        <v>1</v>
      </c>
      <c r="E50">
        <v>203001</v>
      </c>
      <c r="F50" t="s">
        <v>33</v>
      </c>
      <c r="G50" t="s">
        <v>15</v>
      </c>
      <c r="H50">
        <v>2030</v>
      </c>
      <c r="I50">
        <v>1</v>
      </c>
      <c r="J50">
        <v>720</v>
      </c>
      <c r="L50" t="s">
        <v>19</v>
      </c>
      <c r="O50" t="s">
        <v>21</v>
      </c>
      <c r="P50">
        <v>29.354583679999799</v>
      </c>
      <c r="Q50">
        <v>0</v>
      </c>
      <c r="R50" t="str">
        <f t="shared" si="1"/>
        <v>Koyna_Stage_3_203001</v>
      </c>
    </row>
    <row r="51" spans="1:18" x14ac:dyDescent="0.35">
      <c r="A51" t="s">
        <v>22</v>
      </c>
      <c r="B51">
        <v>2030</v>
      </c>
      <c r="C51">
        <v>1</v>
      </c>
      <c r="D51">
        <v>1</v>
      </c>
      <c r="E51">
        <v>203002</v>
      </c>
      <c r="F51" t="s">
        <v>33</v>
      </c>
      <c r="G51" t="s">
        <v>15</v>
      </c>
      <c r="H51">
        <v>2030</v>
      </c>
      <c r="I51">
        <v>1</v>
      </c>
      <c r="J51">
        <v>720</v>
      </c>
      <c r="L51" t="s">
        <v>19</v>
      </c>
      <c r="O51" t="s">
        <v>21</v>
      </c>
      <c r="P51">
        <v>320</v>
      </c>
      <c r="Q51">
        <v>0</v>
      </c>
      <c r="R51" t="str">
        <f t="shared" si="1"/>
        <v>Koyna_Stage_3_203002</v>
      </c>
    </row>
    <row r="52" spans="1:18" x14ac:dyDescent="0.35">
      <c r="A52" t="s">
        <v>22</v>
      </c>
      <c r="B52">
        <v>2030</v>
      </c>
      <c r="C52">
        <v>1</v>
      </c>
      <c r="D52">
        <v>1</v>
      </c>
      <c r="E52">
        <v>203003</v>
      </c>
      <c r="F52" t="s">
        <v>33</v>
      </c>
      <c r="G52" t="s">
        <v>15</v>
      </c>
      <c r="H52">
        <v>2030</v>
      </c>
      <c r="I52">
        <v>1</v>
      </c>
      <c r="J52">
        <v>720</v>
      </c>
      <c r="L52" t="s">
        <v>19</v>
      </c>
      <c r="O52" t="s">
        <v>21</v>
      </c>
      <c r="P52">
        <v>19.230769280000001</v>
      </c>
      <c r="Q52">
        <v>0</v>
      </c>
      <c r="R52" t="str">
        <f t="shared" si="1"/>
        <v>Koyna_Stage_3_203003</v>
      </c>
    </row>
    <row r="53" spans="1:18" x14ac:dyDescent="0.35">
      <c r="A53" t="s">
        <v>22</v>
      </c>
      <c r="B53">
        <v>2030</v>
      </c>
      <c r="C53">
        <v>1</v>
      </c>
      <c r="D53">
        <v>1</v>
      </c>
      <c r="E53">
        <v>203004</v>
      </c>
      <c r="F53" t="s">
        <v>33</v>
      </c>
      <c r="G53" t="s">
        <v>15</v>
      </c>
      <c r="H53">
        <v>2030</v>
      </c>
      <c r="I53">
        <v>1</v>
      </c>
      <c r="J53">
        <v>720</v>
      </c>
      <c r="L53" t="s">
        <v>19</v>
      </c>
      <c r="O53" t="s">
        <v>21</v>
      </c>
      <c r="P53">
        <v>19.230769280000001</v>
      </c>
      <c r="Q53">
        <v>0</v>
      </c>
      <c r="R53" t="str">
        <f t="shared" si="1"/>
        <v>Koyna_Stage_3_203004</v>
      </c>
    </row>
    <row r="54" spans="1:18" x14ac:dyDescent="0.35">
      <c r="A54" t="s">
        <v>22</v>
      </c>
      <c r="B54">
        <v>2030</v>
      </c>
      <c r="C54">
        <v>1</v>
      </c>
      <c r="D54">
        <v>1</v>
      </c>
      <c r="E54">
        <v>203005</v>
      </c>
      <c r="F54" t="s">
        <v>33</v>
      </c>
      <c r="G54" t="s">
        <v>15</v>
      </c>
      <c r="H54">
        <v>2030</v>
      </c>
      <c r="I54">
        <v>1</v>
      </c>
      <c r="J54">
        <v>720</v>
      </c>
      <c r="L54" t="s">
        <v>19</v>
      </c>
      <c r="O54" t="s">
        <v>21</v>
      </c>
      <c r="P54">
        <v>19.230769280000001</v>
      </c>
      <c r="Q54">
        <v>0</v>
      </c>
      <c r="R54" t="str">
        <f t="shared" si="1"/>
        <v>Koyna_Stage_3_203005</v>
      </c>
    </row>
    <row r="55" spans="1:18" x14ac:dyDescent="0.35">
      <c r="A55" t="s">
        <v>22</v>
      </c>
      <c r="B55">
        <v>2030</v>
      </c>
      <c r="C55">
        <v>1</v>
      </c>
      <c r="D55">
        <v>1</v>
      </c>
      <c r="E55">
        <v>203006</v>
      </c>
      <c r="F55" t="s">
        <v>33</v>
      </c>
      <c r="G55" t="s">
        <v>15</v>
      </c>
      <c r="H55">
        <v>2030</v>
      </c>
      <c r="I55">
        <v>1</v>
      </c>
      <c r="J55">
        <v>720</v>
      </c>
      <c r="L55" t="s">
        <v>19</v>
      </c>
      <c r="O55" t="s">
        <v>21</v>
      </c>
      <c r="P55">
        <v>19.230769280000001</v>
      </c>
      <c r="Q55">
        <v>0</v>
      </c>
      <c r="R55" t="str">
        <f t="shared" si="1"/>
        <v>Koyna_Stage_3_203006</v>
      </c>
    </row>
    <row r="56" spans="1:18" x14ac:dyDescent="0.35">
      <c r="A56" t="s">
        <v>22</v>
      </c>
      <c r="B56">
        <v>2030</v>
      </c>
      <c r="C56">
        <v>1</v>
      </c>
      <c r="D56">
        <v>1</v>
      </c>
      <c r="E56">
        <v>203007</v>
      </c>
      <c r="F56" t="s">
        <v>33</v>
      </c>
      <c r="G56" t="s">
        <v>15</v>
      </c>
      <c r="H56">
        <v>2030</v>
      </c>
      <c r="I56">
        <v>1</v>
      </c>
      <c r="J56">
        <v>720</v>
      </c>
      <c r="L56" t="s">
        <v>19</v>
      </c>
      <c r="O56" t="s">
        <v>21</v>
      </c>
      <c r="P56">
        <v>19.230769280000001</v>
      </c>
      <c r="Q56">
        <v>0</v>
      </c>
      <c r="R56" t="str">
        <f t="shared" si="1"/>
        <v>Koyna_Stage_3_203007</v>
      </c>
    </row>
    <row r="57" spans="1:18" x14ac:dyDescent="0.35">
      <c r="A57" t="s">
        <v>22</v>
      </c>
      <c r="B57">
        <v>2030</v>
      </c>
      <c r="C57">
        <v>1</v>
      </c>
      <c r="D57">
        <v>1</v>
      </c>
      <c r="E57">
        <v>203008</v>
      </c>
      <c r="F57" t="s">
        <v>33</v>
      </c>
      <c r="G57" t="s">
        <v>15</v>
      </c>
      <c r="H57">
        <v>2030</v>
      </c>
      <c r="I57">
        <v>1</v>
      </c>
      <c r="J57">
        <v>720</v>
      </c>
      <c r="L57" t="s">
        <v>19</v>
      </c>
      <c r="O57" t="s">
        <v>21</v>
      </c>
      <c r="P57">
        <v>19.230769280000001</v>
      </c>
      <c r="Q57">
        <v>0</v>
      </c>
      <c r="R57" t="str">
        <f t="shared" si="1"/>
        <v>Koyna_Stage_3_203008</v>
      </c>
    </row>
    <row r="58" spans="1:18" x14ac:dyDescent="0.35">
      <c r="A58" t="s">
        <v>22</v>
      </c>
      <c r="B58">
        <v>2030</v>
      </c>
      <c r="C58">
        <v>1</v>
      </c>
      <c r="D58">
        <v>1</v>
      </c>
      <c r="E58">
        <v>203009</v>
      </c>
      <c r="F58" t="s">
        <v>33</v>
      </c>
      <c r="G58" t="s">
        <v>15</v>
      </c>
      <c r="H58">
        <v>2030</v>
      </c>
      <c r="I58">
        <v>1</v>
      </c>
      <c r="J58">
        <v>720</v>
      </c>
      <c r="L58" t="s">
        <v>19</v>
      </c>
      <c r="O58" t="s">
        <v>21</v>
      </c>
      <c r="P58">
        <v>19.230769280000001</v>
      </c>
      <c r="Q58">
        <v>0</v>
      </c>
      <c r="R58" t="str">
        <f t="shared" si="1"/>
        <v>Koyna_Stage_3_203009</v>
      </c>
    </row>
    <row r="59" spans="1:18" x14ac:dyDescent="0.35">
      <c r="A59" t="s">
        <v>22</v>
      </c>
      <c r="B59">
        <v>2030</v>
      </c>
      <c r="C59">
        <v>1</v>
      </c>
      <c r="D59">
        <v>1</v>
      </c>
      <c r="E59">
        <v>203010</v>
      </c>
      <c r="F59" t="s">
        <v>33</v>
      </c>
      <c r="G59" t="s">
        <v>15</v>
      </c>
      <c r="H59">
        <v>2030</v>
      </c>
      <c r="I59">
        <v>1</v>
      </c>
      <c r="J59">
        <v>720</v>
      </c>
      <c r="L59" t="s">
        <v>19</v>
      </c>
      <c r="O59" t="s">
        <v>21</v>
      </c>
      <c r="P59">
        <v>19.230769280000001</v>
      </c>
      <c r="Q59">
        <v>0</v>
      </c>
      <c r="R59" t="str">
        <f t="shared" si="1"/>
        <v>Koyna_Stage_3_203010</v>
      </c>
    </row>
    <row r="60" spans="1:18" x14ac:dyDescent="0.35">
      <c r="A60" t="s">
        <v>22</v>
      </c>
      <c r="B60">
        <v>2030</v>
      </c>
      <c r="C60">
        <v>1</v>
      </c>
      <c r="D60">
        <v>1</v>
      </c>
      <c r="E60">
        <v>203011</v>
      </c>
      <c r="F60" t="s">
        <v>33</v>
      </c>
      <c r="G60" t="s">
        <v>15</v>
      </c>
      <c r="H60">
        <v>2030</v>
      </c>
      <c r="I60">
        <v>1</v>
      </c>
      <c r="J60">
        <v>720</v>
      </c>
      <c r="L60" t="s">
        <v>19</v>
      </c>
      <c r="O60" t="s">
        <v>21</v>
      </c>
      <c r="P60">
        <v>19.230769280000001</v>
      </c>
      <c r="Q60">
        <v>0</v>
      </c>
      <c r="R60" t="str">
        <f t="shared" si="1"/>
        <v>Koyna_Stage_3_203011</v>
      </c>
    </row>
    <row r="61" spans="1:18" x14ac:dyDescent="0.35">
      <c r="A61" t="s">
        <v>22</v>
      </c>
      <c r="B61">
        <v>2030</v>
      </c>
      <c r="C61">
        <v>1</v>
      </c>
      <c r="D61">
        <v>1</v>
      </c>
      <c r="E61">
        <v>203012</v>
      </c>
      <c r="F61" t="s">
        <v>33</v>
      </c>
      <c r="G61" t="s">
        <v>15</v>
      </c>
      <c r="H61">
        <v>2030</v>
      </c>
      <c r="I61">
        <v>1</v>
      </c>
      <c r="J61">
        <v>720</v>
      </c>
      <c r="L61" t="s">
        <v>19</v>
      </c>
      <c r="O61" t="s">
        <v>21</v>
      </c>
      <c r="P61">
        <v>320</v>
      </c>
      <c r="Q61">
        <v>0</v>
      </c>
      <c r="R61" t="str">
        <f t="shared" si="1"/>
        <v>Koyna_Stage_3_203012</v>
      </c>
    </row>
    <row r="62" spans="1:18" x14ac:dyDescent="0.35">
      <c r="A62" t="s">
        <v>20</v>
      </c>
      <c r="B62">
        <v>2030</v>
      </c>
      <c r="C62">
        <v>1</v>
      </c>
      <c r="D62">
        <v>1</v>
      </c>
      <c r="E62">
        <v>203001</v>
      </c>
      <c r="F62" t="s">
        <v>33</v>
      </c>
      <c r="G62" t="s">
        <v>15</v>
      </c>
      <c r="H62">
        <v>2030</v>
      </c>
      <c r="I62">
        <v>1</v>
      </c>
      <c r="J62">
        <v>720</v>
      </c>
      <c r="L62" t="s">
        <v>19</v>
      </c>
      <c r="O62" t="s">
        <v>21</v>
      </c>
      <c r="P62">
        <v>944.98292111901605</v>
      </c>
      <c r="Q62">
        <v>0</v>
      </c>
      <c r="R62" t="str">
        <f t="shared" si="1"/>
        <v>Koyna_Stage_4_203001</v>
      </c>
    </row>
    <row r="63" spans="1:18" x14ac:dyDescent="0.35">
      <c r="A63" t="s">
        <v>20</v>
      </c>
      <c r="B63">
        <v>2030</v>
      </c>
      <c r="C63">
        <v>1</v>
      </c>
      <c r="D63">
        <v>1</v>
      </c>
      <c r="E63">
        <v>203002</v>
      </c>
      <c r="F63" t="s">
        <v>33</v>
      </c>
      <c r="G63" t="s">
        <v>15</v>
      </c>
      <c r="H63">
        <v>2030</v>
      </c>
      <c r="I63">
        <v>1</v>
      </c>
      <c r="J63">
        <v>720</v>
      </c>
      <c r="L63" t="s">
        <v>19</v>
      </c>
      <c r="O63" t="s">
        <v>21</v>
      </c>
      <c r="P63">
        <v>5.0407609999999998</v>
      </c>
      <c r="Q63">
        <v>0</v>
      </c>
      <c r="R63" t="str">
        <f t="shared" si="1"/>
        <v>Koyna_Stage_4_203002</v>
      </c>
    </row>
    <row r="64" spans="1:18" x14ac:dyDescent="0.35">
      <c r="A64" t="s">
        <v>20</v>
      </c>
      <c r="B64">
        <v>2030</v>
      </c>
      <c r="C64">
        <v>1</v>
      </c>
      <c r="D64">
        <v>1</v>
      </c>
      <c r="E64">
        <v>203003</v>
      </c>
      <c r="F64" t="s">
        <v>33</v>
      </c>
      <c r="G64" t="s">
        <v>15</v>
      </c>
      <c r="H64">
        <v>2030</v>
      </c>
      <c r="I64">
        <v>1</v>
      </c>
      <c r="J64">
        <v>720</v>
      </c>
      <c r="L64" t="s">
        <v>19</v>
      </c>
      <c r="O64" t="s">
        <v>21</v>
      </c>
      <c r="P64">
        <v>5.0407609999999998</v>
      </c>
      <c r="Q64">
        <v>0</v>
      </c>
      <c r="R64" t="str">
        <f t="shared" si="1"/>
        <v>Koyna_Stage_4_203003</v>
      </c>
    </row>
    <row r="65" spans="1:18" x14ac:dyDescent="0.35">
      <c r="A65" t="s">
        <v>20</v>
      </c>
      <c r="B65">
        <v>2030</v>
      </c>
      <c r="C65">
        <v>1</v>
      </c>
      <c r="D65">
        <v>1</v>
      </c>
      <c r="E65">
        <v>203004</v>
      </c>
      <c r="F65" t="s">
        <v>33</v>
      </c>
      <c r="G65" t="s">
        <v>15</v>
      </c>
      <c r="H65">
        <v>2030</v>
      </c>
      <c r="I65">
        <v>1</v>
      </c>
      <c r="J65">
        <v>720</v>
      </c>
      <c r="L65" t="s">
        <v>19</v>
      </c>
      <c r="O65" t="s">
        <v>21</v>
      </c>
      <c r="P65">
        <v>5.0407609999999998</v>
      </c>
      <c r="Q65">
        <v>0</v>
      </c>
      <c r="R65" t="str">
        <f t="shared" si="1"/>
        <v>Koyna_Stage_4_203004</v>
      </c>
    </row>
    <row r="66" spans="1:18" x14ac:dyDescent="0.35">
      <c r="A66" t="s">
        <v>20</v>
      </c>
      <c r="B66">
        <v>2030</v>
      </c>
      <c r="C66">
        <v>1</v>
      </c>
      <c r="D66">
        <v>1</v>
      </c>
      <c r="E66">
        <v>203005</v>
      </c>
      <c r="F66" t="s">
        <v>33</v>
      </c>
      <c r="G66" t="s">
        <v>15</v>
      </c>
      <c r="H66">
        <v>2030</v>
      </c>
      <c r="I66">
        <v>1</v>
      </c>
      <c r="J66">
        <v>720</v>
      </c>
      <c r="L66" t="s">
        <v>19</v>
      </c>
      <c r="O66" t="s">
        <v>21</v>
      </c>
      <c r="P66">
        <v>5.0407609999999998</v>
      </c>
      <c r="Q66">
        <v>0</v>
      </c>
      <c r="R66" t="str">
        <f t="shared" ref="R66:R97" si="2">A66&amp;"_"&amp;E66</f>
        <v>Koyna_Stage_4_203005</v>
      </c>
    </row>
    <row r="67" spans="1:18" x14ac:dyDescent="0.35">
      <c r="A67" t="s">
        <v>20</v>
      </c>
      <c r="B67">
        <v>2030</v>
      </c>
      <c r="C67">
        <v>1</v>
      </c>
      <c r="D67">
        <v>1</v>
      </c>
      <c r="E67">
        <v>203006</v>
      </c>
      <c r="F67" t="s">
        <v>33</v>
      </c>
      <c r="G67" t="s">
        <v>15</v>
      </c>
      <c r="H67">
        <v>2030</v>
      </c>
      <c r="I67">
        <v>1</v>
      </c>
      <c r="J67">
        <v>720</v>
      </c>
      <c r="L67" t="s">
        <v>19</v>
      </c>
      <c r="O67" t="s">
        <v>21</v>
      </c>
      <c r="P67">
        <v>5.0407609999999998</v>
      </c>
      <c r="Q67">
        <v>0</v>
      </c>
      <c r="R67" t="str">
        <f t="shared" si="2"/>
        <v>Koyna_Stage_4_203006</v>
      </c>
    </row>
    <row r="68" spans="1:18" x14ac:dyDescent="0.35">
      <c r="A68" t="s">
        <v>20</v>
      </c>
      <c r="B68">
        <v>2030</v>
      </c>
      <c r="C68">
        <v>1</v>
      </c>
      <c r="D68">
        <v>1</v>
      </c>
      <c r="E68">
        <v>203007</v>
      </c>
      <c r="F68" t="s">
        <v>33</v>
      </c>
      <c r="G68" t="s">
        <v>15</v>
      </c>
      <c r="H68">
        <v>2030</v>
      </c>
      <c r="I68">
        <v>1</v>
      </c>
      <c r="J68">
        <v>720</v>
      </c>
      <c r="L68" t="s">
        <v>19</v>
      </c>
      <c r="O68" t="s">
        <v>21</v>
      </c>
      <c r="P68">
        <v>5.0407609999999998</v>
      </c>
      <c r="Q68">
        <v>0</v>
      </c>
      <c r="R68" t="str">
        <f t="shared" si="2"/>
        <v>Koyna_Stage_4_203007</v>
      </c>
    </row>
    <row r="69" spans="1:18" x14ac:dyDescent="0.35">
      <c r="A69" t="s">
        <v>20</v>
      </c>
      <c r="B69">
        <v>2030</v>
      </c>
      <c r="C69">
        <v>1</v>
      </c>
      <c r="D69">
        <v>1</v>
      </c>
      <c r="E69">
        <v>203008</v>
      </c>
      <c r="F69" t="s">
        <v>33</v>
      </c>
      <c r="G69" t="s">
        <v>15</v>
      </c>
      <c r="H69">
        <v>2030</v>
      </c>
      <c r="I69">
        <v>1</v>
      </c>
      <c r="J69">
        <v>720</v>
      </c>
      <c r="L69" t="s">
        <v>19</v>
      </c>
      <c r="O69" t="s">
        <v>21</v>
      </c>
      <c r="P69">
        <v>5.0407609999999998</v>
      </c>
      <c r="Q69">
        <v>0</v>
      </c>
      <c r="R69" t="str">
        <f t="shared" si="2"/>
        <v>Koyna_Stage_4_203008</v>
      </c>
    </row>
    <row r="70" spans="1:18" x14ac:dyDescent="0.35">
      <c r="A70" t="s">
        <v>20</v>
      </c>
      <c r="B70">
        <v>2030</v>
      </c>
      <c r="C70">
        <v>1</v>
      </c>
      <c r="D70">
        <v>1</v>
      </c>
      <c r="E70">
        <v>203009</v>
      </c>
      <c r="F70" t="s">
        <v>33</v>
      </c>
      <c r="G70" t="s">
        <v>15</v>
      </c>
      <c r="H70">
        <v>2030</v>
      </c>
      <c r="I70">
        <v>1</v>
      </c>
      <c r="J70">
        <v>720</v>
      </c>
      <c r="L70" t="s">
        <v>19</v>
      </c>
      <c r="O70" t="s">
        <v>21</v>
      </c>
      <c r="P70">
        <v>5.0407609999999998</v>
      </c>
      <c r="Q70">
        <v>0</v>
      </c>
      <c r="R70" t="str">
        <f t="shared" si="2"/>
        <v>Koyna_Stage_4_203009</v>
      </c>
    </row>
    <row r="71" spans="1:18" x14ac:dyDescent="0.35">
      <c r="A71" t="s">
        <v>20</v>
      </c>
      <c r="B71">
        <v>2030</v>
      </c>
      <c r="C71">
        <v>1</v>
      </c>
      <c r="D71">
        <v>1</v>
      </c>
      <c r="E71">
        <v>203010</v>
      </c>
      <c r="F71" t="s">
        <v>33</v>
      </c>
      <c r="G71" t="s">
        <v>15</v>
      </c>
      <c r="H71">
        <v>2030</v>
      </c>
      <c r="I71">
        <v>1</v>
      </c>
      <c r="J71">
        <v>720</v>
      </c>
      <c r="L71" t="s">
        <v>19</v>
      </c>
      <c r="O71" t="s">
        <v>21</v>
      </c>
      <c r="P71">
        <v>5.0407609999999998</v>
      </c>
      <c r="Q71">
        <v>0</v>
      </c>
      <c r="R71" t="str">
        <f t="shared" si="2"/>
        <v>Koyna_Stage_4_203010</v>
      </c>
    </row>
    <row r="72" spans="1:18" x14ac:dyDescent="0.35">
      <c r="A72" t="s">
        <v>20</v>
      </c>
      <c r="B72">
        <v>2030</v>
      </c>
      <c r="C72">
        <v>1</v>
      </c>
      <c r="D72">
        <v>1</v>
      </c>
      <c r="E72">
        <v>203011</v>
      </c>
      <c r="F72" t="s">
        <v>33</v>
      </c>
      <c r="G72" t="s">
        <v>15</v>
      </c>
      <c r="H72">
        <v>2030</v>
      </c>
      <c r="I72">
        <v>1</v>
      </c>
      <c r="J72">
        <v>720</v>
      </c>
      <c r="L72" t="s">
        <v>19</v>
      </c>
      <c r="O72" t="s">
        <v>21</v>
      </c>
      <c r="P72">
        <v>5.0407609999999998</v>
      </c>
      <c r="Q72">
        <v>0</v>
      </c>
      <c r="R72" t="str">
        <f t="shared" si="2"/>
        <v>Koyna_Stage_4_203011</v>
      </c>
    </row>
    <row r="73" spans="1:18" x14ac:dyDescent="0.35">
      <c r="A73" t="s">
        <v>20</v>
      </c>
      <c r="B73">
        <v>2030</v>
      </c>
      <c r="C73">
        <v>1</v>
      </c>
      <c r="D73">
        <v>1</v>
      </c>
      <c r="E73">
        <v>203012</v>
      </c>
      <c r="F73" t="s">
        <v>33</v>
      </c>
      <c r="G73" t="s">
        <v>15</v>
      </c>
      <c r="H73">
        <v>2030</v>
      </c>
      <c r="I73">
        <v>1</v>
      </c>
      <c r="J73">
        <v>720</v>
      </c>
      <c r="L73" t="s">
        <v>19</v>
      </c>
      <c r="O73" t="s">
        <v>21</v>
      </c>
      <c r="P73">
        <v>847.52145688098199</v>
      </c>
      <c r="Q73">
        <v>0</v>
      </c>
      <c r="R73" t="str">
        <f t="shared" si="2"/>
        <v>Koyna_Stage_4_203012</v>
      </c>
    </row>
    <row r="74" spans="1:18" x14ac:dyDescent="0.35">
      <c r="A74" t="s">
        <v>23</v>
      </c>
      <c r="B74">
        <v>2030</v>
      </c>
      <c r="C74">
        <v>1</v>
      </c>
      <c r="D74">
        <v>1</v>
      </c>
      <c r="E74">
        <v>203001</v>
      </c>
      <c r="F74" t="s">
        <v>33</v>
      </c>
      <c r="G74" t="s">
        <v>15</v>
      </c>
      <c r="H74">
        <v>2030</v>
      </c>
      <c r="I74">
        <v>1</v>
      </c>
      <c r="J74">
        <v>720</v>
      </c>
      <c r="L74" t="s">
        <v>19</v>
      </c>
      <c r="O74" t="s">
        <v>24</v>
      </c>
      <c r="P74">
        <v>39.402173931999997</v>
      </c>
      <c r="Q74">
        <v>0</v>
      </c>
      <c r="R74" t="str">
        <f t="shared" si="2"/>
        <v>Pench_203001</v>
      </c>
    </row>
    <row r="75" spans="1:18" x14ac:dyDescent="0.35">
      <c r="A75" t="s">
        <v>23</v>
      </c>
      <c r="B75">
        <v>2030</v>
      </c>
      <c r="C75">
        <v>1</v>
      </c>
      <c r="D75">
        <v>1</v>
      </c>
      <c r="E75">
        <v>203002</v>
      </c>
      <c r="F75" t="s">
        <v>33</v>
      </c>
      <c r="G75" t="s">
        <v>15</v>
      </c>
      <c r="H75">
        <v>2030</v>
      </c>
      <c r="I75">
        <v>1</v>
      </c>
      <c r="J75">
        <v>720</v>
      </c>
      <c r="L75" t="s">
        <v>19</v>
      </c>
      <c r="O75" t="s">
        <v>24</v>
      </c>
      <c r="P75">
        <v>10.865849802</v>
      </c>
      <c r="Q75">
        <v>0</v>
      </c>
      <c r="R75" t="str">
        <f t="shared" si="2"/>
        <v>Pench_203002</v>
      </c>
    </row>
    <row r="76" spans="1:18" x14ac:dyDescent="0.35">
      <c r="A76" t="s">
        <v>23</v>
      </c>
      <c r="B76">
        <v>2030</v>
      </c>
      <c r="C76">
        <v>1</v>
      </c>
      <c r="D76">
        <v>1</v>
      </c>
      <c r="E76">
        <v>203003</v>
      </c>
      <c r="F76" t="s">
        <v>33</v>
      </c>
      <c r="G76" t="s">
        <v>15</v>
      </c>
      <c r="H76">
        <v>2030</v>
      </c>
      <c r="I76">
        <v>1</v>
      </c>
      <c r="J76">
        <v>720</v>
      </c>
      <c r="L76" t="s">
        <v>19</v>
      </c>
      <c r="O76" t="s">
        <v>24</v>
      </c>
      <c r="P76">
        <v>2.7173913019999998</v>
      </c>
      <c r="Q76">
        <v>0</v>
      </c>
      <c r="R76" t="str">
        <f t="shared" si="2"/>
        <v>Pench_203003</v>
      </c>
    </row>
    <row r="77" spans="1:18" x14ac:dyDescent="0.35">
      <c r="A77" t="s">
        <v>23</v>
      </c>
      <c r="B77">
        <v>2030</v>
      </c>
      <c r="C77">
        <v>1</v>
      </c>
      <c r="D77">
        <v>1</v>
      </c>
      <c r="E77">
        <v>203004</v>
      </c>
      <c r="F77" t="s">
        <v>33</v>
      </c>
      <c r="G77" t="s">
        <v>15</v>
      </c>
      <c r="H77">
        <v>2030</v>
      </c>
      <c r="I77">
        <v>1</v>
      </c>
      <c r="J77">
        <v>720</v>
      </c>
      <c r="L77" t="s">
        <v>19</v>
      </c>
      <c r="O77" t="s">
        <v>24</v>
      </c>
      <c r="P77">
        <v>2.7173913019999998</v>
      </c>
      <c r="Q77">
        <v>0</v>
      </c>
      <c r="R77" t="str">
        <f t="shared" si="2"/>
        <v>Pench_203004</v>
      </c>
    </row>
    <row r="78" spans="1:18" x14ac:dyDescent="0.35">
      <c r="A78" t="s">
        <v>23</v>
      </c>
      <c r="B78">
        <v>2030</v>
      </c>
      <c r="C78">
        <v>1</v>
      </c>
      <c r="D78">
        <v>1</v>
      </c>
      <c r="E78">
        <v>203005</v>
      </c>
      <c r="F78" t="s">
        <v>33</v>
      </c>
      <c r="G78" t="s">
        <v>15</v>
      </c>
      <c r="H78">
        <v>2030</v>
      </c>
      <c r="I78">
        <v>1</v>
      </c>
      <c r="J78">
        <v>720</v>
      </c>
      <c r="L78" t="s">
        <v>19</v>
      </c>
      <c r="O78" t="s">
        <v>24</v>
      </c>
      <c r="P78">
        <v>2.7173913019999998</v>
      </c>
      <c r="Q78">
        <v>0</v>
      </c>
      <c r="R78" t="str">
        <f t="shared" si="2"/>
        <v>Pench_203005</v>
      </c>
    </row>
    <row r="79" spans="1:18" x14ac:dyDescent="0.35">
      <c r="A79" t="s">
        <v>23</v>
      </c>
      <c r="B79">
        <v>2030</v>
      </c>
      <c r="C79">
        <v>1</v>
      </c>
      <c r="D79">
        <v>1</v>
      </c>
      <c r="E79">
        <v>203006</v>
      </c>
      <c r="F79" t="s">
        <v>33</v>
      </c>
      <c r="G79" t="s">
        <v>15</v>
      </c>
      <c r="H79">
        <v>2030</v>
      </c>
      <c r="I79">
        <v>1</v>
      </c>
      <c r="J79">
        <v>720</v>
      </c>
      <c r="L79" t="s">
        <v>19</v>
      </c>
      <c r="O79" t="s">
        <v>24</v>
      </c>
      <c r="P79">
        <v>2.7173913019999998</v>
      </c>
      <c r="Q79">
        <v>0</v>
      </c>
      <c r="R79" t="str">
        <f t="shared" si="2"/>
        <v>Pench_203006</v>
      </c>
    </row>
    <row r="80" spans="1:18" x14ac:dyDescent="0.35">
      <c r="A80" t="s">
        <v>23</v>
      </c>
      <c r="B80">
        <v>2030</v>
      </c>
      <c r="C80">
        <v>1</v>
      </c>
      <c r="D80">
        <v>1</v>
      </c>
      <c r="E80">
        <v>203007</v>
      </c>
      <c r="F80" t="s">
        <v>33</v>
      </c>
      <c r="G80" t="s">
        <v>15</v>
      </c>
      <c r="H80">
        <v>2030</v>
      </c>
      <c r="I80">
        <v>1</v>
      </c>
      <c r="J80">
        <v>720</v>
      </c>
      <c r="L80" t="s">
        <v>19</v>
      </c>
      <c r="O80" t="s">
        <v>24</v>
      </c>
      <c r="P80">
        <v>2.7173913019999998</v>
      </c>
      <c r="Q80">
        <v>0</v>
      </c>
      <c r="R80" t="str">
        <f t="shared" si="2"/>
        <v>Pench_203007</v>
      </c>
    </row>
    <row r="81" spans="1:18" x14ac:dyDescent="0.35">
      <c r="A81" t="s">
        <v>23</v>
      </c>
      <c r="B81">
        <v>2030</v>
      </c>
      <c r="C81">
        <v>1</v>
      </c>
      <c r="D81">
        <v>1</v>
      </c>
      <c r="E81">
        <v>203008</v>
      </c>
      <c r="F81" t="s">
        <v>33</v>
      </c>
      <c r="G81" t="s">
        <v>15</v>
      </c>
      <c r="H81">
        <v>2030</v>
      </c>
      <c r="I81">
        <v>1</v>
      </c>
      <c r="J81">
        <v>720</v>
      </c>
      <c r="L81" t="s">
        <v>19</v>
      </c>
      <c r="O81" t="s">
        <v>24</v>
      </c>
      <c r="P81">
        <v>39.402173931999997</v>
      </c>
      <c r="Q81">
        <v>0</v>
      </c>
      <c r="R81" t="str">
        <f t="shared" si="2"/>
        <v>Pench_203008</v>
      </c>
    </row>
    <row r="82" spans="1:18" x14ac:dyDescent="0.35">
      <c r="A82" t="s">
        <v>23</v>
      </c>
      <c r="B82">
        <v>2030</v>
      </c>
      <c r="C82">
        <v>1</v>
      </c>
      <c r="D82">
        <v>1</v>
      </c>
      <c r="E82">
        <v>203009</v>
      </c>
      <c r="F82" t="s">
        <v>33</v>
      </c>
      <c r="G82" t="s">
        <v>15</v>
      </c>
      <c r="H82">
        <v>2030</v>
      </c>
      <c r="I82">
        <v>1</v>
      </c>
      <c r="J82">
        <v>720</v>
      </c>
      <c r="L82" t="s">
        <v>19</v>
      </c>
      <c r="O82" t="s">
        <v>24</v>
      </c>
      <c r="P82">
        <v>2.7173913019999998</v>
      </c>
      <c r="Q82">
        <v>0</v>
      </c>
      <c r="R82" t="str">
        <f t="shared" si="2"/>
        <v>Pench_203009</v>
      </c>
    </row>
    <row r="83" spans="1:18" x14ac:dyDescent="0.35">
      <c r="A83" t="s">
        <v>23</v>
      </c>
      <c r="B83">
        <v>2030</v>
      </c>
      <c r="C83">
        <v>1</v>
      </c>
      <c r="D83">
        <v>1</v>
      </c>
      <c r="E83">
        <v>203010</v>
      </c>
      <c r="F83" t="s">
        <v>33</v>
      </c>
      <c r="G83" t="s">
        <v>15</v>
      </c>
      <c r="H83">
        <v>2030</v>
      </c>
      <c r="I83">
        <v>1</v>
      </c>
      <c r="J83">
        <v>720</v>
      </c>
      <c r="L83" t="s">
        <v>19</v>
      </c>
      <c r="O83" t="s">
        <v>24</v>
      </c>
      <c r="P83">
        <v>2.7173913019999998</v>
      </c>
      <c r="Q83">
        <v>0</v>
      </c>
      <c r="R83" t="str">
        <f t="shared" si="2"/>
        <v>Pench_203010</v>
      </c>
    </row>
    <row r="84" spans="1:18" x14ac:dyDescent="0.35">
      <c r="A84" t="s">
        <v>23</v>
      </c>
      <c r="B84">
        <v>2030</v>
      </c>
      <c r="C84">
        <v>1</v>
      </c>
      <c r="D84">
        <v>1</v>
      </c>
      <c r="E84">
        <v>203011</v>
      </c>
      <c r="F84" t="s">
        <v>33</v>
      </c>
      <c r="G84" t="s">
        <v>15</v>
      </c>
      <c r="H84">
        <v>2030</v>
      </c>
      <c r="I84">
        <v>1</v>
      </c>
      <c r="J84">
        <v>720</v>
      </c>
      <c r="L84" t="s">
        <v>19</v>
      </c>
      <c r="O84" t="s">
        <v>24</v>
      </c>
      <c r="P84">
        <v>39.402173931999997</v>
      </c>
      <c r="Q84">
        <v>0</v>
      </c>
      <c r="R84" t="str">
        <f t="shared" si="2"/>
        <v>Pench_203011</v>
      </c>
    </row>
    <row r="85" spans="1:18" x14ac:dyDescent="0.35">
      <c r="A85" t="s">
        <v>23</v>
      </c>
      <c r="B85">
        <v>2030</v>
      </c>
      <c r="C85">
        <v>1</v>
      </c>
      <c r="D85">
        <v>1</v>
      </c>
      <c r="E85">
        <v>203012</v>
      </c>
      <c r="F85" t="s">
        <v>33</v>
      </c>
      <c r="G85" t="s">
        <v>15</v>
      </c>
      <c r="H85">
        <v>2030</v>
      </c>
      <c r="I85">
        <v>1</v>
      </c>
      <c r="J85">
        <v>720</v>
      </c>
      <c r="L85" t="s">
        <v>19</v>
      </c>
      <c r="O85" t="s">
        <v>24</v>
      </c>
      <c r="P85">
        <v>39.402173931999997</v>
      </c>
      <c r="Q85">
        <v>0</v>
      </c>
      <c r="R85" t="str">
        <f t="shared" si="2"/>
        <v>Pench_203012</v>
      </c>
    </row>
    <row r="86" spans="1:18" x14ac:dyDescent="0.35">
      <c r="A86" t="s">
        <v>28</v>
      </c>
      <c r="B86">
        <v>2030</v>
      </c>
      <c r="C86">
        <v>1</v>
      </c>
      <c r="D86">
        <v>1</v>
      </c>
      <c r="E86">
        <v>203001</v>
      </c>
      <c r="F86" t="s">
        <v>33</v>
      </c>
      <c r="G86" t="s">
        <v>15</v>
      </c>
      <c r="H86">
        <v>2030</v>
      </c>
      <c r="I86">
        <v>1</v>
      </c>
      <c r="J86">
        <v>720</v>
      </c>
      <c r="L86" t="s">
        <v>19</v>
      </c>
      <c r="O86" t="s">
        <v>24</v>
      </c>
      <c r="P86">
        <v>48.790760872500002</v>
      </c>
      <c r="Q86">
        <v>0</v>
      </c>
      <c r="R86" t="str">
        <f t="shared" si="2"/>
        <v>Sardar_Sarovar_CHPH_203001</v>
      </c>
    </row>
    <row r="87" spans="1:18" x14ac:dyDescent="0.35">
      <c r="A87" t="s">
        <v>28</v>
      </c>
      <c r="B87">
        <v>2030</v>
      </c>
      <c r="C87">
        <v>1</v>
      </c>
      <c r="D87">
        <v>1</v>
      </c>
      <c r="E87">
        <v>203002</v>
      </c>
      <c r="F87" t="s">
        <v>33</v>
      </c>
      <c r="G87" t="s">
        <v>15</v>
      </c>
      <c r="H87">
        <v>2030</v>
      </c>
      <c r="I87">
        <v>1</v>
      </c>
      <c r="J87">
        <v>720</v>
      </c>
      <c r="L87" t="s">
        <v>19</v>
      </c>
      <c r="O87" t="s">
        <v>24</v>
      </c>
      <c r="P87">
        <v>12.3612639975</v>
      </c>
      <c r="Q87">
        <v>0</v>
      </c>
      <c r="R87" t="str">
        <f t="shared" si="2"/>
        <v>Sardar_Sarovar_CHPH_203002</v>
      </c>
    </row>
    <row r="88" spans="1:18" x14ac:dyDescent="0.35">
      <c r="A88" t="s">
        <v>28</v>
      </c>
      <c r="B88">
        <v>2030</v>
      </c>
      <c r="C88">
        <v>1</v>
      </c>
      <c r="D88">
        <v>1</v>
      </c>
      <c r="E88">
        <v>203003</v>
      </c>
      <c r="F88" t="s">
        <v>33</v>
      </c>
      <c r="G88" t="s">
        <v>15</v>
      </c>
      <c r="H88">
        <v>2030</v>
      </c>
      <c r="I88">
        <v>1</v>
      </c>
      <c r="J88">
        <v>720</v>
      </c>
      <c r="L88" t="s">
        <v>19</v>
      </c>
      <c r="O88" t="s">
        <v>24</v>
      </c>
      <c r="P88">
        <v>0</v>
      </c>
      <c r="Q88">
        <v>0</v>
      </c>
      <c r="R88" t="str">
        <f t="shared" si="2"/>
        <v>Sardar_Sarovar_CHPH_203003</v>
      </c>
    </row>
    <row r="89" spans="1:18" x14ac:dyDescent="0.35">
      <c r="A89" t="s">
        <v>28</v>
      </c>
      <c r="B89">
        <v>2030</v>
      </c>
      <c r="C89">
        <v>1</v>
      </c>
      <c r="D89">
        <v>1</v>
      </c>
      <c r="E89">
        <v>203004</v>
      </c>
      <c r="F89" t="s">
        <v>33</v>
      </c>
      <c r="G89" t="s">
        <v>15</v>
      </c>
      <c r="H89">
        <v>2030</v>
      </c>
      <c r="I89">
        <v>1</v>
      </c>
      <c r="J89">
        <v>720</v>
      </c>
      <c r="L89" t="s">
        <v>19</v>
      </c>
      <c r="O89" t="s">
        <v>24</v>
      </c>
      <c r="P89">
        <v>0</v>
      </c>
      <c r="Q89">
        <v>0</v>
      </c>
      <c r="R89" t="str">
        <f t="shared" si="2"/>
        <v>Sardar_Sarovar_CHPH_203004</v>
      </c>
    </row>
    <row r="90" spans="1:18" x14ac:dyDescent="0.35">
      <c r="A90" t="s">
        <v>28</v>
      </c>
      <c r="B90">
        <v>2030</v>
      </c>
      <c r="C90">
        <v>1</v>
      </c>
      <c r="D90">
        <v>1</v>
      </c>
      <c r="E90">
        <v>203005</v>
      </c>
      <c r="F90" t="s">
        <v>33</v>
      </c>
      <c r="G90" t="s">
        <v>15</v>
      </c>
      <c r="H90">
        <v>2030</v>
      </c>
      <c r="I90">
        <v>1</v>
      </c>
      <c r="J90">
        <v>720</v>
      </c>
      <c r="L90" t="s">
        <v>19</v>
      </c>
      <c r="O90" t="s">
        <v>24</v>
      </c>
      <c r="P90">
        <v>0</v>
      </c>
      <c r="Q90">
        <v>0</v>
      </c>
      <c r="R90" t="str">
        <f t="shared" si="2"/>
        <v>Sardar_Sarovar_CHPH_203005</v>
      </c>
    </row>
    <row r="91" spans="1:18" x14ac:dyDescent="0.35">
      <c r="A91" t="s">
        <v>28</v>
      </c>
      <c r="B91">
        <v>2030</v>
      </c>
      <c r="C91">
        <v>1</v>
      </c>
      <c r="D91">
        <v>1</v>
      </c>
      <c r="E91">
        <v>203006</v>
      </c>
      <c r="F91" t="s">
        <v>33</v>
      </c>
      <c r="G91" t="s">
        <v>15</v>
      </c>
      <c r="H91">
        <v>2030</v>
      </c>
      <c r="I91">
        <v>1</v>
      </c>
      <c r="J91">
        <v>720</v>
      </c>
      <c r="L91" t="s">
        <v>19</v>
      </c>
      <c r="O91" t="s">
        <v>24</v>
      </c>
      <c r="P91">
        <v>0</v>
      </c>
      <c r="Q91">
        <v>0</v>
      </c>
      <c r="R91" t="str">
        <f t="shared" si="2"/>
        <v>Sardar_Sarovar_CHPH_203006</v>
      </c>
    </row>
    <row r="92" spans="1:18" x14ac:dyDescent="0.35">
      <c r="A92" t="s">
        <v>28</v>
      </c>
      <c r="B92">
        <v>2030</v>
      </c>
      <c r="C92">
        <v>1</v>
      </c>
      <c r="D92">
        <v>1</v>
      </c>
      <c r="E92">
        <v>203007</v>
      </c>
      <c r="F92" t="s">
        <v>33</v>
      </c>
      <c r="G92" t="s">
        <v>15</v>
      </c>
      <c r="H92">
        <v>2030</v>
      </c>
      <c r="I92">
        <v>1</v>
      </c>
      <c r="J92">
        <v>720</v>
      </c>
      <c r="L92" t="s">
        <v>19</v>
      </c>
      <c r="O92" t="s">
        <v>24</v>
      </c>
      <c r="P92">
        <v>0</v>
      </c>
      <c r="Q92">
        <v>0</v>
      </c>
      <c r="R92" t="str">
        <f t="shared" si="2"/>
        <v>Sardar_Sarovar_CHPH_203007</v>
      </c>
    </row>
    <row r="93" spans="1:18" x14ac:dyDescent="0.35">
      <c r="A93" t="s">
        <v>28</v>
      </c>
      <c r="B93">
        <v>2030</v>
      </c>
      <c r="C93">
        <v>1</v>
      </c>
      <c r="D93">
        <v>1</v>
      </c>
      <c r="E93">
        <v>203008</v>
      </c>
      <c r="F93" t="s">
        <v>33</v>
      </c>
      <c r="G93" t="s">
        <v>15</v>
      </c>
      <c r="H93">
        <v>2030</v>
      </c>
      <c r="I93">
        <v>1</v>
      </c>
      <c r="J93">
        <v>720</v>
      </c>
      <c r="L93" t="s">
        <v>19</v>
      </c>
      <c r="O93" t="s">
        <v>24</v>
      </c>
      <c r="P93">
        <v>48.790760872500002</v>
      </c>
      <c r="Q93">
        <v>0</v>
      </c>
      <c r="R93" t="str">
        <f t="shared" si="2"/>
        <v>Sardar_Sarovar_CHPH_203008</v>
      </c>
    </row>
    <row r="94" spans="1:18" x14ac:dyDescent="0.35">
      <c r="A94" t="s">
        <v>28</v>
      </c>
      <c r="B94">
        <v>2030</v>
      </c>
      <c r="C94">
        <v>1</v>
      </c>
      <c r="D94">
        <v>1</v>
      </c>
      <c r="E94">
        <v>203009</v>
      </c>
      <c r="F94" t="s">
        <v>33</v>
      </c>
      <c r="G94" t="s">
        <v>15</v>
      </c>
      <c r="H94">
        <v>2030</v>
      </c>
      <c r="I94">
        <v>1</v>
      </c>
      <c r="J94">
        <v>720</v>
      </c>
      <c r="L94" t="s">
        <v>19</v>
      </c>
      <c r="O94" t="s">
        <v>24</v>
      </c>
      <c r="P94">
        <v>48.790760872500002</v>
      </c>
      <c r="Q94">
        <v>0</v>
      </c>
      <c r="R94" t="str">
        <f t="shared" si="2"/>
        <v>Sardar_Sarovar_CHPH_203009</v>
      </c>
    </row>
    <row r="95" spans="1:18" x14ac:dyDescent="0.35">
      <c r="A95" t="s">
        <v>28</v>
      </c>
      <c r="B95">
        <v>2030</v>
      </c>
      <c r="C95">
        <v>1</v>
      </c>
      <c r="D95">
        <v>1</v>
      </c>
      <c r="E95">
        <v>203010</v>
      </c>
      <c r="F95" t="s">
        <v>33</v>
      </c>
      <c r="G95" t="s">
        <v>15</v>
      </c>
      <c r="H95">
        <v>2030</v>
      </c>
      <c r="I95">
        <v>1</v>
      </c>
      <c r="J95">
        <v>720</v>
      </c>
      <c r="L95" t="s">
        <v>19</v>
      </c>
      <c r="O95" t="s">
        <v>24</v>
      </c>
      <c r="P95">
        <v>0</v>
      </c>
      <c r="Q95">
        <v>0</v>
      </c>
      <c r="R95" t="str">
        <f t="shared" si="2"/>
        <v>Sardar_Sarovar_CHPH_203010</v>
      </c>
    </row>
    <row r="96" spans="1:18" x14ac:dyDescent="0.35">
      <c r="A96" t="s">
        <v>28</v>
      </c>
      <c r="B96">
        <v>2030</v>
      </c>
      <c r="C96">
        <v>1</v>
      </c>
      <c r="D96">
        <v>1</v>
      </c>
      <c r="E96">
        <v>203011</v>
      </c>
      <c r="F96" t="s">
        <v>33</v>
      </c>
      <c r="G96" t="s">
        <v>15</v>
      </c>
      <c r="H96">
        <v>2030</v>
      </c>
      <c r="I96">
        <v>1</v>
      </c>
      <c r="J96">
        <v>720</v>
      </c>
      <c r="L96" t="s">
        <v>19</v>
      </c>
      <c r="O96" t="s">
        <v>24</v>
      </c>
      <c r="P96">
        <v>48.790760872500002</v>
      </c>
      <c r="Q96">
        <v>0</v>
      </c>
      <c r="R96" t="str">
        <f t="shared" si="2"/>
        <v>Sardar_Sarovar_CHPH_203011</v>
      </c>
    </row>
    <row r="97" spans="1:18" x14ac:dyDescent="0.35">
      <c r="A97" t="s">
        <v>28</v>
      </c>
      <c r="B97">
        <v>2030</v>
      </c>
      <c r="C97">
        <v>1</v>
      </c>
      <c r="D97">
        <v>1</v>
      </c>
      <c r="E97">
        <v>203012</v>
      </c>
      <c r="F97" t="s">
        <v>33</v>
      </c>
      <c r="G97" t="s">
        <v>15</v>
      </c>
      <c r="H97">
        <v>2030</v>
      </c>
      <c r="I97">
        <v>1</v>
      </c>
      <c r="J97">
        <v>720</v>
      </c>
      <c r="L97" t="s">
        <v>19</v>
      </c>
      <c r="O97" t="s">
        <v>24</v>
      </c>
      <c r="P97">
        <v>48.790760872500002</v>
      </c>
      <c r="Q97">
        <v>0</v>
      </c>
      <c r="R97" t="str">
        <f t="shared" si="2"/>
        <v>Sardar_Sarovar_CHPH_203012</v>
      </c>
    </row>
    <row r="100" spans="1:18" x14ac:dyDescent="0.35">
      <c r="B100" t="s">
        <v>41</v>
      </c>
      <c r="C100" t="s">
        <v>42</v>
      </c>
      <c r="D100" t="s">
        <v>43</v>
      </c>
      <c r="E100" t="s">
        <v>44</v>
      </c>
    </row>
    <row r="101" spans="1:18" x14ac:dyDescent="0.35">
      <c r="A101" t="s">
        <v>25</v>
      </c>
      <c r="B101">
        <f>SUMIF($A$2:$A$97,$A101,$P$2:$P$97)*720/1000</f>
        <v>50.942386874879993</v>
      </c>
      <c r="C101">
        <v>12</v>
      </c>
      <c r="D101">
        <v>1</v>
      </c>
      <c r="E101">
        <f>B101/(C101*D101*720*12)*1000</f>
        <v>0.49134246599999998</v>
      </c>
    </row>
    <row r="102" spans="1:18" x14ac:dyDescent="0.35">
      <c r="A102" t="s">
        <v>17</v>
      </c>
      <c r="B102">
        <f t="shared" ref="B102:B108" si="3">SUMIF($A$2:$A$97,$A102,$P$2:$P$97)*720/1000</f>
        <v>63.508175625599996</v>
      </c>
      <c r="C102">
        <v>34</v>
      </c>
      <c r="D102">
        <v>1</v>
      </c>
      <c r="E102">
        <f t="shared" ref="E102:E108" si="4">B102/(C102*D102*720*12)*1000</f>
        <v>0.21619068499999997</v>
      </c>
    </row>
    <row r="103" spans="1:18" x14ac:dyDescent="0.35">
      <c r="A103" t="s">
        <v>26</v>
      </c>
      <c r="B103">
        <f t="shared" si="3"/>
        <v>571.3197864192</v>
      </c>
      <c r="C103">
        <v>70</v>
      </c>
      <c r="D103">
        <v>4</v>
      </c>
      <c r="E103">
        <f t="shared" si="4"/>
        <v>0.23616062600000001</v>
      </c>
    </row>
    <row r="104" spans="1:18" x14ac:dyDescent="0.35">
      <c r="A104" t="s">
        <v>27</v>
      </c>
      <c r="B104">
        <f t="shared" si="3"/>
        <v>652.93689876479925</v>
      </c>
      <c r="C104">
        <v>80</v>
      </c>
      <c r="D104">
        <v>4</v>
      </c>
      <c r="E104">
        <f t="shared" si="4"/>
        <v>0.23616062599999973</v>
      </c>
    </row>
    <row r="105" spans="1:18" x14ac:dyDescent="0.35">
      <c r="A105" t="s">
        <v>22</v>
      </c>
      <c r="B105">
        <f t="shared" si="3"/>
        <v>606.5506851839998</v>
      </c>
      <c r="C105">
        <v>80</v>
      </c>
      <c r="D105">
        <v>4</v>
      </c>
      <c r="E105">
        <f t="shared" si="4"/>
        <v>0.21938320499999994</v>
      </c>
    </row>
    <row r="106" spans="1:18" x14ac:dyDescent="0.35">
      <c r="A106" t="s">
        <v>20</v>
      </c>
      <c r="B106">
        <f t="shared" si="3"/>
        <v>1326.8966313599983</v>
      </c>
      <c r="C106">
        <v>250</v>
      </c>
      <c r="D106">
        <v>4</v>
      </c>
      <c r="E106">
        <f t="shared" si="4"/>
        <v>0.1535759989999998</v>
      </c>
    </row>
    <row r="107" spans="1:18" x14ac:dyDescent="0.35">
      <c r="A107" t="s">
        <v>23</v>
      </c>
      <c r="B107">
        <f t="shared" si="3"/>
        <v>134.99732494367996</v>
      </c>
      <c r="C107">
        <v>53</v>
      </c>
      <c r="D107">
        <v>1</v>
      </c>
      <c r="E107">
        <f t="shared" si="4"/>
        <v>0.29480547899999993</v>
      </c>
    </row>
    <row r="108" spans="1:18" x14ac:dyDescent="0.35">
      <c r="A108" t="s">
        <v>28</v>
      </c>
      <c r="B108">
        <f t="shared" si="3"/>
        <v>184.54684921920003</v>
      </c>
      <c r="C108">
        <v>67.5</v>
      </c>
      <c r="D108">
        <v>1</v>
      </c>
      <c r="E108">
        <f t="shared" si="4"/>
        <v>0.31643835600000003</v>
      </c>
    </row>
  </sheetData>
  <sortState ref="A2:L97">
    <sortCondition ref="A2:A97"/>
    <sortCondition ref="E2:E9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J3" sqref="J3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12</v>
      </c>
      <c r="I1" t="s">
        <v>30</v>
      </c>
      <c r="J1" t="s">
        <v>32</v>
      </c>
      <c r="K1" t="s">
        <v>31</v>
      </c>
      <c r="L1" t="s">
        <v>3</v>
      </c>
      <c r="M1" t="s">
        <v>29</v>
      </c>
      <c r="O1" t="s">
        <v>16</v>
      </c>
    </row>
    <row r="2" spans="1:15" x14ac:dyDescent="0.35">
      <c r="A2" t="s">
        <v>6</v>
      </c>
      <c r="B2">
        <v>203001</v>
      </c>
      <c r="C2">
        <v>2030</v>
      </c>
      <c r="D2">
        <v>0.49134246599999998</v>
      </c>
      <c r="E2">
        <v>0</v>
      </c>
      <c r="F2">
        <v>1</v>
      </c>
      <c r="H2">
        <f>INDEX(dispatch_gen_hydro!$P$2:$P$97,MATCH($O2,dispatch_gen_hydro!$R$2:$R$97,0))</f>
        <v>10.753315104</v>
      </c>
      <c r="I2">
        <f t="shared" ref="I2:I13" si="0">H2/$H$1</f>
        <v>0.89610959200000007</v>
      </c>
      <c r="J2">
        <f t="shared" ref="J2:J13" si="1">MIN(F2,MAX(E2,I2))</f>
        <v>0.89610959200000007</v>
      </c>
      <c r="K2">
        <f t="shared" ref="K2:K13" si="2">IF($I$15&gt;$J$15,IF(J2&lt;F2,1,0),IF($I$15&lt;$J$15,IF(J2&gt;E2,1,0),0))</f>
        <v>0</v>
      </c>
      <c r="L2">
        <f t="shared" ref="L2:L13" si="3">J2+K2*$K$16</f>
        <v>0.89610959200000007</v>
      </c>
      <c r="M2">
        <f t="shared" ref="M2:M13" si="4">IF($K$16&lt;0,MAX(E2-L2,0),MIN(F2-L2,0))</f>
        <v>0</v>
      </c>
      <c r="O2" t="str">
        <f>"Dodson_I_"&amp;B2</f>
        <v>Dodson_I_203001</v>
      </c>
    </row>
    <row r="3" spans="1:15" x14ac:dyDescent="0.35">
      <c r="A3" t="s">
        <v>6</v>
      </c>
      <c r="B3">
        <v>203002</v>
      </c>
      <c r="C3">
        <v>2030</v>
      </c>
      <c r="D3">
        <v>0.49134246599999998</v>
      </c>
      <c r="E3">
        <v>0</v>
      </c>
      <c r="F3">
        <v>1</v>
      </c>
      <c r="H3">
        <f>INDEX(dispatch_gen_hydro!$P$2:$P$97,MATCH($O3,dispatch_gen_hydro!$R$2:$R$97,0))</f>
        <v>12</v>
      </c>
      <c r="I3">
        <f t="shared" si="0"/>
        <v>1</v>
      </c>
      <c r="J3">
        <f t="shared" si="1"/>
        <v>1</v>
      </c>
      <c r="K3">
        <f t="shared" si="2"/>
        <v>0</v>
      </c>
      <c r="L3">
        <f t="shared" si="3"/>
        <v>1</v>
      </c>
      <c r="M3">
        <f t="shared" si="4"/>
        <v>0</v>
      </c>
      <c r="O3" t="str">
        <f t="shared" ref="O3:O13" si="5">"Dodson_I_"&amp;B3</f>
        <v>Dodson_I_203002</v>
      </c>
    </row>
    <row r="4" spans="1:15" x14ac:dyDescent="0.35">
      <c r="A4" t="s">
        <v>6</v>
      </c>
      <c r="B4">
        <v>203003</v>
      </c>
      <c r="C4">
        <v>2030</v>
      </c>
      <c r="D4">
        <v>0.49134246599999998</v>
      </c>
      <c r="E4">
        <v>0</v>
      </c>
      <c r="F4">
        <v>1</v>
      </c>
      <c r="H4">
        <f>INDEX(dispatch_gen_hydro!$P$2:$P$97,MATCH($O4,dispatch_gen_hydro!$R$2:$R$97,0))</f>
        <v>0</v>
      </c>
      <c r="I4">
        <f t="shared" si="0"/>
        <v>0</v>
      </c>
      <c r="J4">
        <f t="shared" si="1"/>
        <v>0</v>
      </c>
      <c r="K4">
        <f t="shared" si="2"/>
        <v>0</v>
      </c>
      <c r="L4">
        <f t="shared" si="3"/>
        <v>0</v>
      </c>
      <c r="M4">
        <f t="shared" si="4"/>
        <v>0</v>
      </c>
      <c r="O4" t="str">
        <f t="shared" si="5"/>
        <v>Dodson_I_203003</v>
      </c>
    </row>
    <row r="5" spans="1:15" x14ac:dyDescent="0.35">
      <c r="A5" t="s">
        <v>6</v>
      </c>
      <c r="B5">
        <v>203004</v>
      </c>
      <c r="C5">
        <v>2030</v>
      </c>
      <c r="D5">
        <v>0.49134246599999998</v>
      </c>
      <c r="E5">
        <v>0</v>
      </c>
      <c r="F5">
        <v>1</v>
      </c>
      <c r="H5">
        <f>INDEX(dispatch_gen_hydro!$P$2:$P$97,MATCH($O5,dispatch_gen_hydro!$R$2:$R$97,0))</f>
        <v>0</v>
      </c>
      <c r="I5">
        <f t="shared" si="0"/>
        <v>0</v>
      </c>
      <c r="J5">
        <f t="shared" si="1"/>
        <v>0</v>
      </c>
      <c r="K5">
        <f t="shared" si="2"/>
        <v>0</v>
      </c>
      <c r="L5">
        <f t="shared" si="3"/>
        <v>0</v>
      </c>
      <c r="M5">
        <f t="shared" si="4"/>
        <v>0</v>
      </c>
      <c r="O5" t="str">
        <f t="shared" si="5"/>
        <v>Dodson_I_203004</v>
      </c>
    </row>
    <row r="6" spans="1:15" x14ac:dyDescent="0.35">
      <c r="A6" t="s">
        <v>6</v>
      </c>
      <c r="B6">
        <v>203005</v>
      </c>
      <c r="C6">
        <v>2030</v>
      </c>
      <c r="D6">
        <v>0.49134246599999998</v>
      </c>
      <c r="E6">
        <v>0</v>
      </c>
      <c r="F6">
        <v>1</v>
      </c>
      <c r="H6">
        <f>INDEX(dispatch_gen_hydro!$P$2:$P$97,MATCH($O6,dispatch_gen_hydro!$R$2:$R$97,0))</f>
        <v>0</v>
      </c>
      <c r="I6">
        <f t="shared" si="0"/>
        <v>0</v>
      </c>
      <c r="J6">
        <f t="shared" si="1"/>
        <v>0</v>
      </c>
      <c r="K6">
        <f t="shared" si="2"/>
        <v>0</v>
      </c>
      <c r="L6">
        <f t="shared" si="3"/>
        <v>0</v>
      </c>
      <c r="M6">
        <f t="shared" si="4"/>
        <v>0</v>
      </c>
      <c r="O6" t="str">
        <f t="shared" si="5"/>
        <v>Dodson_I_203005</v>
      </c>
    </row>
    <row r="7" spans="1:15" x14ac:dyDescent="0.35">
      <c r="A7" t="s">
        <v>6</v>
      </c>
      <c r="B7">
        <v>203006</v>
      </c>
      <c r="C7">
        <v>2030</v>
      </c>
      <c r="D7">
        <v>0.49134246599999998</v>
      </c>
      <c r="E7">
        <v>0</v>
      </c>
      <c r="F7">
        <v>1</v>
      </c>
      <c r="H7">
        <f>INDEX(dispatch_gen_hydro!$P$2:$P$97,MATCH($O7,dispatch_gen_hydro!$R$2:$R$97,0))</f>
        <v>0</v>
      </c>
      <c r="I7">
        <f t="shared" si="0"/>
        <v>0</v>
      </c>
      <c r="J7">
        <f t="shared" si="1"/>
        <v>0</v>
      </c>
      <c r="K7">
        <f t="shared" si="2"/>
        <v>0</v>
      </c>
      <c r="L7">
        <f t="shared" si="3"/>
        <v>0</v>
      </c>
      <c r="M7">
        <f t="shared" si="4"/>
        <v>0</v>
      </c>
      <c r="O7" t="str">
        <f t="shared" si="5"/>
        <v>Dodson_I_203006</v>
      </c>
    </row>
    <row r="8" spans="1:15" x14ac:dyDescent="0.35">
      <c r="A8" t="s">
        <v>6</v>
      </c>
      <c r="B8">
        <v>203007</v>
      </c>
      <c r="C8">
        <v>2030</v>
      </c>
      <c r="D8">
        <v>0.49134246599999998</v>
      </c>
      <c r="E8">
        <v>0</v>
      </c>
      <c r="F8">
        <v>1</v>
      </c>
      <c r="H8">
        <f>INDEX(dispatch_gen_hydro!$P$2:$P$97,MATCH($O8,dispatch_gen_hydro!$R$2:$R$97,0))</f>
        <v>0</v>
      </c>
      <c r="I8">
        <f t="shared" si="0"/>
        <v>0</v>
      </c>
      <c r="J8">
        <f t="shared" si="1"/>
        <v>0</v>
      </c>
      <c r="K8">
        <f t="shared" si="2"/>
        <v>0</v>
      </c>
      <c r="L8">
        <f t="shared" si="3"/>
        <v>0</v>
      </c>
      <c r="M8">
        <f t="shared" si="4"/>
        <v>0</v>
      </c>
      <c r="O8" t="str">
        <f t="shared" si="5"/>
        <v>Dodson_I_203007</v>
      </c>
    </row>
    <row r="9" spans="1:15" x14ac:dyDescent="0.35">
      <c r="A9" t="s">
        <v>6</v>
      </c>
      <c r="B9">
        <v>203008</v>
      </c>
      <c r="C9">
        <v>2030</v>
      </c>
      <c r="D9">
        <v>0.49134246599999998</v>
      </c>
      <c r="E9">
        <v>0</v>
      </c>
      <c r="F9">
        <v>1</v>
      </c>
      <c r="H9">
        <f>INDEX(dispatch_gen_hydro!$P$2:$P$97,MATCH($O9,dispatch_gen_hydro!$R$2:$R$97,0))</f>
        <v>12</v>
      </c>
      <c r="I9">
        <f t="shared" si="0"/>
        <v>1</v>
      </c>
      <c r="J9">
        <f t="shared" si="1"/>
        <v>1</v>
      </c>
      <c r="K9">
        <f t="shared" si="2"/>
        <v>0</v>
      </c>
      <c r="L9">
        <f t="shared" si="3"/>
        <v>1</v>
      </c>
      <c r="M9">
        <f t="shared" si="4"/>
        <v>0</v>
      </c>
      <c r="O9" t="str">
        <f t="shared" si="5"/>
        <v>Dodson_I_203008</v>
      </c>
    </row>
    <row r="10" spans="1:15" x14ac:dyDescent="0.35">
      <c r="A10" t="s">
        <v>6</v>
      </c>
      <c r="B10">
        <v>203009</v>
      </c>
      <c r="C10">
        <v>2030</v>
      </c>
      <c r="D10">
        <v>0.49134246599999998</v>
      </c>
      <c r="E10">
        <v>0</v>
      </c>
      <c r="F10">
        <v>1</v>
      </c>
      <c r="H10">
        <f>INDEX(dispatch_gen_hydro!$P$2:$P$97,MATCH($O10,dispatch_gen_hydro!$R$2:$R$97,0))</f>
        <v>12</v>
      </c>
      <c r="I10">
        <f t="shared" si="0"/>
        <v>1</v>
      </c>
      <c r="J10">
        <f t="shared" si="1"/>
        <v>1</v>
      </c>
      <c r="K10">
        <f t="shared" si="2"/>
        <v>0</v>
      </c>
      <c r="L10">
        <f t="shared" si="3"/>
        <v>1</v>
      </c>
      <c r="M10">
        <f t="shared" si="4"/>
        <v>0</v>
      </c>
      <c r="O10" t="str">
        <f t="shared" si="5"/>
        <v>Dodson_I_203009</v>
      </c>
    </row>
    <row r="11" spans="1:15" x14ac:dyDescent="0.35">
      <c r="A11" t="s">
        <v>6</v>
      </c>
      <c r="B11">
        <v>203010</v>
      </c>
      <c r="C11">
        <v>2030</v>
      </c>
      <c r="D11">
        <v>0.49134246599999998</v>
      </c>
      <c r="E11">
        <v>0</v>
      </c>
      <c r="F11">
        <v>1</v>
      </c>
      <c r="H11">
        <f>INDEX(dispatch_gen_hydro!$P$2:$P$97,MATCH($O11,dispatch_gen_hydro!$R$2:$R$97,0))</f>
        <v>0</v>
      </c>
      <c r="I11">
        <f t="shared" si="0"/>
        <v>0</v>
      </c>
      <c r="J11">
        <f t="shared" si="1"/>
        <v>0</v>
      </c>
      <c r="K11">
        <f t="shared" si="2"/>
        <v>0</v>
      </c>
      <c r="L11">
        <f t="shared" si="3"/>
        <v>0</v>
      </c>
      <c r="M11">
        <f t="shared" si="4"/>
        <v>0</v>
      </c>
      <c r="O11" t="str">
        <f t="shared" si="5"/>
        <v>Dodson_I_203010</v>
      </c>
    </row>
    <row r="12" spans="1:15" x14ac:dyDescent="0.35">
      <c r="A12" t="s">
        <v>6</v>
      </c>
      <c r="B12">
        <v>203011</v>
      </c>
      <c r="C12">
        <v>2030</v>
      </c>
      <c r="D12">
        <v>0.49134246599999998</v>
      </c>
      <c r="E12">
        <v>0</v>
      </c>
      <c r="F12">
        <v>1</v>
      </c>
      <c r="H12">
        <f>INDEX(dispatch_gen_hydro!$P$2:$P$97,MATCH($O12,dispatch_gen_hydro!$R$2:$R$97,0))</f>
        <v>12</v>
      </c>
      <c r="I12">
        <f t="shared" si="0"/>
        <v>1</v>
      </c>
      <c r="J12">
        <f t="shared" si="1"/>
        <v>1</v>
      </c>
      <c r="K12">
        <f t="shared" si="2"/>
        <v>0</v>
      </c>
      <c r="L12">
        <f t="shared" si="3"/>
        <v>1</v>
      </c>
      <c r="M12">
        <f t="shared" si="4"/>
        <v>0</v>
      </c>
      <c r="O12" t="str">
        <f t="shared" si="5"/>
        <v>Dodson_I_203011</v>
      </c>
    </row>
    <row r="13" spans="1:15" x14ac:dyDescent="0.35">
      <c r="A13" t="s">
        <v>6</v>
      </c>
      <c r="B13">
        <v>203012</v>
      </c>
      <c r="C13">
        <v>2030</v>
      </c>
      <c r="D13">
        <v>0.49134246599999998</v>
      </c>
      <c r="E13">
        <v>0</v>
      </c>
      <c r="F13">
        <v>1</v>
      </c>
      <c r="H13">
        <f>INDEX(dispatch_gen_hydro!$P$2:$P$97,MATCH($O13,dispatch_gen_hydro!$R$2:$R$97,0))</f>
        <v>12</v>
      </c>
      <c r="I13">
        <f t="shared" si="0"/>
        <v>1</v>
      </c>
      <c r="J13">
        <f t="shared" si="1"/>
        <v>1</v>
      </c>
      <c r="K13">
        <f t="shared" si="2"/>
        <v>0</v>
      </c>
      <c r="L13">
        <f t="shared" si="3"/>
        <v>1</v>
      </c>
      <c r="M13">
        <f t="shared" si="4"/>
        <v>0</v>
      </c>
      <c r="O13" t="str">
        <f t="shared" si="5"/>
        <v>Dodson_I_203012</v>
      </c>
    </row>
    <row r="15" spans="1:15" x14ac:dyDescent="0.35">
      <c r="D15">
        <f>AVERAGE(D2:D13)</f>
        <v>0.49134246599999992</v>
      </c>
      <c r="I15">
        <f>AVERAGE(I2:I13)</f>
        <v>0.49134246600000003</v>
      </c>
      <c r="J15">
        <f>AVERAGE(J2:J13)</f>
        <v>0.49134246600000003</v>
      </c>
      <c r="L15">
        <f>AVERAGE(L2:L13)</f>
        <v>0.49134246600000003</v>
      </c>
    </row>
    <row r="16" spans="1:15" x14ac:dyDescent="0.35">
      <c r="J16">
        <f>I15-J15</f>
        <v>0</v>
      </c>
      <c r="K16">
        <f>IFERROR(J16*COUNT(K2:K13)/SUM(K2:K13),0)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D13" sqref="D13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34</v>
      </c>
      <c r="I1" t="s">
        <v>30</v>
      </c>
      <c r="J1" t="s">
        <v>32</v>
      </c>
      <c r="K1" t="s">
        <v>31</v>
      </c>
      <c r="L1" t="s">
        <v>3</v>
      </c>
      <c r="M1" t="s">
        <v>29</v>
      </c>
      <c r="O1" t="s">
        <v>16</v>
      </c>
    </row>
    <row r="2" spans="1:15" x14ac:dyDescent="0.35">
      <c r="A2" t="s">
        <v>6</v>
      </c>
      <c r="B2">
        <v>203001</v>
      </c>
      <c r="C2">
        <v>2030</v>
      </c>
      <c r="D2">
        <v>0.21619068499999999</v>
      </c>
      <c r="E2">
        <v>0</v>
      </c>
      <c r="F2">
        <v>1</v>
      </c>
      <c r="H2">
        <f>INDEX(dispatch_gen_hydro!$P$2:$P$97,MATCH($O2,dispatch_gen_hydro!$R$2:$R$97,0))</f>
        <v>20.20579948</v>
      </c>
      <c r="I2">
        <f t="shared" ref="I2:I13" si="0">H2/$H$1</f>
        <v>0.59428822000000003</v>
      </c>
      <c r="J2">
        <f t="shared" ref="J2:J13" si="1">MIN(F2,MAX(E2,I2))</f>
        <v>0.59428822000000003</v>
      </c>
      <c r="K2">
        <f t="shared" ref="K2:K13" si="2">IF($I$15&gt;$J$15,IF(J2&lt;F2,1,0),IF($I$15&lt;$J$15,IF(J2&gt;E2,1,0),0))</f>
        <v>0</v>
      </c>
      <c r="L2">
        <f t="shared" ref="L2:L13" si="3">J2+K2*$K$16</f>
        <v>0.59428822000000003</v>
      </c>
      <c r="M2">
        <f t="shared" ref="M2:M13" si="4">IF($K$16&lt;0,MAX(E2-L2,0),MIN(F2-L2,0))</f>
        <v>0</v>
      </c>
      <c r="O2" t="str">
        <f>"Dodson_II_"&amp;B2</f>
        <v>Dodson_II_203001</v>
      </c>
    </row>
    <row r="3" spans="1:15" x14ac:dyDescent="0.35">
      <c r="A3" t="s">
        <v>6</v>
      </c>
      <c r="B3">
        <v>203002</v>
      </c>
      <c r="C3">
        <v>2030</v>
      </c>
      <c r="D3">
        <v>0.21619068499999999</v>
      </c>
      <c r="E3">
        <v>0</v>
      </c>
      <c r="F3">
        <v>1</v>
      </c>
      <c r="H3">
        <f>INDEX(dispatch_gen_hydro!$P$2:$P$97,MATCH($O3,dispatch_gen_hydro!$R$2:$R$97,0))</f>
        <v>34</v>
      </c>
      <c r="I3">
        <f t="shared" si="0"/>
        <v>1</v>
      </c>
      <c r="J3">
        <f t="shared" si="1"/>
        <v>1</v>
      </c>
      <c r="K3">
        <f t="shared" si="2"/>
        <v>0</v>
      </c>
      <c r="L3">
        <f t="shared" si="3"/>
        <v>1</v>
      </c>
      <c r="M3">
        <f t="shared" si="4"/>
        <v>0</v>
      </c>
      <c r="O3" t="str">
        <f t="shared" ref="O3:O13" si="5">"Dodson_II_"&amp;B3</f>
        <v>Dodson_II_203002</v>
      </c>
    </row>
    <row r="4" spans="1:15" x14ac:dyDescent="0.35">
      <c r="A4" t="s">
        <v>6</v>
      </c>
      <c r="B4">
        <v>203003</v>
      </c>
      <c r="C4">
        <v>2030</v>
      </c>
      <c r="D4">
        <v>0.21619068499999999</v>
      </c>
      <c r="E4">
        <v>0</v>
      </c>
      <c r="F4">
        <v>1</v>
      </c>
      <c r="H4">
        <f>INDEX(dispatch_gen_hydro!$P$2:$P$97,MATCH($O4,dispatch_gen_hydro!$R$2:$R$97,0))</f>
        <v>0</v>
      </c>
      <c r="I4">
        <f t="shared" si="0"/>
        <v>0</v>
      </c>
      <c r="J4">
        <f t="shared" si="1"/>
        <v>0</v>
      </c>
      <c r="K4">
        <f t="shared" si="2"/>
        <v>0</v>
      </c>
      <c r="L4">
        <f t="shared" si="3"/>
        <v>0</v>
      </c>
      <c r="M4">
        <f t="shared" si="4"/>
        <v>0</v>
      </c>
      <c r="O4" t="str">
        <f t="shared" si="5"/>
        <v>Dodson_II_203003</v>
      </c>
    </row>
    <row r="5" spans="1:15" x14ac:dyDescent="0.35">
      <c r="A5" t="s">
        <v>6</v>
      </c>
      <c r="B5">
        <v>203004</v>
      </c>
      <c r="C5">
        <v>2030</v>
      </c>
      <c r="D5">
        <v>0.21619068499999999</v>
      </c>
      <c r="E5">
        <v>0</v>
      </c>
      <c r="F5">
        <v>1</v>
      </c>
      <c r="H5">
        <f>INDEX(dispatch_gen_hydro!$P$2:$P$97,MATCH($O5,dispatch_gen_hydro!$R$2:$R$97,0))</f>
        <v>0</v>
      </c>
      <c r="I5">
        <f t="shared" si="0"/>
        <v>0</v>
      </c>
      <c r="J5">
        <f t="shared" si="1"/>
        <v>0</v>
      </c>
      <c r="K5">
        <f t="shared" si="2"/>
        <v>0</v>
      </c>
      <c r="L5">
        <f t="shared" si="3"/>
        <v>0</v>
      </c>
      <c r="M5">
        <f t="shared" si="4"/>
        <v>0</v>
      </c>
      <c r="O5" t="str">
        <f t="shared" si="5"/>
        <v>Dodson_II_203004</v>
      </c>
    </row>
    <row r="6" spans="1:15" x14ac:dyDescent="0.35">
      <c r="A6" t="s">
        <v>6</v>
      </c>
      <c r="B6">
        <v>203005</v>
      </c>
      <c r="C6">
        <v>2030</v>
      </c>
      <c r="D6">
        <v>0.21619068499999999</v>
      </c>
      <c r="E6">
        <v>0</v>
      </c>
      <c r="F6">
        <v>1</v>
      </c>
      <c r="H6">
        <f>INDEX(dispatch_gen_hydro!$P$2:$P$97,MATCH($O6,dispatch_gen_hydro!$R$2:$R$97,0))</f>
        <v>0</v>
      </c>
      <c r="I6">
        <f t="shared" si="0"/>
        <v>0</v>
      </c>
      <c r="J6">
        <f t="shared" si="1"/>
        <v>0</v>
      </c>
      <c r="K6">
        <f t="shared" si="2"/>
        <v>0</v>
      </c>
      <c r="L6">
        <f t="shared" si="3"/>
        <v>0</v>
      </c>
      <c r="M6">
        <f t="shared" si="4"/>
        <v>0</v>
      </c>
      <c r="O6" t="str">
        <f t="shared" si="5"/>
        <v>Dodson_II_203005</v>
      </c>
    </row>
    <row r="7" spans="1:15" x14ac:dyDescent="0.35">
      <c r="A7" t="s">
        <v>6</v>
      </c>
      <c r="B7">
        <v>203006</v>
      </c>
      <c r="C7">
        <v>2030</v>
      </c>
      <c r="D7">
        <v>0.21619068499999999</v>
      </c>
      <c r="E7">
        <v>0</v>
      </c>
      <c r="F7">
        <v>1</v>
      </c>
      <c r="H7">
        <f>INDEX(dispatch_gen_hydro!$P$2:$P$97,MATCH($O7,dispatch_gen_hydro!$R$2:$R$97,0))</f>
        <v>0</v>
      </c>
      <c r="I7">
        <f t="shared" si="0"/>
        <v>0</v>
      </c>
      <c r="J7">
        <f t="shared" si="1"/>
        <v>0</v>
      </c>
      <c r="K7">
        <f t="shared" si="2"/>
        <v>0</v>
      </c>
      <c r="L7">
        <f t="shared" si="3"/>
        <v>0</v>
      </c>
      <c r="M7">
        <f t="shared" si="4"/>
        <v>0</v>
      </c>
      <c r="O7" t="str">
        <f t="shared" si="5"/>
        <v>Dodson_II_203006</v>
      </c>
    </row>
    <row r="8" spans="1:15" x14ac:dyDescent="0.35">
      <c r="A8" t="s">
        <v>6</v>
      </c>
      <c r="B8">
        <v>203007</v>
      </c>
      <c r="C8">
        <v>2030</v>
      </c>
      <c r="D8">
        <v>0.21619068499999999</v>
      </c>
      <c r="E8">
        <v>0</v>
      </c>
      <c r="F8">
        <v>1</v>
      </c>
      <c r="H8">
        <f>INDEX(dispatch_gen_hydro!$P$2:$P$97,MATCH($O8,dispatch_gen_hydro!$R$2:$R$97,0))</f>
        <v>0</v>
      </c>
      <c r="I8">
        <f t="shared" si="0"/>
        <v>0</v>
      </c>
      <c r="J8">
        <f t="shared" si="1"/>
        <v>0</v>
      </c>
      <c r="K8">
        <f t="shared" si="2"/>
        <v>0</v>
      </c>
      <c r="L8">
        <f t="shared" si="3"/>
        <v>0</v>
      </c>
      <c r="M8">
        <f t="shared" si="4"/>
        <v>0</v>
      </c>
      <c r="O8" t="str">
        <f t="shared" si="5"/>
        <v>Dodson_II_203007</v>
      </c>
    </row>
    <row r="9" spans="1:15" x14ac:dyDescent="0.35">
      <c r="A9" t="s">
        <v>6</v>
      </c>
      <c r="B9">
        <v>203008</v>
      </c>
      <c r="C9">
        <v>2030</v>
      </c>
      <c r="D9">
        <v>0.21619068499999999</v>
      </c>
      <c r="E9">
        <v>0</v>
      </c>
      <c r="F9">
        <v>1</v>
      </c>
      <c r="H9">
        <f>INDEX(dispatch_gen_hydro!$P$2:$P$97,MATCH($O9,dispatch_gen_hydro!$R$2:$R$97,0))</f>
        <v>0</v>
      </c>
      <c r="I9">
        <f t="shared" si="0"/>
        <v>0</v>
      </c>
      <c r="J9">
        <f t="shared" si="1"/>
        <v>0</v>
      </c>
      <c r="K9">
        <f t="shared" si="2"/>
        <v>0</v>
      </c>
      <c r="L9">
        <f t="shared" si="3"/>
        <v>0</v>
      </c>
      <c r="M9">
        <f t="shared" si="4"/>
        <v>0</v>
      </c>
      <c r="O9" t="str">
        <f t="shared" si="5"/>
        <v>Dodson_II_203008</v>
      </c>
    </row>
    <row r="10" spans="1:15" x14ac:dyDescent="0.35">
      <c r="A10" t="s">
        <v>6</v>
      </c>
      <c r="B10">
        <v>203009</v>
      </c>
      <c r="C10">
        <v>2030</v>
      </c>
      <c r="D10">
        <v>0.21619068499999999</v>
      </c>
      <c r="E10">
        <v>0</v>
      </c>
      <c r="F10">
        <v>1</v>
      </c>
      <c r="H10">
        <f>INDEX(dispatch_gen_hydro!$P$2:$P$97,MATCH($O10,dispatch_gen_hydro!$R$2:$R$97,0))</f>
        <v>0</v>
      </c>
      <c r="I10">
        <f t="shared" si="0"/>
        <v>0</v>
      </c>
      <c r="J10">
        <f t="shared" si="1"/>
        <v>0</v>
      </c>
      <c r="K10">
        <f t="shared" si="2"/>
        <v>0</v>
      </c>
      <c r="L10">
        <f t="shared" si="3"/>
        <v>0</v>
      </c>
      <c r="M10">
        <f t="shared" si="4"/>
        <v>0</v>
      </c>
      <c r="O10" t="str">
        <f t="shared" si="5"/>
        <v>Dodson_II_203009</v>
      </c>
    </row>
    <row r="11" spans="1:15" x14ac:dyDescent="0.35">
      <c r="A11" t="s">
        <v>6</v>
      </c>
      <c r="B11">
        <v>203010</v>
      </c>
      <c r="C11">
        <v>2030</v>
      </c>
      <c r="D11">
        <v>0.21619068499999999</v>
      </c>
      <c r="E11">
        <v>0</v>
      </c>
      <c r="F11">
        <v>1</v>
      </c>
      <c r="H11">
        <f>INDEX(dispatch_gen_hydro!$P$2:$P$97,MATCH($O11,dispatch_gen_hydro!$R$2:$R$97,0))</f>
        <v>0</v>
      </c>
      <c r="I11">
        <f t="shared" si="0"/>
        <v>0</v>
      </c>
      <c r="J11">
        <f t="shared" si="1"/>
        <v>0</v>
      </c>
      <c r="K11">
        <f t="shared" si="2"/>
        <v>0</v>
      </c>
      <c r="L11">
        <f t="shared" si="3"/>
        <v>0</v>
      </c>
      <c r="M11">
        <f t="shared" si="4"/>
        <v>0</v>
      </c>
      <c r="O11" t="str">
        <f t="shared" si="5"/>
        <v>Dodson_II_203010</v>
      </c>
    </row>
    <row r="12" spans="1:15" x14ac:dyDescent="0.35">
      <c r="A12" t="s">
        <v>6</v>
      </c>
      <c r="B12">
        <v>203011</v>
      </c>
      <c r="C12">
        <v>2030</v>
      </c>
      <c r="D12">
        <v>0.21619068499999999</v>
      </c>
      <c r="E12">
        <v>0</v>
      </c>
      <c r="F12">
        <v>1</v>
      </c>
      <c r="H12">
        <f>INDEX(dispatch_gen_hydro!$P$2:$P$97,MATCH($O12,dispatch_gen_hydro!$R$2:$R$97,0))</f>
        <v>0</v>
      </c>
      <c r="I12">
        <f t="shared" si="0"/>
        <v>0</v>
      </c>
      <c r="J12">
        <f t="shared" si="1"/>
        <v>0</v>
      </c>
      <c r="K12">
        <f t="shared" si="2"/>
        <v>0</v>
      </c>
      <c r="L12">
        <f t="shared" si="3"/>
        <v>0</v>
      </c>
      <c r="M12">
        <f t="shared" si="4"/>
        <v>0</v>
      </c>
      <c r="O12" t="str">
        <f t="shared" si="5"/>
        <v>Dodson_II_203011</v>
      </c>
    </row>
    <row r="13" spans="1:15" x14ac:dyDescent="0.35">
      <c r="A13" t="s">
        <v>6</v>
      </c>
      <c r="B13">
        <v>203012</v>
      </c>
      <c r="C13">
        <v>2030</v>
      </c>
      <c r="D13">
        <v>0.21619068499999999</v>
      </c>
      <c r="E13">
        <v>0</v>
      </c>
      <c r="F13">
        <v>1</v>
      </c>
      <c r="H13">
        <f>INDEX(dispatch_gen_hydro!$P$2:$P$97,MATCH($O13,dispatch_gen_hydro!$R$2:$R$97,0))</f>
        <v>34</v>
      </c>
      <c r="I13">
        <f t="shared" si="0"/>
        <v>1</v>
      </c>
      <c r="J13">
        <f t="shared" si="1"/>
        <v>1</v>
      </c>
      <c r="K13">
        <f t="shared" si="2"/>
        <v>0</v>
      </c>
      <c r="L13">
        <f t="shared" si="3"/>
        <v>1</v>
      </c>
      <c r="M13">
        <f t="shared" si="4"/>
        <v>0</v>
      </c>
      <c r="O13" t="str">
        <f t="shared" si="5"/>
        <v>Dodson_II_203012</v>
      </c>
    </row>
    <row r="15" spans="1:15" x14ac:dyDescent="0.35">
      <c r="D15">
        <f>AVERAGE(D2:D13)</f>
        <v>0.21619068499999997</v>
      </c>
      <c r="I15">
        <f>AVERAGE(I2:I13)</f>
        <v>0.21619068500000002</v>
      </c>
      <c r="J15">
        <f>AVERAGE(J2:J13)</f>
        <v>0.21619068500000002</v>
      </c>
      <c r="L15">
        <f>AVERAGE(L2:L13)</f>
        <v>0.21619068500000002</v>
      </c>
    </row>
    <row r="16" spans="1:15" x14ac:dyDescent="0.35">
      <c r="J16">
        <f>I15-J15</f>
        <v>0</v>
      </c>
      <c r="K16">
        <f>IFERROR(J16*COUNT(K2:K13)/SUM(K2:K13),0)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I15" sqref="I15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280</v>
      </c>
      <c r="I1" t="s">
        <v>30</v>
      </c>
      <c r="J1" t="s">
        <v>32</v>
      </c>
      <c r="K1" t="s">
        <v>31</v>
      </c>
      <c r="L1" t="s">
        <v>3</v>
      </c>
      <c r="M1" t="s">
        <v>29</v>
      </c>
      <c r="O1" t="s">
        <v>16</v>
      </c>
    </row>
    <row r="2" spans="1:15" x14ac:dyDescent="0.35">
      <c r="A2" t="s">
        <v>6</v>
      </c>
      <c r="B2">
        <v>203001</v>
      </c>
      <c r="C2">
        <v>2030</v>
      </c>
      <c r="D2">
        <f t="shared" ref="D2:D3" si="0">L2</f>
        <v>0.6694877340000005</v>
      </c>
      <c r="E2">
        <v>0.103610675</v>
      </c>
      <c r="F2">
        <v>1</v>
      </c>
      <c r="H2">
        <f>INDEX(dispatch_gen_hydro!$P$2:$P$97,MATCH($O2,dispatch_gen_hydro!$R$2:$R$97,0))</f>
        <v>223.38981336000001</v>
      </c>
      <c r="I2">
        <f t="shared" ref="I2:I13" si="1">H2/$H$1</f>
        <v>0.79782076200000007</v>
      </c>
      <c r="J2">
        <f t="shared" ref="J2:J13" si="2">MIN(F2,MAX(E2,I2))</f>
        <v>0.79782076200000007</v>
      </c>
      <c r="K2">
        <f t="shared" ref="K2:K13" si="3">IF($I$15&gt;$J$15,IF(J2&lt;F2,1,0),IF($I$15&lt;$J$15,IF(J2&gt;E2,1,0),0))</f>
        <v>1</v>
      </c>
      <c r="L2">
        <f t="shared" ref="L2:L13" si="4">J2+K2*$K$16</f>
        <v>0.6694877340000005</v>
      </c>
      <c r="M2">
        <f t="shared" ref="M2:M13" si="5">IF($K$16&lt;0,MAX(E2-L2,0),MIN(F2-L2,0))</f>
        <v>0</v>
      </c>
      <c r="O2" t="str">
        <f>"Koyna_Stage_1_"&amp;B2</f>
        <v>Koyna_Stage_1_203001</v>
      </c>
    </row>
    <row r="3" spans="1:15" x14ac:dyDescent="0.35">
      <c r="A3" t="s">
        <v>6</v>
      </c>
      <c r="B3">
        <v>203002</v>
      </c>
      <c r="C3">
        <v>2030</v>
      </c>
      <c r="D3">
        <f t="shared" si="0"/>
        <v>0.103610675</v>
      </c>
      <c r="E3">
        <v>0.103610675</v>
      </c>
      <c r="F3">
        <v>1</v>
      </c>
      <c r="H3">
        <f>INDEX(dispatch_gen_hydro!$P$2:$P$97,MATCH($O3,dispatch_gen_hydro!$R$2:$R$97,0))</f>
        <v>29.010988999999999</v>
      </c>
      <c r="I3">
        <f t="shared" si="1"/>
        <v>0.103610675</v>
      </c>
      <c r="J3">
        <f t="shared" si="2"/>
        <v>0.103610675</v>
      </c>
      <c r="K3">
        <f t="shared" si="3"/>
        <v>0</v>
      </c>
      <c r="L3">
        <f t="shared" si="4"/>
        <v>0.103610675</v>
      </c>
      <c r="M3">
        <f t="shared" si="5"/>
        <v>0</v>
      </c>
      <c r="O3" t="str">
        <f t="shared" ref="O3:O13" si="6">"Koyna_Stage_1_"&amp;B3</f>
        <v>Koyna_Stage_1_203002</v>
      </c>
    </row>
    <row r="4" spans="1:15" x14ac:dyDescent="0.35">
      <c r="A4" t="s">
        <v>6</v>
      </c>
      <c r="B4">
        <v>203003</v>
      </c>
      <c r="C4">
        <v>2030</v>
      </c>
      <c r="D4">
        <f t="shared" ref="D4:D13" si="7">L4</f>
        <v>0.103610675</v>
      </c>
      <c r="E4">
        <v>0.103610675</v>
      </c>
      <c r="F4">
        <v>1</v>
      </c>
      <c r="H4">
        <f>INDEX(dispatch_gen_hydro!$P$2:$P$97,MATCH($O4,dispatch_gen_hydro!$R$2:$R$97,0))</f>
        <v>29.010988999999999</v>
      </c>
      <c r="I4">
        <f t="shared" si="1"/>
        <v>0.103610675</v>
      </c>
      <c r="J4">
        <f t="shared" si="2"/>
        <v>0.103610675</v>
      </c>
      <c r="K4">
        <f t="shared" si="3"/>
        <v>0</v>
      </c>
      <c r="L4">
        <f t="shared" si="4"/>
        <v>0.103610675</v>
      </c>
      <c r="M4">
        <f t="shared" si="5"/>
        <v>0</v>
      </c>
      <c r="O4" t="str">
        <f t="shared" si="6"/>
        <v>Koyna_Stage_1_203003</v>
      </c>
    </row>
    <row r="5" spans="1:15" x14ac:dyDescent="0.35">
      <c r="A5" t="s">
        <v>6</v>
      </c>
      <c r="B5">
        <v>203004</v>
      </c>
      <c r="C5">
        <v>2030</v>
      </c>
      <c r="D5">
        <f t="shared" si="7"/>
        <v>0.118352096</v>
      </c>
      <c r="E5">
        <v>0.118352096</v>
      </c>
      <c r="F5">
        <v>1</v>
      </c>
      <c r="H5">
        <f>INDEX(dispatch_gen_hydro!$P$2:$P$97,MATCH($O5,dispatch_gen_hydro!$R$2:$R$97,0))</f>
        <v>29.010988999999999</v>
      </c>
      <c r="I5">
        <f t="shared" si="1"/>
        <v>0.103610675</v>
      </c>
      <c r="J5">
        <f t="shared" si="2"/>
        <v>0.118352096</v>
      </c>
      <c r="K5">
        <f t="shared" si="3"/>
        <v>0</v>
      </c>
      <c r="L5">
        <f t="shared" si="4"/>
        <v>0.118352096</v>
      </c>
      <c r="M5">
        <f t="shared" si="5"/>
        <v>0</v>
      </c>
      <c r="O5" t="str">
        <f t="shared" si="6"/>
        <v>Koyna_Stage_1_203004</v>
      </c>
    </row>
    <row r="6" spans="1:15" x14ac:dyDescent="0.35">
      <c r="A6" t="s">
        <v>6</v>
      </c>
      <c r="B6">
        <v>203005</v>
      </c>
      <c r="C6">
        <v>2030</v>
      </c>
      <c r="D6">
        <f t="shared" si="7"/>
        <v>0.118352096</v>
      </c>
      <c r="E6">
        <v>0.118352096</v>
      </c>
      <c r="F6">
        <v>1</v>
      </c>
      <c r="H6">
        <f>INDEX(dispatch_gen_hydro!$P$2:$P$97,MATCH($O6,dispatch_gen_hydro!$R$2:$R$97,0))</f>
        <v>29.010988999999999</v>
      </c>
      <c r="I6">
        <f t="shared" si="1"/>
        <v>0.103610675</v>
      </c>
      <c r="J6">
        <f t="shared" si="2"/>
        <v>0.118352096</v>
      </c>
      <c r="K6">
        <f t="shared" si="3"/>
        <v>0</v>
      </c>
      <c r="L6">
        <f t="shared" si="4"/>
        <v>0.118352096</v>
      </c>
      <c r="M6">
        <f t="shared" si="5"/>
        <v>0</v>
      </c>
      <c r="O6" t="str">
        <f t="shared" si="6"/>
        <v>Koyna_Stage_1_203005</v>
      </c>
    </row>
    <row r="7" spans="1:15" x14ac:dyDescent="0.35">
      <c r="A7" t="s">
        <v>6</v>
      </c>
      <c r="B7">
        <v>203006</v>
      </c>
      <c r="C7">
        <v>2030</v>
      </c>
      <c r="D7">
        <f t="shared" si="7"/>
        <v>0.118352096</v>
      </c>
      <c r="E7">
        <v>0.118352096</v>
      </c>
      <c r="F7">
        <v>1</v>
      </c>
      <c r="H7">
        <f>INDEX(dispatch_gen_hydro!$P$2:$P$97,MATCH($O7,dispatch_gen_hydro!$R$2:$R$97,0))</f>
        <v>29.010988999999999</v>
      </c>
      <c r="I7">
        <f t="shared" si="1"/>
        <v>0.103610675</v>
      </c>
      <c r="J7">
        <f t="shared" si="2"/>
        <v>0.118352096</v>
      </c>
      <c r="K7">
        <f t="shared" si="3"/>
        <v>0</v>
      </c>
      <c r="L7">
        <f t="shared" si="4"/>
        <v>0.118352096</v>
      </c>
      <c r="M7">
        <f t="shared" si="5"/>
        <v>0</v>
      </c>
      <c r="O7" t="str">
        <f t="shared" si="6"/>
        <v>Koyna_Stage_1_203006</v>
      </c>
    </row>
    <row r="8" spans="1:15" x14ac:dyDescent="0.35">
      <c r="A8" t="s">
        <v>6</v>
      </c>
      <c r="B8">
        <v>203007</v>
      </c>
      <c r="C8">
        <v>2030</v>
      </c>
      <c r="D8">
        <f t="shared" si="7"/>
        <v>0.14673913</v>
      </c>
      <c r="E8">
        <v>0.14673913</v>
      </c>
      <c r="F8">
        <v>1</v>
      </c>
      <c r="H8">
        <f>INDEX(dispatch_gen_hydro!$P$2:$P$97,MATCH($O8,dispatch_gen_hydro!$R$2:$R$97,0))</f>
        <v>29.010988999999999</v>
      </c>
      <c r="I8">
        <f t="shared" si="1"/>
        <v>0.103610675</v>
      </c>
      <c r="J8">
        <f t="shared" si="2"/>
        <v>0.14673913</v>
      </c>
      <c r="K8">
        <f t="shared" si="3"/>
        <v>0</v>
      </c>
      <c r="L8">
        <f t="shared" si="4"/>
        <v>0.14673913</v>
      </c>
      <c r="M8">
        <f t="shared" si="5"/>
        <v>0</v>
      </c>
      <c r="O8" t="str">
        <f t="shared" si="6"/>
        <v>Koyna_Stage_1_203007</v>
      </c>
    </row>
    <row r="9" spans="1:15" x14ac:dyDescent="0.35">
      <c r="A9" t="s">
        <v>6</v>
      </c>
      <c r="B9">
        <v>203008</v>
      </c>
      <c r="C9">
        <v>2030</v>
      </c>
      <c r="D9">
        <f t="shared" si="7"/>
        <v>0.14673913</v>
      </c>
      <c r="E9">
        <v>0.14673913</v>
      </c>
      <c r="F9">
        <v>1</v>
      </c>
      <c r="H9">
        <f>INDEX(dispatch_gen_hydro!$P$2:$P$97,MATCH($O9,dispatch_gen_hydro!$R$2:$R$97,0))</f>
        <v>29.010988999999999</v>
      </c>
      <c r="I9">
        <f t="shared" si="1"/>
        <v>0.103610675</v>
      </c>
      <c r="J9">
        <f t="shared" si="2"/>
        <v>0.14673913</v>
      </c>
      <c r="K9">
        <f t="shared" si="3"/>
        <v>0</v>
      </c>
      <c r="L9">
        <f t="shared" si="4"/>
        <v>0.14673913</v>
      </c>
      <c r="M9">
        <f t="shared" si="5"/>
        <v>0</v>
      </c>
      <c r="O9" t="str">
        <f t="shared" si="6"/>
        <v>Koyna_Stage_1_203008</v>
      </c>
    </row>
    <row r="10" spans="1:15" x14ac:dyDescent="0.35">
      <c r="A10" t="s">
        <v>6</v>
      </c>
      <c r="B10">
        <v>203009</v>
      </c>
      <c r="C10">
        <v>2030</v>
      </c>
      <c r="D10">
        <f t="shared" si="7"/>
        <v>0.14673913</v>
      </c>
      <c r="E10">
        <v>0.14673913</v>
      </c>
      <c r="F10">
        <v>1</v>
      </c>
      <c r="H10">
        <f>INDEX(dispatch_gen_hydro!$P$2:$P$97,MATCH($O10,dispatch_gen_hydro!$R$2:$R$97,0))</f>
        <v>29.010988999999999</v>
      </c>
      <c r="I10">
        <f t="shared" si="1"/>
        <v>0.103610675</v>
      </c>
      <c r="J10">
        <f t="shared" si="2"/>
        <v>0.14673913</v>
      </c>
      <c r="K10">
        <f t="shared" si="3"/>
        <v>0</v>
      </c>
      <c r="L10">
        <f t="shared" si="4"/>
        <v>0.14673913</v>
      </c>
      <c r="M10">
        <f t="shared" si="5"/>
        <v>0</v>
      </c>
      <c r="O10" t="str">
        <f t="shared" si="6"/>
        <v>Koyna_Stage_1_203009</v>
      </c>
    </row>
    <row r="11" spans="1:15" x14ac:dyDescent="0.35">
      <c r="A11" t="s">
        <v>6</v>
      </c>
      <c r="B11">
        <v>203010</v>
      </c>
      <c r="C11">
        <v>2030</v>
      </c>
      <c r="D11">
        <f t="shared" si="7"/>
        <v>0.14513888899999999</v>
      </c>
      <c r="E11">
        <v>0.14513888899999999</v>
      </c>
      <c r="F11">
        <v>1</v>
      </c>
      <c r="H11">
        <f>INDEX(dispatch_gen_hydro!$P$2:$P$97,MATCH($O11,dispatch_gen_hydro!$R$2:$R$97,0))</f>
        <v>29.010988999999999</v>
      </c>
      <c r="I11">
        <f t="shared" si="1"/>
        <v>0.103610675</v>
      </c>
      <c r="J11">
        <f t="shared" si="2"/>
        <v>0.14513888899999999</v>
      </c>
      <c r="K11">
        <f t="shared" si="3"/>
        <v>0</v>
      </c>
      <c r="L11">
        <f t="shared" si="4"/>
        <v>0.14513888899999999</v>
      </c>
      <c r="M11">
        <f t="shared" si="5"/>
        <v>0</v>
      </c>
      <c r="O11" t="str">
        <f t="shared" si="6"/>
        <v>Koyna_Stage_1_203010</v>
      </c>
    </row>
    <row r="12" spans="1:15" x14ac:dyDescent="0.35">
      <c r="A12" t="s">
        <v>6</v>
      </c>
      <c r="B12">
        <v>203011</v>
      </c>
      <c r="C12">
        <v>2030</v>
      </c>
      <c r="D12">
        <f t="shared" si="7"/>
        <v>0.14513888899999999</v>
      </c>
      <c r="E12">
        <v>0.14513888899999999</v>
      </c>
      <c r="F12">
        <v>1</v>
      </c>
      <c r="H12">
        <f>INDEX(dispatch_gen_hydro!$P$2:$P$97,MATCH($O12,dispatch_gen_hydro!$R$2:$R$97,0))</f>
        <v>29.010988999999999</v>
      </c>
      <c r="I12">
        <f t="shared" si="1"/>
        <v>0.103610675</v>
      </c>
      <c r="J12">
        <f t="shared" si="2"/>
        <v>0.14513888899999999</v>
      </c>
      <c r="K12">
        <f t="shared" si="3"/>
        <v>0</v>
      </c>
      <c r="L12">
        <f t="shared" si="4"/>
        <v>0.14513888899999999</v>
      </c>
      <c r="M12">
        <f t="shared" si="5"/>
        <v>0</v>
      </c>
      <c r="O12" t="str">
        <f t="shared" si="6"/>
        <v>Koyna_Stage_1_203011</v>
      </c>
    </row>
    <row r="13" spans="1:15" x14ac:dyDescent="0.35">
      <c r="A13" t="s">
        <v>6</v>
      </c>
      <c r="B13">
        <v>203012</v>
      </c>
      <c r="C13">
        <v>2030</v>
      </c>
      <c r="D13">
        <f t="shared" si="7"/>
        <v>0.87166697200000032</v>
      </c>
      <c r="E13">
        <v>0.14513888899999999</v>
      </c>
      <c r="F13">
        <v>1</v>
      </c>
      <c r="H13">
        <f>INDEX(dispatch_gen_hydro!$P$2:$P$97,MATCH($O13,dispatch_gen_hydro!$R$2:$R$97,0))</f>
        <v>280</v>
      </c>
      <c r="I13">
        <f t="shared" si="1"/>
        <v>1</v>
      </c>
      <c r="J13">
        <f t="shared" si="2"/>
        <v>1</v>
      </c>
      <c r="K13">
        <f t="shared" si="3"/>
        <v>1</v>
      </c>
      <c r="L13">
        <f t="shared" si="4"/>
        <v>0.87166697200000032</v>
      </c>
      <c r="M13">
        <f t="shared" si="5"/>
        <v>0</v>
      </c>
      <c r="O13" t="str">
        <f t="shared" si="6"/>
        <v>Koyna_Stage_1_203012</v>
      </c>
    </row>
    <row r="15" spans="1:15" x14ac:dyDescent="0.35">
      <c r="D15">
        <f>AVERAGE(D2:D13)</f>
        <v>0.23616062600000007</v>
      </c>
      <c r="I15">
        <f>AVERAGE(I2:I13)</f>
        <v>0.23616062600000007</v>
      </c>
      <c r="J15">
        <f>AVERAGE(J2:J13)</f>
        <v>0.25754946400000001</v>
      </c>
      <c r="L15">
        <f>AVERAGE(L2:L13)</f>
        <v>0.23616062600000007</v>
      </c>
    </row>
    <row r="16" spans="1:15" x14ac:dyDescent="0.35">
      <c r="J16">
        <f>I15-J15</f>
        <v>-2.1388837999999938E-2</v>
      </c>
      <c r="K16">
        <f>IFERROR(J16*COUNT(K2:K13)/SUM(K2:K13),0)</f>
        <v>-0.12833302799999963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H1" sqref="H1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320</v>
      </c>
      <c r="I1" t="s">
        <v>30</v>
      </c>
      <c r="J1" t="s">
        <v>32</v>
      </c>
      <c r="K1" t="s">
        <v>31</v>
      </c>
      <c r="L1" t="s">
        <v>3</v>
      </c>
      <c r="M1" t="s">
        <v>29</v>
      </c>
      <c r="O1" t="s">
        <v>16</v>
      </c>
    </row>
    <row r="2" spans="1:15" x14ac:dyDescent="0.35">
      <c r="A2" t="s">
        <v>6</v>
      </c>
      <c r="B2">
        <v>203001</v>
      </c>
      <c r="C2">
        <v>2030</v>
      </c>
      <c r="D2">
        <f t="shared" ref="D2:D3" si="0">L2</f>
        <v>0.6693777494999964</v>
      </c>
      <c r="E2">
        <v>0.10362294</v>
      </c>
      <c r="F2">
        <v>1</v>
      </c>
      <c r="H2">
        <f>INDEX(dispatch_gen_hydro!$P$2:$P$97,MATCH($O2,dispatch_gen_hydro!$R$2:$R$97,0))</f>
        <v>255.26339583999899</v>
      </c>
      <c r="I2">
        <f t="shared" ref="I2:I13" si="1">H2/$H$1</f>
        <v>0.79769811199999685</v>
      </c>
      <c r="J2">
        <f t="shared" ref="J2:J13" si="2">MIN(F2,MAX(E2,I2))</f>
        <v>0.79769811199999685</v>
      </c>
      <c r="K2">
        <f t="shared" ref="K2:K13" si="3">IF($I$15&gt;$J$15,IF(J2&lt;F2,1,0),IF($I$15&lt;$J$15,IF(J2&gt;E2,1,0),0))</f>
        <v>1</v>
      </c>
      <c r="L2">
        <f t="shared" ref="L2:L13" si="4">J2+K2*$K$16</f>
        <v>0.6693777494999964</v>
      </c>
      <c r="M2">
        <f t="shared" ref="M2:M13" si="5">IF($K$16&lt;0,MAX(E2-L2,0),MIN(F2-L2,0))</f>
        <v>0</v>
      </c>
      <c r="O2" t="str">
        <f>"Koyna_Stage_2_"&amp;B2</f>
        <v>Koyna_Stage_2_203001</v>
      </c>
    </row>
    <row r="3" spans="1:15" x14ac:dyDescent="0.35">
      <c r="A3" t="s">
        <v>6</v>
      </c>
      <c r="B3">
        <v>203002</v>
      </c>
      <c r="C3">
        <v>2030</v>
      </c>
      <c r="D3">
        <f t="shared" si="0"/>
        <v>0.10362294000000001</v>
      </c>
      <c r="E3">
        <v>0.10362294</v>
      </c>
      <c r="F3">
        <v>1</v>
      </c>
      <c r="H3">
        <f>INDEX(dispatch_gen_hydro!$P$2:$P$97,MATCH($O3,dispatch_gen_hydro!$R$2:$R$97,0))</f>
        <v>33.159340800000003</v>
      </c>
      <c r="I3">
        <f t="shared" si="1"/>
        <v>0.10362294000000001</v>
      </c>
      <c r="J3">
        <f t="shared" si="2"/>
        <v>0.10362294000000001</v>
      </c>
      <c r="K3">
        <f t="shared" si="3"/>
        <v>0</v>
      </c>
      <c r="L3">
        <f t="shared" si="4"/>
        <v>0.10362294000000001</v>
      </c>
      <c r="M3">
        <f t="shared" si="5"/>
        <v>0</v>
      </c>
      <c r="O3" t="str">
        <f t="shared" ref="O3:O13" si="6">"Koyna_Stage_2_"&amp;B3</f>
        <v>Koyna_Stage_2_203002</v>
      </c>
    </row>
    <row r="4" spans="1:15" x14ac:dyDescent="0.35">
      <c r="A4" t="s">
        <v>6</v>
      </c>
      <c r="B4">
        <v>203003</v>
      </c>
      <c r="C4">
        <v>2030</v>
      </c>
      <c r="D4">
        <f t="shared" ref="D4:D13" si="7">L4</f>
        <v>0.10362294000000001</v>
      </c>
      <c r="E4">
        <v>0.10362294</v>
      </c>
      <c r="F4">
        <v>1</v>
      </c>
      <c r="H4">
        <f>INDEX(dispatch_gen_hydro!$P$2:$P$97,MATCH($O4,dispatch_gen_hydro!$R$2:$R$97,0))</f>
        <v>33.159340800000003</v>
      </c>
      <c r="I4">
        <f t="shared" si="1"/>
        <v>0.10362294000000001</v>
      </c>
      <c r="J4">
        <f t="shared" si="2"/>
        <v>0.10362294000000001</v>
      </c>
      <c r="K4">
        <f t="shared" si="3"/>
        <v>0</v>
      </c>
      <c r="L4">
        <f t="shared" si="4"/>
        <v>0.10362294000000001</v>
      </c>
      <c r="M4">
        <f t="shared" si="5"/>
        <v>0</v>
      </c>
      <c r="O4" t="str">
        <f t="shared" si="6"/>
        <v>Koyna_Stage_2_203003</v>
      </c>
    </row>
    <row r="5" spans="1:15" x14ac:dyDescent="0.35">
      <c r="A5" t="s">
        <v>6</v>
      </c>
      <c r="B5">
        <v>203004</v>
      </c>
      <c r="C5">
        <v>2030</v>
      </c>
      <c r="D5">
        <f t="shared" si="7"/>
        <v>0.118376359</v>
      </c>
      <c r="E5">
        <v>0.118376359</v>
      </c>
      <c r="F5">
        <v>1</v>
      </c>
      <c r="H5">
        <f>INDEX(dispatch_gen_hydro!$P$2:$P$97,MATCH($O5,dispatch_gen_hydro!$R$2:$R$97,0))</f>
        <v>33.159340800000003</v>
      </c>
      <c r="I5">
        <f t="shared" si="1"/>
        <v>0.10362294000000001</v>
      </c>
      <c r="J5">
        <f t="shared" si="2"/>
        <v>0.118376359</v>
      </c>
      <c r="K5">
        <f t="shared" si="3"/>
        <v>0</v>
      </c>
      <c r="L5">
        <f t="shared" si="4"/>
        <v>0.118376359</v>
      </c>
      <c r="M5">
        <f t="shared" si="5"/>
        <v>0</v>
      </c>
      <c r="O5" t="str">
        <f t="shared" si="6"/>
        <v>Koyna_Stage_2_203004</v>
      </c>
    </row>
    <row r="6" spans="1:15" x14ac:dyDescent="0.35">
      <c r="A6" t="s">
        <v>6</v>
      </c>
      <c r="B6">
        <v>203005</v>
      </c>
      <c r="C6">
        <v>2030</v>
      </c>
      <c r="D6">
        <f t="shared" si="7"/>
        <v>0.118376359</v>
      </c>
      <c r="E6">
        <v>0.118376359</v>
      </c>
      <c r="F6">
        <v>1</v>
      </c>
      <c r="H6">
        <f>INDEX(dispatch_gen_hydro!$P$2:$P$97,MATCH($O6,dispatch_gen_hydro!$R$2:$R$97,0))</f>
        <v>33.159340800000003</v>
      </c>
      <c r="I6">
        <f t="shared" si="1"/>
        <v>0.10362294000000001</v>
      </c>
      <c r="J6">
        <f t="shared" si="2"/>
        <v>0.118376359</v>
      </c>
      <c r="K6">
        <f t="shared" si="3"/>
        <v>0</v>
      </c>
      <c r="L6">
        <f t="shared" si="4"/>
        <v>0.118376359</v>
      </c>
      <c r="M6">
        <f t="shared" si="5"/>
        <v>0</v>
      </c>
      <c r="O6" t="str">
        <f t="shared" si="6"/>
        <v>Koyna_Stage_2_203005</v>
      </c>
    </row>
    <row r="7" spans="1:15" x14ac:dyDescent="0.35">
      <c r="A7" t="s">
        <v>6</v>
      </c>
      <c r="B7">
        <v>203006</v>
      </c>
      <c r="C7">
        <v>2030</v>
      </c>
      <c r="D7">
        <f t="shared" si="7"/>
        <v>0.118376359</v>
      </c>
      <c r="E7">
        <v>0.118376359</v>
      </c>
      <c r="F7">
        <v>1</v>
      </c>
      <c r="H7">
        <f>INDEX(dispatch_gen_hydro!$P$2:$P$97,MATCH($O7,dispatch_gen_hydro!$R$2:$R$97,0))</f>
        <v>33.159340800000003</v>
      </c>
      <c r="I7">
        <f t="shared" si="1"/>
        <v>0.10362294000000001</v>
      </c>
      <c r="J7">
        <f t="shared" si="2"/>
        <v>0.118376359</v>
      </c>
      <c r="K7">
        <f t="shared" si="3"/>
        <v>0</v>
      </c>
      <c r="L7">
        <f t="shared" si="4"/>
        <v>0.118376359</v>
      </c>
      <c r="M7">
        <f t="shared" si="5"/>
        <v>0</v>
      </c>
      <c r="O7" t="str">
        <f t="shared" si="6"/>
        <v>Koyna_Stage_2_203006</v>
      </c>
    </row>
    <row r="8" spans="1:15" x14ac:dyDescent="0.35">
      <c r="A8" t="s">
        <v>6</v>
      </c>
      <c r="B8">
        <v>203007</v>
      </c>
      <c r="C8">
        <v>2030</v>
      </c>
      <c r="D8">
        <f t="shared" si="7"/>
        <v>0.14673913</v>
      </c>
      <c r="E8">
        <v>0.14673913</v>
      </c>
      <c r="F8">
        <v>1</v>
      </c>
      <c r="H8">
        <f>INDEX(dispatch_gen_hydro!$P$2:$P$97,MATCH($O8,dispatch_gen_hydro!$R$2:$R$97,0))</f>
        <v>33.159340800000003</v>
      </c>
      <c r="I8">
        <f t="shared" si="1"/>
        <v>0.10362294000000001</v>
      </c>
      <c r="J8">
        <f t="shared" si="2"/>
        <v>0.14673913</v>
      </c>
      <c r="K8">
        <f t="shared" si="3"/>
        <v>0</v>
      </c>
      <c r="L8">
        <f t="shared" si="4"/>
        <v>0.14673913</v>
      </c>
      <c r="M8">
        <f t="shared" si="5"/>
        <v>0</v>
      </c>
      <c r="O8" t="str">
        <f t="shared" si="6"/>
        <v>Koyna_Stage_2_203007</v>
      </c>
    </row>
    <row r="9" spans="1:15" x14ac:dyDescent="0.35">
      <c r="A9" t="s">
        <v>6</v>
      </c>
      <c r="B9">
        <v>203008</v>
      </c>
      <c r="C9">
        <v>2030</v>
      </c>
      <c r="D9">
        <f t="shared" si="7"/>
        <v>0.14673913</v>
      </c>
      <c r="E9">
        <v>0.14673913</v>
      </c>
      <c r="F9">
        <v>1</v>
      </c>
      <c r="H9">
        <f>INDEX(dispatch_gen_hydro!$P$2:$P$97,MATCH($O9,dispatch_gen_hydro!$R$2:$R$97,0))</f>
        <v>33.159340800000003</v>
      </c>
      <c r="I9">
        <f t="shared" si="1"/>
        <v>0.10362294000000001</v>
      </c>
      <c r="J9">
        <f t="shared" si="2"/>
        <v>0.14673913</v>
      </c>
      <c r="K9">
        <f t="shared" si="3"/>
        <v>0</v>
      </c>
      <c r="L9">
        <f t="shared" si="4"/>
        <v>0.14673913</v>
      </c>
      <c r="M9">
        <f t="shared" si="5"/>
        <v>0</v>
      </c>
      <c r="O9" t="str">
        <f t="shared" si="6"/>
        <v>Koyna_Stage_2_203008</v>
      </c>
    </row>
    <row r="10" spans="1:15" x14ac:dyDescent="0.35">
      <c r="A10" t="s">
        <v>6</v>
      </c>
      <c r="B10">
        <v>203009</v>
      </c>
      <c r="C10">
        <v>2030</v>
      </c>
      <c r="D10">
        <f t="shared" si="7"/>
        <v>0.14673913</v>
      </c>
      <c r="E10">
        <v>0.14673913</v>
      </c>
      <c r="F10">
        <v>1</v>
      </c>
      <c r="H10">
        <f>INDEX(dispatch_gen_hydro!$P$2:$P$97,MATCH($O10,dispatch_gen_hydro!$R$2:$R$97,0))</f>
        <v>33.159340800000003</v>
      </c>
      <c r="I10">
        <f t="shared" si="1"/>
        <v>0.10362294000000001</v>
      </c>
      <c r="J10">
        <f t="shared" si="2"/>
        <v>0.14673913</v>
      </c>
      <c r="K10">
        <f t="shared" si="3"/>
        <v>0</v>
      </c>
      <c r="L10">
        <f t="shared" si="4"/>
        <v>0.14673913</v>
      </c>
      <c r="M10">
        <f t="shared" si="5"/>
        <v>0</v>
      </c>
      <c r="O10" t="str">
        <f t="shared" si="6"/>
        <v>Koyna_Stage_2_203009</v>
      </c>
    </row>
    <row r="11" spans="1:15" x14ac:dyDescent="0.35">
      <c r="A11" t="s">
        <v>6</v>
      </c>
      <c r="B11">
        <v>203010</v>
      </c>
      <c r="C11">
        <v>2030</v>
      </c>
      <c r="D11">
        <f t="shared" si="7"/>
        <v>0.14513888899999999</v>
      </c>
      <c r="E11">
        <v>0.14513888899999999</v>
      </c>
      <c r="F11">
        <v>1</v>
      </c>
      <c r="H11">
        <f>INDEX(dispatch_gen_hydro!$P$2:$P$97,MATCH($O11,dispatch_gen_hydro!$R$2:$R$97,0))</f>
        <v>33.159340800000003</v>
      </c>
      <c r="I11">
        <f t="shared" si="1"/>
        <v>0.10362294000000001</v>
      </c>
      <c r="J11">
        <f t="shared" si="2"/>
        <v>0.14513888899999999</v>
      </c>
      <c r="K11">
        <f t="shared" si="3"/>
        <v>0</v>
      </c>
      <c r="L11">
        <f t="shared" si="4"/>
        <v>0.14513888899999999</v>
      </c>
      <c r="M11">
        <f t="shared" si="5"/>
        <v>0</v>
      </c>
      <c r="O11" t="str">
        <f t="shared" si="6"/>
        <v>Koyna_Stage_2_203010</v>
      </c>
    </row>
    <row r="12" spans="1:15" x14ac:dyDescent="0.35">
      <c r="A12" t="s">
        <v>6</v>
      </c>
      <c r="B12">
        <v>203011</v>
      </c>
      <c r="C12">
        <v>2030</v>
      </c>
      <c r="D12">
        <f t="shared" si="7"/>
        <v>0.14513888899999999</v>
      </c>
      <c r="E12">
        <v>0.14513888899999999</v>
      </c>
      <c r="F12">
        <v>1</v>
      </c>
      <c r="H12">
        <f>INDEX(dispatch_gen_hydro!$P$2:$P$97,MATCH($O12,dispatch_gen_hydro!$R$2:$R$97,0))</f>
        <v>33.159340800000003</v>
      </c>
      <c r="I12">
        <f t="shared" si="1"/>
        <v>0.10362294000000001</v>
      </c>
      <c r="J12">
        <f t="shared" si="2"/>
        <v>0.14513888899999999</v>
      </c>
      <c r="K12">
        <f t="shared" si="3"/>
        <v>0</v>
      </c>
      <c r="L12">
        <f t="shared" si="4"/>
        <v>0.14513888899999999</v>
      </c>
      <c r="M12">
        <f t="shared" si="5"/>
        <v>0</v>
      </c>
      <c r="O12" t="str">
        <f t="shared" si="6"/>
        <v>Koyna_Stage_2_203011</v>
      </c>
    </row>
    <row r="13" spans="1:15" x14ac:dyDescent="0.35">
      <c r="A13" t="s">
        <v>6</v>
      </c>
      <c r="B13">
        <v>203012</v>
      </c>
      <c r="C13">
        <v>2030</v>
      </c>
      <c r="D13">
        <f t="shared" si="7"/>
        <v>0.87167963749999955</v>
      </c>
      <c r="E13">
        <v>0.14513888899999999</v>
      </c>
      <c r="F13">
        <v>1</v>
      </c>
      <c r="H13">
        <f>INDEX(dispatch_gen_hydro!$P$2:$P$97,MATCH($O13,dispatch_gen_hydro!$R$2:$R$97,0))</f>
        <v>320</v>
      </c>
      <c r="I13">
        <f t="shared" si="1"/>
        <v>1</v>
      </c>
      <c r="J13">
        <f t="shared" si="2"/>
        <v>1</v>
      </c>
      <c r="K13">
        <f t="shared" si="3"/>
        <v>1</v>
      </c>
      <c r="L13">
        <f t="shared" si="4"/>
        <v>0.87167963749999955</v>
      </c>
      <c r="M13">
        <f t="shared" si="5"/>
        <v>0</v>
      </c>
      <c r="O13" t="str">
        <f t="shared" si="6"/>
        <v>Koyna_Stage_2_203012</v>
      </c>
    </row>
    <row r="15" spans="1:15" x14ac:dyDescent="0.35">
      <c r="D15">
        <f>AVERAGE(D2:D13)</f>
        <v>0.23616062599999968</v>
      </c>
      <c r="I15">
        <f>AVERAGE(I2:I13)</f>
        <v>0.23616062599999968</v>
      </c>
      <c r="J15">
        <f>AVERAGE(J2:J13)</f>
        <v>0.2575473530833331</v>
      </c>
      <c r="L15">
        <f>AVERAGE(L2:L13)</f>
        <v>0.23616062599999968</v>
      </c>
    </row>
    <row r="16" spans="1:15" x14ac:dyDescent="0.35">
      <c r="J16">
        <f>I15-J15</f>
        <v>-2.1386727083333418E-2</v>
      </c>
      <c r="K16">
        <f>IFERROR(J16*COUNT(K2:K13)/SUM(K2:K13),0)</f>
        <v>-0.12832036250000051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H1" sqref="H1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320</v>
      </c>
      <c r="I1" t="s">
        <v>30</v>
      </c>
      <c r="J1" t="s">
        <v>32</v>
      </c>
      <c r="K1" t="s">
        <v>31</v>
      </c>
      <c r="L1" t="s">
        <v>3</v>
      </c>
      <c r="M1" t="s">
        <v>29</v>
      </c>
      <c r="O1" t="s">
        <v>16</v>
      </c>
    </row>
    <row r="2" spans="1:15" x14ac:dyDescent="0.35">
      <c r="A2" t="s">
        <v>6</v>
      </c>
      <c r="B2">
        <v>203001</v>
      </c>
      <c r="C2">
        <v>2030</v>
      </c>
      <c r="D2" s="2">
        <f>L2+M2</f>
        <v>9.1733073999999373E-2</v>
      </c>
      <c r="E2">
        <v>6.0096153999999999E-2</v>
      </c>
      <c r="F2">
        <v>1</v>
      </c>
      <c r="H2">
        <f>INDEX(dispatch_gen_hydro!$P$2:$P$97,MATCH($O2,dispatch_gen_hydro!$R$2:$R$97,0))</f>
        <v>29.354583679999799</v>
      </c>
      <c r="I2">
        <f t="shared" ref="I2:I13" si="0">H2/$H$1</f>
        <v>9.1733073999999373E-2</v>
      </c>
      <c r="J2">
        <f t="shared" ref="J2:J13" si="1">MIN(F2,MAX(E2,I2))</f>
        <v>9.1733073999999373E-2</v>
      </c>
      <c r="K2" s="1">
        <v>0</v>
      </c>
      <c r="L2">
        <f t="shared" ref="L2:L13" si="2">J2+K2*$K$16</f>
        <v>9.1733073999999373E-2</v>
      </c>
      <c r="M2">
        <f t="shared" ref="M2:M13" si="3">IF($K$16&lt;0,MAX(E2-L2,0),MIN(F2-L2,0))</f>
        <v>0</v>
      </c>
      <c r="O2" t="str">
        <f t="shared" ref="O2:O13" si="4">"Koyna_Stage_3_"&amp;B2</f>
        <v>Koyna_Stage_3_203001</v>
      </c>
    </row>
    <row r="3" spans="1:15" x14ac:dyDescent="0.35">
      <c r="A3" t="s">
        <v>6</v>
      </c>
      <c r="B3">
        <v>203002</v>
      </c>
      <c r="C3">
        <v>2030</v>
      </c>
      <c r="D3" s="2">
        <f>L3-M2</f>
        <v>0.80139627800000002</v>
      </c>
      <c r="E3">
        <v>6.0096153999999999E-2</v>
      </c>
      <c r="F3">
        <v>1</v>
      </c>
      <c r="H3">
        <f>INDEX(dispatch_gen_hydro!$P$2:$P$97,MATCH($O3,dispatch_gen_hydro!$R$2:$R$97,0))</f>
        <v>320</v>
      </c>
      <c r="I3">
        <f t="shared" si="0"/>
        <v>1</v>
      </c>
      <c r="J3">
        <f t="shared" si="1"/>
        <v>1</v>
      </c>
      <c r="K3">
        <f t="shared" ref="K3:K13" si="5">IF($I$15&gt;$J$15,IF(J3&lt;F3,1,0),IF($I$15&lt;$J$15,IF(J3&gt;E3,1,0),0))</f>
        <v>1</v>
      </c>
      <c r="L3">
        <f t="shared" si="2"/>
        <v>0.80139627800000002</v>
      </c>
      <c r="M3">
        <f t="shared" si="3"/>
        <v>0</v>
      </c>
      <c r="O3" t="str">
        <f t="shared" si="4"/>
        <v>Koyna_Stage_3_203002</v>
      </c>
    </row>
    <row r="4" spans="1:15" x14ac:dyDescent="0.35">
      <c r="A4" t="s">
        <v>6</v>
      </c>
      <c r="B4">
        <v>203003</v>
      </c>
      <c r="C4">
        <v>2030</v>
      </c>
      <c r="D4">
        <f t="shared" ref="D4:D13" si="6">L4</f>
        <v>6.0096153999999999E-2</v>
      </c>
      <c r="E4">
        <v>6.0096153999999999E-2</v>
      </c>
      <c r="F4">
        <v>1</v>
      </c>
      <c r="H4">
        <f>INDEX(dispatch_gen_hydro!$P$2:$P$97,MATCH($O4,dispatch_gen_hydro!$R$2:$R$97,0))</f>
        <v>19.230769280000001</v>
      </c>
      <c r="I4">
        <f t="shared" si="0"/>
        <v>6.0096153999999999E-2</v>
      </c>
      <c r="J4">
        <f t="shared" si="1"/>
        <v>6.0096153999999999E-2</v>
      </c>
      <c r="K4">
        <f t="shared" si="5"/>
        <v>0</v>
      </c>
      <c r="L4">
        <f t="shared" si="2"/>
        <v>6.0096153999999999E-2</v>
      </c>
      <c r="M4">
        <f t="shared" si="3"/>
        <v>0</v>
      </c>
      <c r="O4" t="str">
        <f t="shared" si="4"/>
        <v>Koyna_Stage_3_203003</v>
      </c>
    </row>
    <row r="5" spans="1:15" x14ac:dyDescent="0.35">
      <c r="A5" t="s">
        <v>6</v>
      </c>
      <c r="B5">
        <v>203004</v>
      </c>
      <c r="C5">
        <v>2030</v>
      </c>
      <c r="D5">
        <f t="shared" si="6"/>
        <v>0.15230129100000001</v>
      </c>
      <c r="E5">
        <v>0.15230129100000001</v>
      </c>
      <c r="F5">
        <v>1</v>
      </c>
      <c r="H5">
        <f>INDEX(dispatch_gen_hydro!$P$2:$P$97,MATCH($O5,dispatch_gen_hydro!$R$2:$R$97,0))</f>
        <v>19.230769280000001</v>
      </c>
      <c r="I5">
        <f t="shared" si="0"/>
        <v>6.0096153999999999E-2</v>
      </c>
      <c r="J5">
        <f t="shared" si="1"/>
        <v>0.15230129100000001</v>
      </c>
      <c r="K5">
        <f t="shared" si="5"/>
        <v>0</v>
      </c>
      <c r="L5">
        <f t="shared" si="2"/>
        <v>0.15230129100000001</v>
      </c>
      <c r="M5">
        <f t="shared" si="3"/>
        <v>0</v>
      </c>
      <c r="O5" t="str">
        <f t="shared" si="4"/>
        <v>Koyna_Stage_3_203004</v>
      </c>
    </row>
    <row r="6" spans="1:15" x14ac:dyDescent="0.35">
      <c r="A6" t="s">
        <v>6</v>
      </c>
      <c r="B6">
        <v>203005</v>
      </c>
      <c r="C6">
        <v>2030</v>
      </c>
      <c r="D6">
        <f t="shared" si="6"/>
        <v>0.15230129100000001</v>
      </c>
      <c r="E6">
        <v>0.15230129100000001</v>
      </c>
      <c r="F6">
        <v>1</v>
      </c>
      <c r="H6">
        <f>INDEX(dispatch_gen_hydro!$P$2:$P$97,MATCH($O6,dispatch_gen_hydro!$R$2:$R$97,0))</f>
        <v>19.230769280000001</v>
      </c>
      <c r="I6">
        <f t="shared" si="0"/>
        <v>6.0096153999999999E-2</v>
      </c>
      <c r="J6">
        <f t="shared" si="1"/>
        <v>0.15230129100000001</v>
      </c>
      <c r="K6">
        <f t="shared" si="5"/>
        <v>0</v>
      </c>
      <c r="L6">
        <f t="shared" si="2"/>
        <v>0.15230129100000001</v>
      </c>
      <c r="M6">
        <f t="shared" si="3"/>
        <v>0</v>
      </c>
      <c r="O6" t="str">
        <f t="shared" si="4"/>
        <v>Koyna_Stage_3_203005</v>
      </c>
    </row>
    <row r="7" spans="1:15" x14ac:dyDescent="0.35">
      <c r="A7" t="s">
        <v>6</v>
      </c>
      <c r="B7">
        <v>203006</v>
      </c>
      <c r="C7">
        <v>2030</v>
      </c>
      <c r="D7">
        <f t="shared" si="6"/>
        <v>0.15230129100000001</v>
      </c>
      <c r="E7">
        <v>0.15230129100000001</v>
      </c>
      <c r="F7">
        <v>1</v>
      </c>
      <c r="H7">
        <f>INDEX(dispatch_gen_hydro!$P$2:$P$97,MATCH($O7,dispatch_gen_hydro!$R$2:$R$97,0))</f>
        <v>19.230769280000001</v>
      </c>
      <c r="I7">
        <f t="shared" si="0"/>
        <v>6.0096153999999999E-2</v>
      </c>
      <c r="J7">
        <f t="shared" si="1"/>
        <v>0.15230129100000001</v>
      </c>
      <c r="K7">
        <f t="shared" si="5"/>
        <v>0</v>
      </c>
      <c r="L7">
        <f t="shared" si="2"/>
        <v>0.15230129100000001</v>
      </c>
      <c r="M7">
        <f t="shared" si="3"/>
        <v>0</v>
      </c>
      <c r="O7" t="str">
        <f t="shared" si="4"/>
        <v>Koyna_Stage_3_203006</v>
      </c>
    </row>
    <row r="8" spans="1:15" x14ac:dyDescent="0.35">
      <c r="A8" t="s">
        <v>6</v>
      </c>
      <c r="B8">
        <v>203007</v>
      </c>
      <c r="C8">
        <v>2030</v>
      </c>
      <c r="D8">
        <f t="shared" si="6"/>
        <v>8.3517323000000004E-2</v>
      </c>
      <c r="E8">
        <v>8.3517323000000004E-2</v>
      </c>
      <c r="F8">
        <v>1</v>
      </c>
      <c r="H8">
        <f>INDEX(dispatch_gen_hydro!$P$2:$P$97,MATCH($O8,dispatch_gen_hydro!$R$2:$R$97,0))</f>
        <v>19.230769280000001</v>
      </c>
      <c r="I8">
        <f t="shared" si="0"/>
        <v>6.0096153999999999E-2</v>
      </c>
      <c r="J8">
        <f t="shared" si="1"/>
        <v>8.3517323000000004E-2</v>
      </c>
      <c r="K8">
        <f t="shared" si="5"/>
        <v>0</v>
      </c>
      <c r="L8">
        <f t="shared" si="2"/>
        <v>8.3517323000000004E-2</v>
      </c>
      <c r="M8">
        <f t="shared" si="3"/>
        <v>0</v>
      </c>
      <c r="O8" t="str">
        <f t="shared" si="4"/>
        <v>Koyna_Stage_3_203007</v>
      </c>
    </row>
    <row r="9" spans="1:15" x14ac:dyDescent="0.35">
      <c r="A9" t="s">
        <v>6</v>
      </c>
      <c r="B9">
        <v>203008</v>
      </c>
      <c r="C9">
        <v>2030</v>
      </c>
      <c r="D9">
        <f t="shared" si="6"/>
        <v>8.3517323000000004E-2</v>
      </c>
      <c r="E9">
        <v>8.3517323000000004E-2</v>
      </c>
      <c r="F9">
        <v>1</v>
      </c>
      <c r="H9">
        <f>INDEX(dispatch_gen_hydro!$P$2:$P$97,MATCH($O9,dispatch_gen_hydro!$R$2:$R$97,0))</f>
        <v>19.230769280000001</v>
      </c>
      <c r="I9">
        <f t="shared" si="0"/>
        <v>6.0096153999999999E-2</v>
      </c>
      <c r="J9">
        <f t="shared" si="1"/>
        <v>8.3517323000000004E-2</v>
      </c>
      <c r="K9">
        <f t="shared" si="5"/>
        <v>0</v>
      </c>
      <c r="L9">
        <f t="shared" si="2"/>
        <v>8.3517323000000004E-2</v>
      </c>
      <c r="M9">
        <f t="shared" si="3"/>
        <v>0</v>
      </c>
      <c r="O9" t="str">
        <f t="shared" si="4"/>
        <v>Koyna_Stage_3_203008</v>
      </c>
    </row>
    <row r="10" spans="1:15" x14ac:dyDescent="0.35">
      <c r="A10" t="s">
        <v>6</v>
      </c>
      <c r="B10">
        <v>203009</v>
      </c>
      <c r="C10">
        <v>2030</v>
      </c>
      <c r="D10">
        <f t="shared" si="6"/>
        <v>8.3517323000000004E-2</v>
      </c>
      <c r="E10">
        <v>8.3517323000000004E-2</v>
      </c>
      <c r="F10">
        <v>1</v>
      </c>
      <c r="H10">
        <f>INDEX(dispatch_gen_hydro!$P$2:$P$97,MATCH($O10,dispatch_gen_hydro!$R$2:$R$97,0))</f>
        <v>19.230769280000001</v>
      </c>
      <c r="I10">
        <f t="shared" si="0"/>
        <v>6.0096153999999999E-2</v>
      </c>
      <c r="J10">
        <f t="shared" si="1"/>
        <v>8.3517323000000004E-2</v>
      </c>
      <c r="K10">
        <f t="shared" si="5"/>
        <v>0</v>
      </c>
      <c r="L10">
        <f t="shared" si="2"/>
        <v>8.3517323000000004E-2</v>
      </c>
      <c r="M10">
        <f t="shared" si="3"/>
        <v>0</v>
      </c>
      <c r="O10" t="str">
        <f t="shared" si="4"/>
        <v>Koyna_Stage_3_203009</v>
      </c>
    </row>
    <row r="11" spans="1:15" x14ac:dyDescent="0.35">
      <c r="A11" t="s">
        <v>6</v>
      </c>
      <c r="B11">
        <v>203010</v>
      </c>
      <c r="C11">
        <v>2030</v>
      </c>
      <c r="D11">
        <f t="shared" si="6"/>
        <v>8.5260417000000005E-2</v>
      </c>
      <c r="E11">
        <v>8.5260417000000005E-2</v>
      </c>
      <c r="F11">
        <v>1</v>
      </c>
      <c r="H11">
        <f>INDEX(dispatch_gen_hydro!$P$2:$P$97,MATCH($O11,dispatch_gen_hydro!$R$2:$R$97,0))</f>
        <v>19.230769280000001</v>
      </c>
      <c r="I11">
        <f t="shared" si="0"/>
        <v>6.0096153999999999E-2</v>
      </c>
      <c r="J11">
        <f t="shared" si="1"/>
        <v>8.5260417000000005E-2</v>
      </c>
      <c r="K11">
        <f t="shared" si="5"/>
        <v>0</v>
      </c>
      <c r="L11">
        <f t="shared" si="2"/>
        <v>8.5260417000000005E-2</v>
      </c>
      <c r="M11">
        <f t="shared" si="3"/>
        <v>0</v>
      </c>
      <c r="O11" t="str">
        <f t="shared" si="4"/>
        <v>Koyna_Stage_3_203010</v>
      </c>
    </row>
    <row r="12" spans="1:15" x14ac:dyDescent="0.35">
      <c r="A12" t="s">
        <v>6</v>
      </c>
      <c r="B12">
        <v>203011</v>
      </c>
      <c r="C12">
        <v>2030</v>
      </c>
      <c r="D12">
        <f t="shared" si="6"/>
        <v>8.5260417000000005E-2</v>
      </c>
      <c r="E12">
        <v>8.5260417000000005E-2</v>
      </c>
      <c r="F12">
        <v>1</v>
      </c>
      <c r="H12">
        <f>INDEX(dispatch_gen_hydro!$P$2:$P$97,MATCH($O12,dispatch_gen_hydro!$R$2:$R$97,0))</f>
        <v>19.230769280000001</v>
      </c>
      <c r="I12">
        <f t="shared" si="0"/>
        <v>6.0096153999999999E-2</v>
      </c>
      <c r="J12">
        <f t="shared" si="1"/>
        <v>8.5260417000000005E-2</v>
      </c>
      <c r="K12">
        <f t="shared" si="5"/>
        <v>0</v>
      </c>
      <c r="L12">
        <f t="shared" si="2"/>
        <v>8.5260417000000005E-2</v>
      </c>
      <c r="M12">
        <f t="shared" si="3"/>
        <v>0</v>
      </c>
      <c r="O12" t="str">
        <f t="shared" si="4"/>
        <v>Koyna_Stage_3_203011</v>
      </c>
    </row>
    <row r="13" spans="1:15" x14ac:dyDescent="0.35">
      <c r="A13" t="s">
        <v>6</v>
      </c>
      <c r="B13">
        <v>203012</v>
      </c>
      <c r="C13">
        <v>2030</v>
      </c>
      <c r="D13">
        <f t="shared" si="6"/>
        <v>0.80139627800000002</v>
      </c>
      <c r="E13">
        <v>8.5260417000000005E-2</v>
      </c>
      <c r="F13">
        <v>1</v>
      </c>
      <c r="H13">
        <f>INDEX(dispatch_gen_hydro!$P$2:$P$97,MATCH($O13,dispatch_gen_hydro!$R$2:$R$97,0))</f>
        <v>320</v>
      </c>
      <c r="I13">
        <f t="shared" si="0"/>
        <v>1</v>
      </c>
      <c r="J13">
        <f t="shared" si="1"/>
        <v>1</v>
      </c>
      <c r="K13">
        <f t="shared" si="5"/>
        <v>1</v>
      </c>
      <c r="L13">
        <f t="shared" si="2"/>
        <v>0.80139627800000002</v>
      </c>
      <c r="M13">
        <f t="shared" si="3"/>
        <v>0</v>
      </c>
      <c r="O13" t="str">
        <f t="shared" si="4"/>
        <v>Koyna_Stage_3_203012</v>
      </c>
    </row>
    <row r="15" spans="1:15" x14ac:dyDescent="0.35">
      <c r="D15">
        <f>AVERAGE(D2:D13)</f>
        <v>0.21938320499999997</v>
      </c>
      <c r="I15">
        <f>AVERAGE(I2:I13)</f>
        <v>0.21938320499999997</v>
      </c>
      <c r="J15">
        <f>AVERAGE(J2:J13)</f>
        <v>0.2524838253333333</v>
      </c>
      <c r="L15">
        <f>AVERAGE(L2:L13)</f>
        <v>0.21938320499999997</v>
      </c>
    </row>
    <row r="16" spans="1:15" x14ac:dyDescent="0.35">
      <c r="J16">
        <f>I15-J15</f>
        <v>-3.310062033333333E-2</v>
      </c>
      <c r="K16">
        <f>IFERROR(J16*COUNT(K2:K13)/SUM(K2:K13),0)</f>
        <v>-0.19860372199999998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H1" sqref="H1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1000</v>
      </c>
      <c r="I1" t="s">
        <v>30</v>
      </c>
      <c r="J1" t="s">
        <v>32</v>
      </c>
      <c r="K1" t="s">
        <v>31</v>
      </c>
      <c r="L1" t="s">
        <v>3</v>
      </c>
      <c r="M1" t="s">
        <v>29</v>
      </c>
      <c r="O1" t="s">
        <v>16</v>
      </c>
    </row>
    <row r="2" spans="1:15" x14ac:dyDescent="0.35">
      <c r="A2" t="s">
        <v>6</v>
      </c>
      <c r="B2">
        <v>203001</v>
      </c>
      <c r="C2">
        <v>2030</v>
      </c>
      <c r="D2">
        <f t="shared" ref="D2:D3" si="0">L2</f>
        <v>0.88248379361901597</v>
      </c>
      <c r="E2">
        <v>1.3475275E-2</v>
      </c>
      <c r="F2">
        <v>1</v>
      </c>
      <c r="H2">
        <f>INDEX(dispatch_gen_hydro!$P$2:$P$97,MATCH($O2,dispatch_gen_hydro!$R$2:$R$97,0))</f>
        <v>944.98292111901605</v>
      </c>
      <c r="I2">
        <f t="shared" ref="I2:I13" si="1">H2/$H$1</f>
        <v>0.94498292111901605</v>
      </c>
      <c r="J2">
        <f t="shared" ref="J2:J13" si="2">MIN(F2,MAX(E2,I2))</f>
        <v>0.94498292111901605</v>
      </c>
      <c r="K2">
        <f t="shared" ref="K2:K13" si="3">IF($I$15&gt;$J$15,IF(J2&lt;F2,1,0),IF($I$15&lt;$J$15,IF(J2&gt;E2,1,0),0))</f>
        <v>1</v>
      </c>
      <c r="L2">
        <f t="shared" ref="L2:L13" si="4">J2+K2*$K$16</f>
        <v>0.88248379361901597</v>
      </c>
      <c r="M2">
        <f t="shared" ref="M2:M13" si="5">IF($K$16&lt;0,MAX(E2-L2,0),MIN(F2-L2,0))</f>
        <v>0</v>
      </c>
      <c r="O2" t="str">
        <f>"Koyna_Stage_4_"&amp;B2</f>
        <v>Koyna_Stage_4_203001</v>
      </c>
    </row>
    <row r="3" spans="1:15" x14ac:dyDescent="0.35">
      <c r="A3" t="s">
        <v>6</v>
      </c>
      <c r="B3">
        <v>203002</v>
      </c>
      <c r="C3">
        <v>2030</v>
      </c>
      <c r="D3">
        <f t="shared" si="0"/>
        <v>1.3475275E-2</v>
      </c>
      <c r="E3">
        <v>1.3475275E-2</v>
      </c>
      <c r="F3">
        <v>1</v>
      </c>
      <c r="H3">
        <f>INDEX(dispatch_gen_hydro!$P$2:$P$97,MATCH($O3,dispatch_gen_hydro!$R$2:$R$97,0))</f>
        <v>5.0407609999999998</v>
      </c>
      <c r="I3">
        <f t="shared" si="1"/>
        <v>5.0407609999999995E-3</v>
      </c>
      <c r="J3">
        <f t="shared" si="2"/>
        <v>1.3475275E-2</v>
      </c>
      <c r="K3">
        <f t="shared" si="3"/>
        <v>0</v>
      </c>
      <c r="L3">
        <f t="shared" si="4"/>
        <v>1.3475275E-2</v>
      </c>
      <c r="M3">
        <f t="shared" si="5"/>
        <v>0</v>
      </c>
      <c r="O3" t="str">
        <f t="shared" ref="O3:O13" si="6">"Koyna_Stage_4_"&amp;B3</f>
        <v>Koyna_Stage_4_203002</v>
      </c>
    </row>
    <row r="4" spans="1:15" x14ac:dyDescent="0.35">
      <c r="A4" t="s">
        <v>6</v>
      </c>
      <c r="B4">
        <v>203003</v>
      </c>
      <c r="C4">
        <v>2030</v>
      </c>
      <c r="D4">
        <f t="shared" ref="D4:D13" si="7">L4</f>
        <v>1.3475275E-2</v>
      </c>
      <c r="E4">
        <v>1.3475275E-2</v>
      </c>
      <c r="F4">
        <v>1</v>
      </c>
      <c r="H4">
        <f>INDEX(dispatch_gen_hydro!$P$2:$P$97,MATCH($O4,dispatch_gen_hydro!$R$2:$R$97,0))</f>
        <v>5.0407609999999998</v>
      </c>
      <c r="I4">
        <f t="shared" si="1"/>
        <v>5.0407609999999995E-3</v>
      </c>
      <c r="J4">
        <f t="shared" si="2"/>
        <v>1.3475275E-2</v>
      </c>
      <c r="K4">
        <f t="shared" si="3"/>
        <v>0</v>
      </c>
      <c r="L4">
        <f t="shared" si="4"/>
        <v>1.3475275E-2</v>
      </c>
      <c r="M4">
        <f t="shared" si="5"/>
        <v>0</v>
      </c>
      <c r="O4" t="str">
        <f t="shared" si="6"/>
        <v>Koyna_Stage_4_203003</v>
      </c>
    </row>
    <row r="5" spans="1:15" x14ac:dyDescent="0.35">
      <c r="A5" t="s">
        <v>6</v>
      </c>
      <c r="B5">
        <v>203004</v>
      </c>
      <c r="C5">
        <v>2030</v>
      </c>
      <c r="D5">
        <f t="shared" si="7"/>
        <v>5.0407610000000004E-3</v>
      </c>
      <c r="E5">
        <v>5.0407610000000004E-3</v>
      </c>
      <c r="F5">
        <v>1</v>
      </c>
      <c r="H5">
        <f>INDEX(dispatch_gen_hydro!$P$2:$P$97,MATCH($O5,dispatch_gen_hydro!$R$2:$R$97,0))</f>
        <v>5.0407609999999998</v>
      </c>
      <c r="I5">
        <f t="shared" si="1"/>
        <v>5.0407609999999995E-3</v>
      </c>
      <c r="J5">
        <f t="shared" si="2"/>
        <v>5.0407610000000004E-3</v>
      </c>
      <c r="K5">
        <f t="shared" si="3"/>
        <v>0</v>
      </c>
      <c r="L5">
        <f t="shared" si="4"/>
        <v>5.0407610000000004E-3</v>
      </c>
      <c r="M5">
        <f t="shared" si="5"/>
        <v>0</v>
      </c>
      <c r="O5" t="str">
        <f t="shared" si="6"/>
        <v>Koyna_Stage_4_203004</v>
      </c>
    </row>
    <row r="6" spans="1:15" x14ac:dyDescent="0.35">
      <c r="A6" t="s">
        <v>6</v>
      </c>
      <c r="B6">
        <v>203005</v>
      </c>
      <c r="C6">
        <v>2030</v>
      </c>
      <c r="D6">
        <f t="shared" si="7"/>
        <v>5.0407610000000004E-3</v>
      </c>
      <c r="E6">
        <v>5.0407610000000004E-3</v>
      </c>
      <c r="F6">
        <v>1</v>
      </c>
      <c r="H6">
        <f>INDEX(dispatch_gen_hydro!$P$2:$P$97,MATCH($O6,dispatch_gen_hydro!$R$2:$R$97,0))</f>
        <v>5.0407609999999998</v>
      </c>
      <c r="I6">
        <f t="shared" si="1"/>
        <v>5.0407609999999995E-3</v>
      </c>
      <c r="J6">
        <f t="shared" si="2"/>
        <v>5.0407610000000004E-3</v>
      </c>
      <c r="K6">
        <f t="shared" si="3"/>
        <v>0</v>
      </c>
      <c r="L6">
        <f t="shared" si="4"/>
        <v>5.0407610000000004E-3</v>
      </c>
      <c r="M6">
        <f t="shared" si="5"/>
        <v>0</v>
      </c>
      <c r="O6" t="str">
        <f t="shared" si="6"/>
        <v>Koyna_Stage_4_203005</v>
      </c>
    </row>
    <row r="7" spans="1:15" x14ac:dyDescent="0.35">
      <c r="A7" t="s">
        <v>6</v>
      </c>
      <c r="B7">
        <v>203006</v>
      </c>
      <c r="C7">
        <v>2030</v>
      </c>
      <c r="D7">
        <f t="shared" si="7"/>
        <v>5.0407610000000004E-3</v>
      </c>
      <c r="E7">
        <v>5.0407610000000004E-3</v>
      </c>
      <c r="F7">
        <v>1</v>
      </c>
      <c r="H7">
        <f>INDEX(dispatch_gen_hydro!$P$2:$P$97,MATCH($O7,dispatch_gen_hydro!$R$2:$R$97,0))</f>
        <v>5.0407609999999998</v>
      </c>
      <c r="I7">
        <f t="shared" si="1"/>
        <v>5.0407609999999995E-3</v>
      </c>
      <c r="J7">
        <f t="shared" si="2"/>
        <v>5.0407610000000004E-3</v>
      </c>
      <c r="K7">
        <f t="shared" si="3"/>
        <v>0</v>
      </c>
      <c r="L7">
        <f t="shared" si="4"/>
        <v>5.0407610000000004E-3</v>
      </c>
      <c r="M7">
        <f t="shared" si="5"/>
        <v>0</v>
      </c>
      <c r="O7" t="str">
        <f t="shared" si="6"/>
        <v>Koyna_Stage_4_203006</v>
      </c>
    </row>
    <row r="8" spans="1:15" x14ac:dyDescent="0.35">
      <c r="A8" t="s">
        <v>6</v>
      </c>
      <c r="B8">
        <v>203007</v>
      </c>
      <c r="C8">
        <v>2030</v>
      </c>
      <c r="D8">
        <f t="shared" si="7"/>
        <v>2.8546195999999999E-2</v>
      </c>
      <c r="E8">
        <v>2.8546195999999999E-2</v>
      </c>
      <c r="F8">
        <v>1</v>
      </c>
      <c r="H8">
        <f>INDEX(dispatch_gen_hydro!$P$2:$P$97,MATCH($O8,dispatch_gen_hydro!$R$2:$R$97,0))</f>
        <v>5.0407609999999998</v>
      </c>
      <c r="I8">
        <f t="shared" si="1"/>
        <v>5.0407609999999995E-3</v>
      </c>
      <c r="J8">
        <f t="shared" si="2"/>
        <v>2.8546195999999999E-2</v>
      </c>
      <c r="K8">
        <f t="shared" si="3"/>
        <v>0</v>
      </c>
      <c r="L8">
        <f t="shared" si="4"/>
        <v>2.8546195999999999E-2</v>
      </c>
      <c r="M8">
        <f t="shared" si="5"/>
        <v>0</v>
      </c>
      <c r="O8" t="str">
        <f t="shared" si="6"/>
        <v>Koyna_Stage_4_203007</v>
      </c>
    </row>
    <row r="9" spans="1:15" x14ac:dyDescent="0.35">
      <c r="A9" t="s">
        <v>6</v>
      </c>
      <c r="B9">
        <v>203008</v>
      </c>
      <c r="C9">
        <v>2030</v>
      </c>
      <c r="D9">
        <f t="shared" si="7"/>
        <v>2.8546195999999999E-2</v>
      </c>
      <c r="E9">
        <v>2.8546195999999999E-2</v>
      </c>
      <c r="F9">
        <v>1</v>
      </c>
      <c r="H9">
        <f>INDEX(dispatch_gen_hydro!$P$2:$P$97,MATCH($O9,dispatch_gen_hydro!$R$2:$R$97,0))</f>
        <v>5.0407609999999998</v>
      </c>
      <c r="I9">
        <f t="shared" si="1"/>
        <v>5.0407609999999995E-3</v>
      </c>
      <c r="J9">
        <f t="shared" si="2"/>
        <v>2.8546195999999999E-2</v>
      </c>
      <c r="K9">
        <f t="shared" si="3"/>
        <v>0</v>
      </c>
      <c r="L9">
        <f t="shared" si="4"/>
        <v>2.8546195999999999E-2</v>
      </c>
      <c r="M9">
        <f t="shared" si="5"/>
        <v>0</v>
      </c>
      <c r="O9" t="str">
        <f t="shared" si="6"/>
        <v>Koyna_Stage_4_203008</v>
      </c>
    </row>
    <row r="10" spans="1:15" x14ac:dyDescent="0.35">
      <c r="A10" t="s">
        <v>6</v>
      </c>
      <c r="B10">
        <v>203009</v>
      </c>
      <c r="C10">
        <v>2030</v>
      </c>
      <c r="D10">
        <f t="shared" si="7"/>
        <v>2.8546195999999999E-2</v>
      </c>
      <c r="E10">
        <v>2.8546195999999999E-2</v>
      </c>
      <c r="F10">
        <v>1</v>
      </c>
      <c r="H10">
        <f>INDEX(dispatch_gen_hydro!$P$2:$P$97,MATCH($O10,dispatch_gen_hydro!$R$2:$R$97,0))</f>
        <v>5.0407609999999998</v>
      </c>
      <c r="I10">
        <f t="shared" si="1"/>
        <v>5.0407609999999995E-3</v>
      </c>
      <c r="J10">
        <f t="shared" si="2"/>
        <v>2.8546195999999999E-2</v>
      </c>
      <c r="K10">
        <f t="shared" si="3"/>
        <v>0</v>
      </c>
      <c r="L10">
        <f t="shared" si="4"/>
        <v>2.8546195999999999E-2</v>
      </c>
      <c r="M10">
        <f t="shared" si="5"/>
        <v>0</v>
      </c>
      <c r="O10" t="str">
        <f t="shared" si="6"/>
        <v>Koyna_Stage_4_203009</v>
      </c>
    </row>
    <row r="11" spans="1:15" x14ac:dyDescent="0.35">
      <c r="A11" t="s">
        <v>6</v>
      </c>
      <c r="B11">
        <v>203010</v>
      </c>
      <c r="C11">
        <v>2030</v>
      </c>
      <c r="D11">
        <f t="shared" si="7"/>
        <v>2.3847222000000001E-2</v>
      </c>
      <c r="E11">
        <v>2.3847222000000001E-2</v>
      </c>
      <c r="F11">
        <v>1</v>
      </c>
      <c r="H11">
        <f>INDEX(dispatch_gen_hydro!$P$2:$P$97,MATCH($O11,dispatch_gen_hydro!$R$2:$R$97,0))</f>
        <v>5.0407609999999998</v>
      </c>
      <c r="I11">
        <f t="shared" si="1"/>
        <v>5.0407609999999995E-3</v>
      </c>
      <c r="J11">
        <f t="shared" si="2"/>
        <v>2.3847222000000001E-2</v>
      </c>
      <c r="K11">
        <f t="shared" si="3"/>
        <v>0</v>
      </c>
      <c r="L11">
        <f t="shared" si="4"/>
        <v>2.3847222000000001E-2</v>
      </c>
      <c r="M11">
        <f t="shared" si="5"/>
        <v>0</v>
      </c>
      <c r="O11" t="str">
        <f t="shared" si="6"/>
        <v>Koyna_Stage_4_203010</v>
      </c>
    </row>
    <row r="12" spans="1:15" x14ac:dyDescent="0.35">
      <c r="A12" t="s">
        <v>6</v>
      </c>
      <c r="B12">
        <v>203011</v>
      </c>
      <c r="C12">
        <v>2030</v>
      </c>
      <c r="D12">
        <f t="shared" si="7"/>
        <v>2.3847222000000001E-2</v>
      </c>
      <c r="E12">
        <v>2.3847222000000001E-2</v>
      </c>
      <c r="F12">
        <v>1</v>
      </c>
      <c r="H12">
        <f>INDEX(dispatch_gen_hydro!$P$2:$P$97,MATCH($O12,dispatch_gen_hydro!$R$2:$R$97,0))</f>
        <v>5.0407609999999998</v>
      </c>
      <c r="I12">
        <f t="shared" si="1"/>
        <v>5.0407609999999995E-3</v>
      </c>
      <c r="J12">
        <f t="shared" si="2"/>
        <v>2.3847222000000001E-2</v>
      </c>
      <c r="K12">
        <f t="shared" si="3"/>
        <v>0</v>
      </c>
      <c r="L12">
        <f t="shared" si="4"/>
        <v>2.3847222000000001E-2</v>
      </c>
      <c r="M12">
        <f t="shared" si="5"/>
        <v>0</v>
      </c>
      <c r="O12" t="str">
        <f t="shared" si="6"/>
        <v>Koyna_Stage_4_203011</v>
      </c>
    </row>
    <row r="13" spans="1:15" x14ac:dyDescent="0.35">
      <c r="A13" t="s">
        <v>6</v>
      </c>
      <c r="B13">
        <v>203012</v>
      </c>
      <c r="C13">
        <v>2030</v>
      </c>
      <c r="D13">
        <f t="shared" si="7"/>
        <v>0.78502232938098193</v>
      </c>
      <c r="E13">
        <v>2.3847222000000001E-2</v>
      </c>
      <c r="F13">
        <v>1</v>
      </c>
      <c r="H13">
        <f>INDEX(dispatch_gen_hydro!$P$2:$P$97,MATCH($O13,dispatch_gen_hydro!$R$2:$R$97,0))</f>
        <v>847.52145688098199</v>
      </c>
      <c r="I13">
        <f t="shared" si="1"/>
        <v>0.84752145688098202</v>
      </c>
      <c r="J13">
        <f t="shared" si="2"/>
        <v>0.84752145688098202</v>
      </c>
      <c r="K13">
        <f t="shared" si="3"/>
        <v>1</v>
      </c>
      <c r="L13">
        <f t="shared" si="4"/>
        <v>0.78502232938098193</v>
      </c>
      <c r="M13">
        <f t="shared" si="5"/>
        <v>0</v>
      </c>
      <c r="O13" t="str">
        <f t="shared" si="6"/>
        <v>Koyna_Stage_4_203012</v>
      </c>
    </row>
    <row r="15" spans="1:15" x14ac:dyDescent="0.35">
      <c r="D15">
        <f>AVERAGE(D2:D13)</f>
        <v>0.15357599899999982</v>
      </c>
      <c r="I15">
        <f>AVERAGE(I2:I13)</f>
        <v>0.1535759989999998</v>
      </c>
      <c r="J15">
        <f>AVERAGE(J2:J13)</f>
        <v>0.1639925202499998</v>
      </c>
      <c r="L15">
        <f>AVERAGE(L2:L13)</f>
        <v>0.15357599899999982</v>
      </c>
    </row>
    <row r="16" spans="1:15" x14ac:dyDescent="0.35">
      <c r="J16">
        <f>I15-J15</f>
        <v>-1.0416521250000005E-2</v>
      </c>
      <c r="K16">
        <f>IFERROR(J16*COUNT(K2:K13)/SUM(K2:K13),0)</f>
        <v>-6.2499127500000029E-2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H1" sqref="H1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53</v>
      </c>
      <c r="I1" t="s">
        <v>30</v>
      </c>
      <c r="J1" t="s">
        <v>32</v>
      </c>
      <c r="K1" t="s">
        <v>31</v>
      </c>
      <c r="L1" t="s">
        <v>3</v>
      </c>
      <c r="M1" t="s">
        <v>29</v>
      </c>
      <c r="O1" t="s">
        <v>16</v>
      </c>
    </row>
    <row r="2" spans="1:15" x14ac:dyDescent="0.35">
      <c r="A2" t="s">
        <v>6</v>
      </c>
      <c r="B2">
        <v>203001</v>
      </c>
      <c r="C2">
        <v>2030</v>
      </c>
      <c r="D2">
        <f t="shared" ref="D2:D4" si="0">L2</f>
        <v>0.18142235100000001</v>
      </c>
      <c r="E2">
        <v>5.1834957000000001E-2</v>
      </c>
      <c r="F2">
        <v>0.18142235100000001</v>
      </c>
      <c r="H2">
        <f>INDEX(dispatch_gen_hydro!$P$2:$P$97,MATCH($O2,dispatch_gen_hydro!$R$2:$R$97,0))</f>
        <v>39.402173931999997</v>
      </c>
      <c r="I2">
        <f t="shared" ref="I2:I13" si="1">H2/$H$1</f>
        <v>0.74343724399999989</v>
      </c>
      <c r="J2">
        <f t="shared" ref="J2:J13" si="2">MIN(F2,MAX(E2,I2))</f>
        <v>0.18142235100000001</v>
      </c>
      <c r="K2" s="1">
        <v>0</v>
      </c>
      <c r="L2">
        <f t="shared" ref="L2:L13" si="3">J2+K2*$K$16</f>
        <v>0.18142235100000001</v>
      </c>
      <c r="M2">
        <f t="shared" ref="M2:M13" si="4">IF($K$16&lt;0,MAX(E2-L2,0),MIN(F2-L2,0))</f>
        <v>0</v>
      </c>
      <c r="O2" t="str">
        <f>"Pench_"&amp;B2</f>
        <v>Pench_203001</v>
      </c>
    </row>
    <row r="3" spans="1:15" x14ac:dyDescent="0.35">
      <c r="A3" t="s">
        <v>6</v>
      </c>
      <c r="B3">
        <v>203002</v>
      </c>
      <c r="C3">
        <v>2030</v>
      </c>
      <c r="D3">
        <f t="shared" si="0"/>
        <v>0.18142235100000001</v>
      </c>
      <c r="E3">
        <v>5.1834957000000001E-2</v>
      </c>
      <c r="F3">
        <v>0.18142235100000001</v>
      </c>
      <c r="H3">
        <f>INDEX(dispatch_gen_hydro!$P$2:$P$97,MATCH($O3,dispatch_gen_hydro!$R$2:$R$97,0))</f>
        <v>10.865849802</v>
      </c>
      <c r="I3">
        <f t="shared" si="1"/>
        <v>0.20501603399999999</v>
      </c>
      <c r="J3">
        <f t="shared" si="2"/>
        <v>0.18142235100000001</v>
      </c>
      <c r="K3">
        <f t="shared" ref="K3:K13" si="5">IF($I$15&gt;$J$15,IF(J3&lt;F3,1,0),IF($I$15&lt;$J$15,IF(J3&gt;E3,1,0),0))</f>
        <v>0</v>
      </c>
      <c r="L3">
        <f t="shared" si="3"/>
        <v>0.18142235100000001</v>
      </c>
      <c r="M3">
        <f t="shared" si="4"/>
        <v>0</v>
      </c>
      <c r="O3" t="str">
        <f t="shared" ref="O3:O13" si="6">"Pench_"&amp;B3</f>
        <v>Pench_203002</v>
      </c>
    </row>
    <row r="4" spans="1:15" x14ac:dyDescent="0.35">
      <c r="A4" t="s">
        <v>6</v>
      </c>
      <c r="B4">
        <v>203003</v>
      </c>
      <c r="C4">
        <v>2030</v>
      </c>
      <c r="D4">
        <f t="shared" si="0"/>
        <v>5.1834957000000001E-2</v>
      </c>
      <c r="E4">
        <v>5.1834957000000001E-2</v>
      </c>
      <c r="F4">
        <v>0.18142235100000001</v>
      </c>
      <c r="H4">
        <f>INDEX(dispatch_gen_hydro!$P$2:$P$97,MATCH($O4,dispatch_gen_hydro!$R$2:$R$97,0))</f>
        <v>2.7173913019999998</v>
      </c>
      <c r="I4">
        <f t="shared" si="1"/>
        <v>5.1271533999999994E-2</v>
      </c>
      <c r="J4">
        <f t="shared" si="2"/>
        <v>5.1834957000000001E-2</v>
      </c>
      <c r="K4" s="1">
        <v>0</v>
      </c>
      <c r="L4">
        <f t="shared" si="3"/>
        <v>5.1834957000000001E-2</v>
      </c>
      <c r="M4">
        <f t="shared" si="4"/>
        <v>0</v>
      </c>
      <c r="O4" t="str">
        <f t="shared" si="6"/>
        <v>Pench_203003</v>
      </c>
    </row>
    <row r="5" spans="1:15" x14ac:dyDescent="0.35">
      <c r="A5" t="s">
        <v>6</v>
      </c>
      <c r="B5">
        <v>203004</v>
      </c>
      <c r="C5">
        <v>2030</v>
      </c>
      <c r="D5">
        <f t="shared" ref="D5:D13" si="7">L5</f>
        <v>0.23518108916666666</v>
      </c>
      <c r="E5">
        <v>5.1271534000000001E-2</v>
      </c>
      <c r="F5">
        <v>0.64089417599999998</v>
      </c>
      <c r="H5">
        <f>INDEX(dispatch_gen_hydro!$P$2:$P$97,MATCH($O5,dispatch_gen_hydro!$R$2:$R$97,0))</f>
        <v>2.7173913019999998</v>
      </c>
      <c r="I5">
        <f t="shared" si="1"/>
        <v>5.1271533999999994E-2</v>
      </c>
      <c r="J5">
        <f t="shared" si="2"/>
        <v>5.1271534000000001E-2</v>
      </c>
      <c r="K5">
        <f t="shared" si="5"/>
        <v>1</v>
      </c>
      <c r="L5">
        <f t="shared" si="3"/>
        <v>0.23518108916666666</v>
      </c>
      <c r="M5">
        <f t="shared" si="4"/>
        <v>0</v>
      </c>
      <c r="O5" t="str">
        <f t="shared" si="6"/>
        <v>Pench_203004</v>
      </c>
    </row>
    <row r="6" spans="1:15" x14ac:dyDescent="0.35">
      <c r="A6" t="s">
        <v>6</v>
      </c>
      <c r="B6">
        <v>203005</v>
      </c>
      <c r="C6">
        <v>2030</v>
      </c>
      <c r="D6">
        <f t="shared" si="7"/>
        <v>0.23518108916666666</v>
      </c>
      <c r="E6">
        <v>5.1271534000000001E-2</v>
      </c>
      <c r="F6">
        <v>0.64089417599999998</v>
      </c>
      <c r="H6">
        <f>INDEX(dispatch_gen_hydro!$P$2:$P$97,MATCH($O6,dispatch_gen_hydro!$R$2:$R$97,0))</f>
        <v>2.7173913019999998</v>
      </c>
      <c r="I6">
        <f t="shared" si="1"/>
        <v>5.1271533999999994E-2</v>
      </c>
      <c r="J6">
        <f t="shared" si="2"/>
        <v>5.1271534000000001E-2</v>
      </c>
      <c r="K6">
        <f t="shared" si="5"/>
        <v>1</v>
      </c>
      <c r="L6">
        <f t="shared" si="3"/>
        <v>0.23518108916666666</v>
      </c>
      <c r="M6">
        <f t="shared" si="4"/>
        <v>0</v>
      </c>
      <c r="O6" t="str">
        <f t="shared" si="6"/>
        <v>Pench_203005</v>
      </c>
    </row>
    <row r="7" spans="1:15" x14ac:dyDescent="0.35">
      <c r="A7" t="s">
        <v>6</v>
      </c>
      <c r="B7">
        <v>203006</v>
      </c>
      <c r="C7">
        <v>2030</v>
      </c>
      <c r="D7">
        <f t="shared" si="7"/>
        <v>0.23518108916666666</v>
      </c>
      <c r="E7">
        <v>5.1271534000000001E-2</v>
      </c>
      <c r="F7">
        <v>0.64089417599999998</v>
      </c>
      <c r="H7">
        <f>INDEX(dispatch_gen_hydro!$P$2:$P$97,MATCH($O7,dispatch_gen_hydro!$R$2:$R$97,0))</f>
        <v>2.7173913019999998</v>
      </c>
      <c r="I7">
        <f t="shared" si="1"/>
        <v>5.1271533999999994E-2</v>
      </c>
      <c r="J7">
        <f t="shared" si="2"/>
        <v>5.1271534000000001E-2</v>
      </c>
      <c r="K7">
        <f t="shared" si="5"/>
        <v>1</v>
      </c>
      <c r="L7">
        <f t="shared" si="3"/>
        <v>0.23518108916666666</v>
      </c>
      <c r="M7">
        <f t="shared" si="4"/>
        <v>0</v>
      </c>
      <c r="O7" t="str">
        <f t="shared" si="6"/>
        <v>Pench_203006</v>
      </c>
    </row>
    <row r="8" spans="1:15" x14ac:dyDescent="0.35">
      <c r="A8" t="s">
        <v>6</v>
      </c>
      <c r="B8">
        <v>203007</v>
      </c>
      <c r="C8">
        <v>2030</v>
      </c>
      <c r="D8">
        <f t="shared" si="7"/>
        <v>0.28645262316666664</v>
      </c>
      <c r="E8">
        <v>0.102543068</v>
      </c>
      <c r="F8">
        <v>0.743437244</v>
      </c>
      <c r="H8">
        <f>INDEX(dispatch_gen_hydro!$P$2:$P$97,MATCH($O8,dispatch_gen_hydro!$R$2:$R$97,0))</f>
        <v>2.7173913019999998</v>
      </c>
      <c r="I8">
        <f t="shared" si="1"/>
        <v>5.1271533999999994E-2</v>
      </c>
      <c r="J8">
        <f t="shared" si="2"/>
        <v>0.102543068</v>
      </c>
      <c r="K8">
        <f t="shared" si="5"/>
        <v>1</v>
      </c>
      <c r="L8">
        <f t="shared" si="3"/>
        <v>0.28645262316666664</v>
      </c>
      <c r="M8">
        <f t="shared" si="4"/>
        <v>0</v>
      </c>
      <c r="O8" t="str">
        <f t="shared" si="6"/>
        <v>Pench_203007</v>
      </c>
    </row>
    <row r="9" spans="1:15" x14ac:dyDescent="0.35">
      <c r="A9" t="s">
        <v>6</v>
      </c>
      <c r="B9">
        <v>203008</v>
      </c>
      <c r="C9">
        <v>2030</v>
      </c>
      <c r="D9">
        <f t="shared" si="7"/>
        <v>0.74343724399999989</v>
      </c>
      <c r="E9">
        <v>0.102543068</v>
      </c>
      <c r="F9">
        <v>0.743437244</v>
      </c>
      <c r="H9">
        <f>INDEX(dispatch_gen_hydro!$P$2:$P$97,MATCH($O9,dispatch_gen_hydro!$R$2:$R$97,0))</f>
        <v>39.402173931999997</v>
      </c>
      <c r="I9">
        <f t="shared" si="1"/>
        <v>0.74343724399999989</v>
      </c>
      <c r="J9">
        <f t="shared" si="2"/>
        <v>0.74343724399999989</v>
      </c>
      <c r="K9">
        <f t="shared" si="5"/>
        <v>0</v>
      </c>
      <c r="L9">
        <f t="shared" si="3"/>
        <v>0.74343724399999989</v>
      </c>
      <c r="M9">
        <f t="shared" si="4"/>
        <v>0</v>
      </c>
      <c r="O9" t="str">
        <f t="shared" si="6"/>
        <v>Pench_203008</v>
      </c>
    </row>
    <row r="10" spans="1:15" x14ac:dyDescent="0.35">
      <c r="A10" t="s">
        <v>6</v>
      </c>
      <c r="B10">
        <v>203009</v>
      </c>
      <c r="C10">
        <v>2030</v>
      </c>
      <c r="D10">
        <f t="shared" si="7"/>
        <v>0.28645262316666664</v>
      </c>
      <c r="E10">
        <v>0.102543068</v>
      </c>
      <c r="F10">
        <v>0.743437244</v>
      </c>
      <c r="H10">
        <f>INDEX(dispatch_gen_hydro!$P$2:$P$97,MATCH($O10,dispatch_gen_hydro!$R$2:$R$97,0))</f>
        <v>2.7173913019999998</v>
      </c>
      <c r="I10">
        <f t="shared" si="1"/>
        <v>5.1271533999999994E-2</v>
      </c>
      <c r="J10">
        <f t="shared" si="2"/>
        <v>0.102543068</v>
      </c>
      <c r="K10">
        <f t="shared" si="5"/>
        <v>1</v>
      </c>
      <c r="L10">
        <f t="shared" si="3"/>
        <v>0.28645262316666664</v>
      </c>
      <c r="M10">
        <f t="shared" si="4"/>
        <v>0</v>
      </c>
      <c r="O10" t="str">
        <f t="shared" si="6"/>
        <v>Pench_203009</v>
      </c>
    </row>
    <row r="11" spans="1:15" x14ac:dyDescent="0.35">
      <c r="A11" t="s">
        <v>6</v>
      </c>
      <c r="B11">
        <v>203010</v>
      </c>
      <c r="C11">
        <v>2030</v>
      </c>
      <c r="D11">
        <f t="shared" si="7"/>
        <v>0.26252590716666668</v>
      </c>
      <c r="E11">
        <v>7.8616352E-2</v>
      </c>
      <c r="F11">
        <v>0.41928721200000002</v>
      </c>
      <c r="H11">
        <f>INDEX(dispatch_gen_hydro!$P$2:$P$97,MATCH($O11,dispatch_gen_hydro!$R$2:$R$97,0))</f>
        <v>2.7173913019999998</v>
      </c>
      <c r="I11">
        <f t="shared" si="1"/>
        <v>5.1271533999999994E-2</v>
      </c>
      <c r="J11">
        <f t="shared" si="2"/>
        <v>7.8616352E-2</v>
      </c>
      <c r="K11">
        <f t="shared" si="5"/>
        <v>1</v>
      </c>
      <c r="L11">
        <f t="shared" si="3"/>
        <v>0.26252590716666668</v>
      </c>
      <c r="M11">
        <f t="shared" si="4"/>
        <v>0</v>
      </c>
      <c r="O11" t="str">
        <f t="shared" si="6"/>
        <v>Pench_203010</v>
      </c>
    </row>
    <row r="12" spans="1:15" x14ac:dyDescent="0.35">
      <c r="A12" t="s">
        <v>6</v>
      </c>
      <c r="B12">
        <v>203011</v>
      </c>
      <c r="C12">
        <v>2030</v>
      </c>
      <c r="D12">
        <f t="shared" si="7"/>
        <v>0.41928721200000002</v>
      </c>
      <c r="E12">
        <v>7.8616352E-2</v>
      </c>
      <c r="F12">
        <v>0.41928721200000002</v>
      </c>
      <c r="H12">
        <f>INDEX(dispatch_gen_hydro!$P$2:$P$97,MATCH($O12,dispatch_gen_hydro!$R$2:$R$97,0))</f>
        <v>39.402173931999997</v>
      </c>
      <c r="I12">
        <f t="shared" si="1"/>
        <v>0.74343724399999989</v>
      </c>
      <c r="J12">
        <f t="shared" si="2"/>
        <v>0.41928721200000002</v>
      </c>
      <c r="K12">
        <f t="shared" si="5"/>
        <v>0</v>
      </c>
      <c r="L12">
        <f t="shared" si="3"/>
        <v>0.41928721200000002</v>
      </c>
      <c r="M12">
        <f t="shared" si="4"/>
        <v>0</v>
      </c>
      <c r="O12" t="str">
        <f t="shared" si="6"/>
        <v>Pench_203011</v>
      </c>
    </row>
    <row r="13" spans="1:15" x14ac:dyDescent="0.35">
      <c r="A13" t="s">
        <v>6</v>
      </c>
      <c r="B13">
        <v>203012</v>
      </c>
      <c r="C13">
        <v>2030</v>
      </c>
      <c r="D13">
        <f t="shared" si="7"/>
        <v>0.41928721200000002</v>
      </c>
      <c r="E13">
        <v>7.8616352E-2</v>
      </c>
      <c r="F13">
        <v>0.41928721200000002</v>
      </c>
      <c r="H13">
        <f>INDEX(dispatch_gen_hydro!$P$2:$P$97,MATCH($O13,dispatch_gen_hydro!$R$2:$R$97,0))</f>
        <v>39.402173931999997</v>
      </c>
      <c r="I13">
        <f t="shared" si="1"/>
        <v>0.74343724399999989</v>
      </c>
      <c r="J13">
        <f t="shared" si="2"/>
        <v>0.41928721200000002</v>
      </c>
      <c r="K13">
        <f t="shared" si="5"/>
        <v>0</v>
      </c>
      <c r="L13">
        <f t="shared" si="3"/>
        <v>0.41928721200000002</v>
      </c>
      <c r="M13">
        <f t="shared" si="4"/>
        <v>0</v>
      </c>
      <c r="O13" t="str">
        <f t="shared" si="6"/>
        <v>Pench_203012</v>
      </c>
    </row>
    <row r="15" spans="1:15" x14ac:dyDescent="0.35">
      <c r="D15">
        <f>AVERAGE(D2:D13)</f>
        <v>0.29480547899999998</v>
      </c>
      <c r="I15">
        <f>AVERAGE(I2:I13)</f>
        <v>0.29480547899999998</v>
      </c>
      <c r="J15">
        <f>AVERAGE(J2:J13)</f>
        <v>0.20285070141666664</v>
      </c>
      <c r="L15">
        <f>AVERAGE(L2:L13)</f>
        <v>0.29480547899999998</v>
      </c>
    </row>
    <row r="16" spans="1:15" x14ac:dyDescent="0.35">
      <c r="J16">
        <f>I15-J15</f>
        <v>9.1954777583333341E-2</v>
      </c>
      <c r="K16">
        <f>IFERROR(J16*COUNT(K2:K13)/SUM(K2:K13),0)</f>
        <v>0.18390955516666666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H1" sqref="H1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67.5</v>
      </c>
      <c r="I1" t="s">
        <v>30</v>
      </c>
      <c r="J1" t="s">
        <v>32</v>
      </c>
      <c r="K1" t="s">
        <v>31</v>
      </c>
      <c r="L1" t="s">
        <v>3</v>
      </c>
      <c r="M1" t="s">
        <v>29</v>
      </c>
      <c r="O1" t="s">
        <v>16</v>
      </c>
    </row>
    <row r="2" spans="1:15" x14ac:dyDescent="0.35">
      <c r="A2" t="s">
        <v>6</v>
      </c>
      <c r="B2">
        <v>203001</v>
      </c>
      <c r="C2">
        <v>2030</v>
      </c>
      <c r="D2">
        <f t="shared" ref="D2:D3" si="0">L2</f>
        <v>0.24725274699999999</v>
      </c>
      <c r="E2">
        <v>8.2417582000000003E-2</v>
      </c>
      <c r="F2">
        <v>0.24725274699999999</v>
      </c>
      <c r="H2">
        <f>INDEX(dispatch_gen_hydro!$P$2:$P$97,MATCH($O2,dispatch_gen_hydro!$R$2:$R$97,0))</f>
        <v>48.790760872500002</v>
      </c>
      <c r="I2">
        <f t="shared" ref="I2:I13" si="1">H2/$H$1</f>
        <v>0.72282608700000006</v>
      </c>
      <c r="J2">
        <f t="shared" ref="J2:J13" si="2">MIN(F2,MAX(E2,I2))</f>
        <v>0.24725274699999999</v>
      </c>
      <c r="K2">
        <f t="shared" ref="K2:K13" si="3">IF($I$15&gt;$J$15,IF(J2&lt;F2,1,0),IF($I$15&lt;$J$15,IF(J2&gt;E2,1,0),0))</f>
        <v>0</v>
      </c>
      <c r="L2">
        <f t="shared" ref="L2:L13" si="4">J2+K2*$K$16</f>
        <v>0.24725274699999999</v>
      </c>
      <c r="M2">
        <f t="shared" ref="M2:M13" si="5">IF($K$16&lt;0,MAX(E2-L2,0),MIN(F2-L2,0))</f>
        <v>0</v>
      </c>
      <c r="O2" t="str">
        <f>"Sardar_Sarovar_CHPH_"&amp;B2</f>
        <v>Sardar_Sarovar_CHPH_203001</v>
      </c>
    </row>
    <row r="3" spans="1:15" x14ac:dyDescent="0.35">
      <c r="A3" t="s">
        <v>6</v>
      </c>
      <c r="B3">
        <v>203002</v>
      </c>
      <c r="C3">
        <v>2030</v>
      </c>
      <c r="D3">
        <f t="shared" si="0"/>
        <v>0.26488155657142853</v>
      </c>
      <c r="E3">
        <v>8.2417582000000003E-2</v>
      </c>
      <c r="F3">
        <v>0.24725274699999999</v>
      </c>
      <c r="H3">
        <f>INDEX(dispatch_gen_hydro!$P$2:$P$97,MATCH($O3,dispatch_gen_hydro!$R$2:$R$97,0))</f>
        <v>12.3612639975</v>
      </c>
      <c r="I3">
        <f t="shared" si="1"/>
        <v>0.18312983699999999</v>
      </c>
      <c r="J3">
        <f t="shared" si="2"/>
        <v>0.18312983699999999</v>
      </c>
      <c r="K3">
        <f t="shared" si="3"/>
        <v>1</v>
      </c>
      <c r="L3">
        <f t="shared" si="4"/>
        <v>0.26488155657142853</v>
      </c>
      <c r="M3">
        <f t="shared" si="5"/>
        <v>-1.7628809571428539E-2</v>
      </c>
      <c r="O3" t="str">
        <f t="shared" ref="O3:O13" si="6">"Sardar_Sarovar_CHPH_"&amp;B3</f>
        <v>Sardar_Sarovar_CHPH_203002</v>
      </c>
    </row>
    <row r="4" spans="1:15" x14ac:dyDescent="0.35">
      <c r="A4" t="s">
        <v>6</v>
      </c>
      <c r="B4">
        <v>203003</v>
      </c>
      <c r="C4">
        <v>2030</v>
      </c>
      <c r="D4">
        <f t="shared" ref="D4:D13" si="7">L4</f>
        <v>0.16416930157142856</v>
      </c>
      <c r="E4">
        <v>8.2417582000000003E-2</v>
      </c>
      <c r="F4">
        <v>0.24725274699999999</v>
      </c>
      <c r="H4">
        <f>INDEX(dispatch_gen_hydro!$P$2:$P$97,MATCH($O4,dispatch_gen_hydro!$R$2:$R$97,0))</f>
        <v>0</v>
      </c>
      <c r="I4">
        <f t="shared" si="1"/>
        <v>0</v>
      </c>
      <c r="J4">
        <f t="shared" si="2"/>
        <v>8.2417582000000003E-2</v>
      </c>
      <c r="K4">
        <f t="shared" si="3"/>
        <v>1</v>
      </c>
      <c r="L4">
        <f t="shared" si="4"/>
        <v>0.16416930157142856</v>
      </c>
      <c r="M4">
        <f t="shared" si="5"/>
        <v>0</v>
      </c>
      <c r="O4" t="str">
        <f t="shared" si="6"/>
        <v>Sardar_Sarovar_CHPH_203003</v>
      </c>
    </row>
    <row r="5" spans="1:15" x14ac:dyDescent="0.35">
      <c r="A5" t="s">
        <v>6</v>
      </c>
      <c r="B5">
        <v>203004</v>
      </c>
      <c r="C5">
        <v>2030</v>
      </c>
      <c r="D5">
        <f t="shared" si="7"/>
        <v>0.17957780657142858</v>
      </c>
      <c r="E5">
        <v>9.7826087000000006E-2</v>
      </c>
      <c r="F5">
        <v>0.72282608699999995</v>
      </c>
      <c r="H5">
        <f>INDEX(dispatch_gen_hydro!$P$2:$P$97,MATCH($O5,dispatch_gen_hydro!$R$2:$R$97,0))</f>
        <v>0</v>
      </c>
      <c r="I5">
        <f t="shared" si="1"/>
        <v>0</v>
      </c>
      <c r="J5">
        <f t="shared" si="2"/>
        <v>9.7826087000000006E-2</v>
      </c>
      <c r="K5">
        <f t="shared" si="3"/>
        <v>1</v>
      </c>
      <c r="L5">
        <f t="shared" si="4"/>
        <v>0.17957780657142858</v>
      </c>
      <c r="M5">
        <f t="shared" si="5"/>
        <v>0</v>
      </c>
      <c r="O5" t="str">
        <f t="shared" si="6"/>
        <v>Sardar_Sarovar_CHPH_203004</v>
      </c>
    </row>
    <row r="6" spans="1:15" x14ac:dyDescent="0.35">
      <c r="A6" t="s">
        <v>6</v>
      </c>
      <c r="B6">
        <v>203005</v>
      </c>
      <c r="C6">
        <v>2030</v>
      </c>
      <c r="D6">
        <f t="shared" si="7"/>
        <v>0.17957780657142858</v>
      </c>
      <c r="E6">
        <v>9.7826087000000006E-2</v>
      </c>
      <c r="F6">
        <v>0.72282608699999995</v>
      </c>
      <c r="H6">
        <f>INDEX(dispatch_gen_hydro!$P$2:$P$97,MATCH($O6,dispatch_gen_hydro!$R$2:$R$97,0))</f>
        <v>0</v>
      </c>
      <c r="I6">
        <f t="shared" si="1"/>
        <v>0</v>
      </c>
      <c r="J6">
        <f t="shared" si="2"/>
        <v>9.7826087000000006E-2</v>
      </c>
      <c r="K6">
        <f t="shared" si="3"/>
        <v>1</v>
      </c>
      <c r="L6">
        <f t="shared" si="4"/>
        <v>0.17957780657142858</v>
      </c>
      <c r="M6">
        <f t="shared" si="5"/>
        <v>0</v>
      </c>
      <c r="O6" t="str">
        <f t="shared" si="6"/>
        <v>Sardar_Sarovar_CHPH_203005</v>
      </c>
    </row>
    <row r="7" spans="1:15" x14ac:dyDescent="0.35">
      <c r="A7" t="s">
        <v>6</v>
      </c>
      <c r="B7">
        <v>203006</v>
      </c>
      <c r="C7">
        <v>2030</v>
      </c>
      <c r="D7">
        <f t="shared" si="7"/>
        <v>0.17957780657142858</v>
      </c>
      <c r="E7">
        <v>9.7826087000000006E-2</v>
      </c>
      <c r="F7">
        <v>0.72282608699999995</v>
      </c>
      <c r="H7">
        <f>INDEX(dispatch_gen_hydro!$P$2:$P$97,MATCH($O7,dispatch_gen_hydro!$R$2:$R$97,0))</f>
        <v>0</v>
      </c>
      <c r="I7">
        <f t="shared" si="1"/>
        <v>0</v>
      </c>
      <c r="J7">
        <f t="shared" si="2"/>
        <v>9.7826087000000006E-2</v>
      </c>
      <c r="K7">
        <f t="shared" si="3"/>
        <v>1</v>
      </c>
      <c r="L7">
        <f t="shared" si="4"/>
        <v>0.17957780657142858</v>
      </c>
      <c r="M7">
        <f t="shared" si="5"/>
        <v>0</v>
      </c>
      <c r="O7" t="str">
        <f t="shared" si="6"/>
        <v>Sardar_Sarovar_CHPH_203006</v>
      </c>
    </row>
    <row r="8" spans="1:15" x14ac:dyDescent="0.35">
      <c r="A8" t="s">
        <v>6</v>
      </c>
      <c r="B8">
        <v>203007</v>
      </c>
      <c r="C8">
        <v>2030</v>
      </c>
      <c r="D8">
        <f t="shared" si="7"/>
        <v>0.3480560675714286</v>
      </c>
      <c r="E8">
        <v>0.26630434800000002</v>
      </c>
      <c r="F8">
        <v>0.57065217400000001</v>
      </c>
      <c r="H8">
        <f>INDEX(dispatch_gen_hydro!$P$2:$P$97,MATCH($O8,dispatch_gen_hydro!$R$2:$R$97,0))</f>
        <v>0</v>
      </c>
      <c r="I8">
        <f t="shared" si="1"/>
        <v>0</v>
      </c>
      <c r="J8">
        <f t="shared" si="2"/>
        <v>0.26630434800000002</v>
      </c>
      <c r="K8">
        <f t="shared" si="3"/>
        <v>1</v>
      </c>
      <c r="L8">
        <f t="shared" si="4"/>
        <v>0.3480560675714286</v>
      </c>
      <c r="M8">
        <f t="shared" si="5"/>
        <v>0</v>
      </c>
      <c r="O8" t="str">
        <f t="shared" si="6"/>
        <v>Sardar_Sarovar_CHPH_203007</v>
      </c>
    </row>
    <row r="9" spans="1:15" x14ac:dyDescent="0.35">
      <c r="A9" t="s">
        <v>6</v>
      </c>
      <c r="B9">
        <v>203008</v>
      </c>
      <c r="C9">
        <v>2030</v>
      </c>
      <c r="D9">
        <f t="shared" si="7"/>
        <v>0.57065217400000001</v>
      </c>
      <c r="E9">
        <v>0.26630434800000002</v>
      </c>
      <c r="F9">
        <v>0.57065217400000001</v>
      </c>
      <c r="H9">
        <f>INDEX(dispatch_gen_hydro!$P$2:$P$97,MATCH($O9,dispatch_gen_hydro!$R$2:$R$97,0))</f>
        <v>48.790760872500002</v>
      </c>
      <c r="I9">
        <f t="shared" si="1"/>
        <v>0.72282608700000006</v>
      </c>
      <c r="J9">
        <f t="shared" si="2"/>
        <v>0.57065217400000001</v>
      </c>
      <c r="K9">
        <f t="shared" si="3"/>
        <v>0</v>
      </c>
      <c r="L9">
        <f t="shared" si="4"/>
        <v>0.57065217400000001</v>
      </c>
      <c r="M9">
        <f t="shared" si="5"/>
        <v>0</v>
      </c>
      <c r="O9" t="str">
        <f t="shared" si="6"/>
        <v>Sardar_Sarovar_CHPH_203008</v>
      </c>
    </row>
    <row r="10" spans="1:15" x14ac:dyDescent="0.35">
      <c r="A10" t="s">
        <v>6</v>
      </c>
      <c r="B10">
        <v>203009</v>
      </c>
      <c r="C10">
        <v>2030</v>
      </c>
      <c r="D10">
        <f t="shared" si="7"/>
        <v>0.57065217400000001</v>
      </c>
      <c r="E10">
        <v>0.26630434800000002</v>
      </c>
      <c r="F10">
        <v>0.57065217400000001</v>
      </c>
      <c r="H10">
        <f>INDEX(dispatch_gen_hydro!$P$2:$P$97,MATCH($O10,dispatch_gen_hydro!$R$2:$R$97,0))</f>
        <v>48.790760872500002</v>
      </c>
      <c r="I10">
        <f t="shared" si="1"/>
        <v>0.72282608700000006</v>
      </c>
      <c r="J10">
        <f t="shared" si="2"/>
        <v>0.57065217400000001</v>
      </c>
      <c r="K10">
        <f t="shared" si="3"/>
        <v>0</v>
      </c>
      <c r="L10">
        <f t="shared" si="4"/>
        <v>0.57065217400000001</v>
      </c>
      <c r="M10">
        <f t="shared" si="5"/>
        <v>0</v>
      </c>
      <c r="O10" t="str">
        <f t="shared" si="6"/>
        <v>Sardar_Sarovar_CHPH_203009</v>
      </c>
    </row>
    <row r="11" spans="1:15" x14ac:dyDescent="0.35">
      <c r="A11" t="s">
        <v>6</v>
      </c>
      <c r="B11">
        <v>203010</v>
      </c>
      <c r="C11">
        <v>2030</v>
      </c>
      <c r="D11">
        <f t="shared" si="7"/>
        <v>8.1751719571428572E-2</v>
      </c>
      <c r="E11">
        <v>0</v>
      </c>
      <c r="F11">
        <v>0.50555555600000002</v>
      </c>
      <c r="H11">
        <f>INDEX(dispatch_gen_hydro!$P$2:$P$97,MATCH($O11,dispatch_gen_hydro!$R$2:$R$97,0))</f>
        <v>0</v>
      </c>
      <c r="I11">
        <f t="shared" si="1"/>
        <v>0</v>
      </c>
      <c r="J11">
        <f t="shared" si="2"/>
        <v>0</v>
      </c>
      <c r="K11">
        <f t="shared" si="3"/>
        <v>1</v>
      </c>
      <c r="L11">
        <f t="shared" si="4"/>
        <v>8.1751719571428572E-2</v>
      </c>
      <c r="M11">
        <f t="shared" si="5"/>
        <v>0</v>
      </c>
      <c r="O11" t="str">
        <f t="shared" si="6"/>
        <v>Sardar_Sarovar_CHPH_203010</v>
      </c>
    </row>
    <row r="12" spans="1:15" x14ac:dyDescent="0.35">
      <c r="A12" t="s">
        <v>6</v>
      </c>
      <c r="B12">
        <v>203011</v>
      </c>
      <c r="C12">
        <v>2030</v>
      </c>
      <c r="D12">
        <f t="shared" si="7"/>
        <v>0.50555555600000002</v>
      </c>
      <c r="E12">
        <v>0</v>
      </c>
      <c r="F12">
        <v>0.50555555600000002</v>
      </c>
      <c r="H12">
        <f>INDEX(dispatch_gen_hydro!$P$2:$P$97,MATCH($O12,dispatch_gen_hydro!$R$2:$R$97,0))</f>
        <v>48.790760872500002</v>
      </c>
      <c r="I12">
        <f t="shared" si="1"/>
        <v>0.72282608700000006</v>
      </c>
      <c r="J12">
        <f t="shared" si="2"/>
        <v>0.50555555600000002</v>
      </c>
      <c r="K12">
        <f t="shared" si="3"/>
        <v>0</v>
      </c>
      <c r="L12">
        <f t="shared" si="4"/>
        <v>0.50555555600000002</v>
      </c>
      <c r="M12">
        <f t="shared" si="5"/>
        <v>0</v>
      </c>
      <c r="O12" t="str">
        <f t="shared" si="6"/>
        <v>Sardar_Sarovar_CHPH_203011</v>
      </c>
    </row>
    <row r="13" spans="1:15" x14ac:dyDescent="0.35">
      <c r="A13" t="s">
        <v>6</v>
      </c>
      <c r="B13">
        <v>203012</v>
      </c>
      <c r="C13">
        <v>2030</v>
      </c>
      <c r="D13">
        <f t="shared" si="7"/>
        <v>0.50555555600000002</v>
      </c>
      <c r="E13">
        <v>0</v>
      </c>
      <c r="F13">
        <v>0.50555555600000002</v>
      </c>
      <c r="H13">
        <f>INDEX(dispatch_gen_hydro!$P$2:$P$97,MATCH($O13,dispatch_gen_hydro!$R$2:$R$97,0))</f>
        <v>48.790760872500002</v>
      </c>
      <c r="I13">
        <f t="shared" si="1"/>
        <v>0.72282608700000006</v>
      </c>
      <c r="J13">
        <f t="shared" si="2"/>
        <v>0.50555555600000002</v>
      </c>
      <c r="K13">
        <f t="shared" si="3"/>
        <v>0</v>
      </c>
      <c r="L13">
        <f t="shared" si="4"/>
        <v>0.50555555600000002</v>
      </c>
      <c r="M13">
        <f t="shared" si="5"/>
        <v>0</v>
      </c>
      <c r="O13" t="str">
        <f t="shared" si="6"/>
        <v>Sardar_Sarovar_CHPH_203012</v>
      </c>
    </row>
    <row r="15" spans="1:15" x14ac:dyDescent="0.35">
      <c r="D15">
        <f>AVERAGE(D2:D13)</f>
        <v>0.31643835599999998</v>
      </c>
      <c r="I15">
        <f>AVERAGE(I2:I13)</f>
        <v>0.31643835600000003</v>
      </c>
      <c r="J15">
        <f>AVERAGE(J2:J13)</f>
        <v>0.2687498529166667</v>
      </c>
      <c r="L15">
        <f>AVERAGE(L2:L13)</f>
        <v>0.31643835599999998</v>
      </c>
    </row>
    <row r="16" spans="1:15" x14ac:dyDescent="0.35">
      <c r="J16">
        <f>I15-J15</f>
        <v>4.7688503083333333E-2</v>
      </c>
      <c r="K16">
        <f>IFERROR(J16*COUNT(K2:K13)/SUM(K2:K13),0)</f>
        <v>8.1751719571428572E-2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dispatch_gen_hydro</vt:lpstr>
      <vt:lpstr>Dodson_I-2-monthly</vt:lpstr>
      <vt:lpstr>Dodson_II-2-monthly</vt:lpstr>
      <vt:lpstr>Koyna_Stage_1-2-monthly</vt:lpstr>
      <vt:lpstr>Koyna_Stage_2-2-monthly</vt:lpstr>
      <vt:lpstr>Koyna_Stage_3-2-monthly</vt:lpstr>
      <vt:lpstr>Koyna_Stage_4-2-monthly</vt:lpstr>
      <vt:lpstr>Pench-2-monthly</vt:lpstr>
      <vt:lpstr>Sardar_Sarovar_CHPH-2-monthly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Srihari</dc:creator>
  <cp:lastModifiedBy>Srihari</cp:lastModifiedBy>
  <dcterms:created xsi:type="dcterms:W3CDTF">2020-06-24T12:06:46Z</dcterms:created>
  <dcterms:modified xsi:type="dcterms:W3CDTF">2020-11-15T09:42:17Z</dcterms:modified>
</cp:coreProperties>
</file>