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12090" yWindow="0" windowWidth="18250" windowHeight="7630" tabRatio="783" firstSheet="5" activeTab="7"/>
  </bookViews>
  <sheets>
    <sheet name="dispatch_gen_hydro" sheetId="3" r:id="rId1"/>
    <sheet name="Dodson_I-2-monthly" sheetId="9" r:id="rId2"/>
    <sheet name="Dodson_II-2-monthly" sheetId="10" r:id="rId3"/>
    <sheet name="Koyna_Stage_1-2-monthly" sheetId="7" r:id="rId4"/>
    <sheet name="Koyna_Stage_2-2-monthly" sheetId="6" r:id="rId5"/>
    <sheet name="Koyna_Stage_3-2-monthly" sheetId="4" r:id="rId6"/>
    <sheet name="Koyna_Stage_4-2-monthly" sheetId="8" r:id="rId7"/>
    <sheet name="Pench-2-monthly" sheetId="11" r:id="rId8"/>
    <sheet name="Sardar_Sarovar_CHPH-2-monthly" sheetId="12" r:id="rId9"/>
  </sheets>
  <calcPr calcId="162913"/>
</workbook>
</file>

<file path=xl/calcChain.xml><?xml version="1.0" encoding="utf-8"?>
<calcChain xmlns="http://schemas.openxmlformats.org/spreadsheetml/2006/main">
  <c r="K2" i="11" l="1"/>
  <c r="K2" i="4"/>
  <c r="O3" i="12" l="1"/>
  <c r="O4" i="12"/>
  <c r="O5" i="12"/>
  <c r="O6" i="12"/>
  <c r="O7" i="12"/>
  <c r="O8" i="12"/>
  <c r="O9" i="12"/>
  <c r="O10" i="12"/>
  <c r="O11" i="12"/>
  <c r="O12" i="12"/>
  <c r="O13" i="12"/>
  <c r="O2" i="12"/>
  <c r="O3" i="11"/>
  <c r="O4" i="11"/>
  <c r="O5" i="11"/>
  <c r="O6" i="11"/>
  <c r="O7" i="11"/>
  <c r="O8" i="11"/>
  <c r="O9" i="11"/>
  <c r="O10" i="11"/>
  <c r="O11" i="11"/>
  <c r="O12" i="11"/>
  <c r="O13" i="11"/>
  <c r="O2" i="11"/>
  <c r="O3" i="10"/>
  <c r="O4" i="10"/>
  <c r="O5" i="10"/>
  <c r="O6" i="10"/>
  <c r="O7" i="10"/>
  <c r="O8" i="10"/>
  <c r="O9" i="10"/>
  <c r="O10" i="10"/>
  <c r="O11" i="10"/>
  <c r="O12" i="10"/>
  <c r="O13" i="10"/>
  <c r="O2" i="10"/>
  <c r="D15" i="10"/>
  <c r="O3" i="9"/>
  <c r="O4" i="9"/>
  <c r="O5" i="9"/>
  <c r="O6" i="9"/>
  <c r="O7" i="9"/>
  <c r="O8" i="9"/>
  <c r="O9" i="9"/>
  <c r="O10" i="9"/>
  <c r="O11" i="9"/>
  <c r="O12" i="9"/>
  <c r="O13" i="9"/>
  <c r="O2" i="9"/>
  <c r="O3" i="8"/>
  <c r="O4" i="8"/>
  <c r="O5" i="8"/>
  <c r="O6" i="8"/>
  <c r="O7" i="8"/>
  <c r="O8" i="8"/>
  <c r="O9" i="8"/>
  <c r="O10" i="8"/>
  <c r="O11" i="8"/>
  <c r="O12" i="8"/>
  <c r="O13" i="8"/>
  <c r="O2" i="8"/>
  <c r="O3" i="7"/>
  <c r="O4" i="7"/>
  <c r="O5" i="7"/>
  <c r="O6" i="7"/>
  <c r="O7" i="7"/>
  <c r="O8" i="7"/>
  <c r="O9" i="7"/>
  <c r="O10" i="7"/>
  <c r="O11" i="7"/>
  <c r="O12" i="7"/>
  <c r="O13" i="7"/>
  <c r="O2" i="7"/>
  <c r="O3" i="6"/>
  <c r="O4" i="6"/>
  <c r="O5" i="6"/>
  <c r="O6" i="6"/>
  <c r="O7" i="6"/>
  <c r="O8" i="6"/>
  <c r="O9" i="6"/>
  <c r="O10" i="6"/>
  <c r="O11" i="6"/>
  <c r="O12" i="6"/>
  <c r="O13" i="6"/>
  <c r="O2" i="6"/>
  <c r="O3" i="4"/>
  <c r="O4" i="4"/>
  <c r="O5" i="4"/>
  <c r="O6" i="4"/>
  <c r="O7" i="4"/>
  <c r="O8" i="4"/>
  <c r="O9" i="4"/>
  <c r="O10" i="4"/>
  <c r="O11" i="4"/>
  <c r="O12" i="4"/>
  <c r="O13" i="4"/>
  <c r="O2" i="4"/>
  <c r="L33" i="3"/>
  <c r="L85" i="3"/>
  <c r="L81" i="3"/>
  <c r="L91" i="3"/>
  <c r="L18" i="3"/>
  <c r="L54" i="3"/>
  <c r="L6" i="3"/>
  <c r="L77" i="3"/>
  <c r="L15" i="3"/>
  <c r="L73" i="3"/>
  <c r="L24" i="3"/>
  <c r="L13" i="3"/>
  <c r="L17" i="3"/>
  <c r="L87" i="3"/>
  <c r="L21" i="3"/>
  <c r="L28" i="3"/>
  <c r="L66" i="3"/>
  <c r="L65" i="3"/>
  <c r="L69" i="3"/>
  <c r="L96" i="3"/>
  <c r="L78" i="3"/>
  <c r="L4" i="3"/>
  <c r="L31" i="3"/>
  <c r="L40" i="3"/>
  <c r="L23" i="3"/>
  <c r="L41" i="3"/>
  <c r="L32" i="3"/>
  <c r="L97" i="3"/>
  <c r="L39" i="3"/>
  <c r="L42" i="3"/>
  <c r="L58" i="3"/>
  <c r="L27" i="3"/>
  <c r="L63" i="3"/>
  <c r="L61" i="3"/>
  <c r="L11" i="3"/>
  <c r="L5" i="3"/>
  <c r="L95" i="3"/>
  <c r="L51" i="3"/>
  <c r="L30" i="3"/>
  <c r="L10" i="3"/>
  <c r="L47" i="3"/>
  <c r="L75" i="3"/>
  <c r="L72" i="3"/>
  <c r="L22" i="3"/>
  <c r="L79" i="3"/>
  <c r="L89" i="3"/>
  <c r="L25" i="3"/>
  <c r="L44" i="3"/>
  <c r="L83" i="3"/>
  <c r="L76" i="3"/>
  <c r="L20" i="3"/>
  <c r="L53" i="3"/>
  <c r="L94" i="3"/>
  <c r="L29" i="3"/>
  <c r="L12" i="3"/>
  <c r="L48" i="3"/>
  <c r="L74" i="3"/>
  <c r="L16" i="3"/>
  <c r="L2" i="3"/>
  <c r="L93" i="3"/>
  <c r="L9" i="3"/>
  <c r="L70" i="3"/>
  <c r="L88" i="3"/>
  <c r="L46" i="3"/>
  <c r="L82" i="3"/>
  <c r="L45" i="3"/>
  <c r="L92" i="3"/>
  <c r="L84" i="3"/>
  <c r="L49" i="3"/>
  <c r="L86" i="3"/>
  <c r="L34" i="3"/>
  <c r="L38" i="3"/>
  <c r="L8" i="3" l="1"/>
  <c r="L67" i="3"/>
  <c r="L90" i="3"/>
  <c r="L56" i="3"/>
  <c r="L52" i="3"/>
  <c r="L36" i="3"/>
  <c r="L60" i="3"/>
  <c r="L68" i="3"/>
  <c r="L37" i="3"/>
  <c r="L55" i="3"/>
  <c r="L19" i="3"/>
  <c r="L14" i="3"/>
  <c r="L62" i="3"/>
  <c r="L26" i="3"/>
  <c r="L3" i="3"/>
  <c r="L7" i="3"/>
  <c r="L57" i="3"/>
  <c r="L35" i="3"/>
  <c r="L50" i="3"/>
  <c r="L59" i="3"/>
  <c r="L80" i="3"/>
  <c r="L64" i="3"/>
  <c r="L71" i="3"/>
  <c r="L43" i="3"/>
  <c r="H6" i="12" l="1"/>
  <c r="I6" i="12" s="1"/>
  <c r="J6" i="12" s="1"/>
  <c r="H11" i="11"/>
  <c r="I11" i="11" s="1"/>
  <c r="J11" i="11" s="1"/>
  <c r="H5" i="10"/>
  <c r="I5" i="10" s="1"/>
  <c r="J5" i="10" s="1"/>
  <c r="H11" i="9"/>
  <c r="I11" i="9" s="1"/>
  <c r="J11" i="9" s="1"/>
  <c r="H5" i="8"/>
  <c r="I5" i="8" s="1"/>
  <c r="J5" i="8" s="1"/>
  <c r="H12" i="7"/>
  <c r="I12" i="7" s="1"/>
  <c r="J12" i="7" s="1"/>
  <c r="H11" i="6"/>
  <c r="H5" i="12"/>
  <c r="I5" i="12" s="1"/>
  <c r="J5" i="12" s="1"/>
  <c r="H8" i="11"/>
  <c r="I8" i="11" s="1"/>
  <c r="J8" i="11" s="1"/>
  <c r="H4" i="10"/>
  <c r="I4" i="10" s="1"/>
  <c r="J4" i="10" s="1"/>
  <c r="H8" i="9"/>
  <c r="I8" i="9" s="1"/>
  <c r="J8" i="9" s="1"/>
  <c r="H4" i="8"/>
  <c r="I4" i="8" s="1"/>
  <c r="J4" i="8" s="1"/>
  <c r="H11" i="7"/>
  <c r="I11" i="7" s="1"/>
  <c r="J11" i="7" s="1"/>
  <c r="H13" i="6"/>
  <c r="H6" i="11"/>
  <c r="I6" i="11" s="1"/>
  <c r="J6" i="11" s="1"/>
  <c r="H7" i="9"/>
  <c r="I7" i="9" s="1"/>
  <c r="J7" i="9" s="1"/>
  <c r="H3" i="8"/>
  <c r="I3" i="8" s="1"/>
  <c r="J3" i="8" s="1"/>
  <c r="H8" i="7"/>
  <c r="I8" i="7" s="1"/>
  <c r="J8" i="7" s="1"/>
  <c r="H5" i="11"/>
  <c r="I5" i="11" s="1"/>
  <c r="J5" i="11" s="1"/>
  <c r="H13" i="10"/>
  <c r="I13" i="10" s="1"/>
  <c r="J13" i="10" s="1"/>
  <c r="H6" i="9"/>
  <c r="I6" i="9" s="1"/>
  <c r="J6" i="9" s="1"/>
  <c r="H13" i="8"/>
  <c r="I13" i="8" s="1"/>
  <c r="J13" i="8" s="1"/>
  <c r="H6" i="7"/>
  <c r="I6" i="7" s="1"/>
  <c r="J6" i="7" s="1"/>
  <c r="H3" i="6"/>
  <c r="H13" i="12"/>
  <c r="I13" i="12" s="1"/>
  <c r="J13" i="12" s="1"/>
  <c r="H4" i="11"/>
  <c r="I4" i="11" s="1"/>
  <c r="J4" i="11" s="1"/>
  <c r="H12" i="10"/>
  <c r="I12" i="10" s="1"/>
  <c r="J12" i="10" s="1"/>
  <c r="H5" i="9"/>
  <c r="I5" i="9" s="1"/>
  <c r="J5" i="9" s="1"/>
  <c r="H12" i="8"/>
  <c r="I12" i="8" s="1"/>
  <c r="J12" i="8" s="1"/>
  <c r="H5" i="7"/>
  <c r="I5" i="7" s="1"/>
  <c r="J5" i="7" s="1"/>
  <c r="H5" i="6"/>
  <c r="H10" i="12"/>
  <c r="I10" i="12" s="1"/>
  <c r="J10" i="12" s="1"/>
  <c r="H3" i="11"/>
  <c r="I3" i="11" s="1"/>
  <c r="J3" i="11" s="1"/>
  <c r="H10" i="10"/>
  <c r="I10" i="10" s="1"/>
  <c r="J10" i="10" s="1"/>
  <c r="H4" i="9"/>
  <c r="I4" i="9" s="1"/>
  <c r="J4" i="9" s="1"/>
  <c r="H11" i="8"/>
  <c r="I11" i="8" s="1"/>
  <c r="J11" i="8" s="1"/>
  <c r="H4" i="7"/>
  <c r="I4" i="7" s="1"/>
  <c r="J4" i="7" s="1"/>
  <c r="H6" i="6"/>
  <c r="H9" i="12"/>
  <c r="I9" i="12" s="1"/>
  <c r="J9" i="12" s="1"/>
  <c r="H13" i="11"/>
  <c r="I13" i="11" s="1"/>
  <c r="J13" i="11" s="1"/>
  <c r="H8" i="10"/>
  <c r="I8" i="10" s="1"/>
  <c r="J8" i="10" s="1"/>
  <c r="H13" i="9"/>
  <c r="I13" i="9" s="1"/>
  <c r="J13" i="9" s="1"/>
  <c r="H3" i="9"/>
  <c r="I3" i="9" s="1"/>
  <c r="J3" i="9" s="1"/>
  <c r="H10" i="8"/>
  <c r="I10" i="8" s="1"/>
  <c r="J10" i="8" s="1"/>
  <c r="H3" i="7"/>
  <c r="I3" i="7" s="1"/>
  <c r="J3" i="7" s="1"/>
  <c r="H7" i="6"/>
  <c r="H2" i="4"/>
  <c r="I2" i="4" s="1"/>
  <c r="H8" i="12"/>
  <c r="I8" i="12" s="1"/>
  <c r="J8" i="12" s="1"/>
  <c r="H12" i="11"/>
  <c r="I12" i="11" s="1"/>
  <c r="J12" i="11" s="1"/>
  <c r="H7" i="10"/>
  <c r="I7" i="10" s="1"/>
  <c r="J7" i="10" s="1"/>
  <c r="H12" i="9"/>
  <c r="I12" i="9" s="1"/>
  <c r="J12" i="9" s="1"/>
  <c r="H6" i="8"/>
  <c r="I6" i="8" s="1"/>
  <c r="J6" i="8" s="1"/>
  <c r="H13" i="7"/>
  <c r="I13" i="7" s="1"/>
  <c r="J13" i="7" s="1"/>
  <c r="H8" i="6"/>
  <c r="H7" i="4"/>
  <c r="I7" i="4" s="1"/>
  <c r="J7" i="4" s="1"/>
  <c r="H9" i="8"/>
  <c r="I9" i="8" s="1"/>
  <c r="J9" i="8" s="1"/>
  <c r="H12" i="4"/>
  <c r="I12" i="4" s="1"/>
  <c r="J12" i="4" s="1"/>
  <c r="H2" i="8"/>
  <c r="I2" i="8" s="1"/>
  <c r="H4" i="12"/>
  <c r="I4" i="12" s="1"/>
  <c r="J4" i="12" s="1"/>
  <c r="H10" i="6"/>
  <c r="H2" i="9"/>
  <c r="I2" i="9" s="1"/>
  <c r="H4" i="4"/>
  <c r="I4" i="4" s="1"/>
  <c r="J4" i="4" s="1"/>
  <c r="H10" i="4"/>
  <c r="I10" i="4" s="1"/>
  <c r="J10" i="4" s="1"/>
  <c r="H9" i="4"/>
  <c r="I9" i="4" s="1"/>
  <c r="J9" i="4" s="1"/>
  <c r="H2" i="7"/>
  <c r="I2" i="7" s="1"/>
  <c r="H2" i="11"/>
  <c r="I2" i="11" s="1"/>
  <c r="H7" i="8"/>
  <c r="I7" i="8" s="1"/>
  <c r="J7" i="8" s="1"/>
  <c r="H9" i="7"/>
  <c r="I9" i="7" s="1"/>
  <c r="J9" i="7" s="1"/>
  <c r="H12" i="6"/>
  <c r="H11" i="10"/>
  <c r="I11" i="10" s="1"/>
  <c r="J11" i="10" s="1"/>
  <c r="H13" i="4"/>
  <c r="I13" i="4" s="1"/>
  <c r="J13" i="4" s="1"/>
  <c r="H2" i="12"/>
  <c r="I2" i="12" s="1"/>
  <c r="H10" i="9"/>
  <c r="I10" i="9" s="1"/>
  <c r="J10" i="9" s="1"/>
  <c r="H4" i="6"/>
  <c r="H3" i="10"/>
  <c r="I3" i="10" s="1"/>
  <c r="J3" i="10" s="1"/>
  <c r="H5" i="4"/>
  <c r="I5" i="4" s="1"/>
  <c r="J5" i="4" s="1"/>
  <c r="H11" i="4"/>
  <c r="I11" i="4" s="1"/>
  <c r="J11" i="4" s="1"/>
  <c r="H2" i="10"/>
  <c r="I2" i="10" s="1"/>
  <c r="H9" i="9"/>
  <c r="I9" i="9" s="1"/>
  <c r="J9" i="9" s="1"/>
  <c r="H7" i="11"/>
  <c r="I7" i="11" s="1"/>
  <c r="J7" i="11" s="1"/>
  <c r="H8" i="8"/>
  <c r="I8" i="8" s="1"/>
  <c r="J8" i="8" s="1"/>
  <c r="H3" i="4"/>
  <c r="I3" i="4" s="1"/>
  <c r="J3" i="4" s="1"/>
  <c r="H6" i="10"/>
  <c r="I6" i="10" s="1"/>
  <c r="J6" i="10" s="1"/>
  <c r="H9" i="11"/>
  <c r="I9" i="11" s="1"/>
  <c r="J9" i="11" s="1"/>
  <c r="H8" i="4"/>
  <c r="I8" i="4" s="1"/>
  <c r="J8" i="4" s="1"/>
  <c r="H6" i="4"/>
  <c r="I6" i="4" s="1"/>
  <c r="J6" i="4" s="1"/>
  <c r="H9" i="10"/>
  <c r="I9" i="10" s="1"/>
  <c r="J9" i="10" s="1"/>
  <c r="H2" i="6"/>
  <c r="H10" i="11"/>
  <c r="I10" i="11" s="1"/>
  <c r="J10" i="11" s="1"/>
  <c r="H11" i="12"/>
  <c r="I11" i="12" s="1"/>
  <c r="J11" i="12" s="1"/>
  <c r="H7" i="7"/>
  <c r="I7" i="7" s="1"/>
  <c r="J7" i="7" s="1"/>
  <c r="H9" i="6"/>
  <c r="H7" i="12"/>
  <c r="I7" i="12" s="1"/>
  <c r="J7" i="12" s="1"/>
  <c r="H10" i="7"/>
  <c r="I10" i="7" s="1"/>
  <c r="J10" i="7" s="1"/>
  <c r="H12" i="12"/>
  <c r="I12" i="12" s="1"/>
  <c r="J12" i="12" s="1"/>
  <c r="H3" i="12"/>
  <c r="I3" i="12" s="1"/>
  <c r="J3" i="12" s="1"/>
  <c r="J2" i="12" l="1"/>
  <c r="I15" i="12"/>
  <c r="I15" i="4"/>
  <c r="J2" i="4"/>
  <c r="J15" i="4" s="1"/>
  <c r="I15" i="10"/>
  <c r="J2" i="10"/>
  <c r="J2" i="9"/>
  <c r="I15" i="9"/>
  <c r="I15" i="11"/>
  <c r="I15" i="8"/>
  <c r="J2" i="8"/>
  <c r="J2" i="7"/>
  <c r="I15" i="7"/>
  <c r="D15" i="9"/>
  <c r="J15" i="8" l="1"/>
  <c r="J16" i="8" s="1"/>
  <c r="J15" i="12"/>
  <c r="K7" i="12" s="1"/>
  <c r="J15" i="9"/>
  <c r="K8" i="9" s="1"/>
  <c r="J15" i="10"/>
  <c r="K10" i="10" s="1"/>
  <c r="J15" i="7"/>
  <c r="J16" i="7" s="1"/>
  <c r="K3" i="4"/>
  <c r="K5" i="4"/>
  <c r="K8" i="4"/>
  <c r="K13" i="4"/>
  <c r="K11" i="4"/>
  <c r="K7" i="4"/>
  <c r="K6" i="4"/>
  <c r="K4" i="4"/>
  <c r="K10" i="4"/>
  <c r="J16" i="4"/>
  <c r="K9" i="4"/>
  <c r="K12" i="9" l="1"/>
  <c r="K8" i="10"/>
  <c r="K11" i="9"/>
  <c r="K10" i="7"/>
  <c r="K2" i="10"/>
  <c r="K5" i="10"/>
  <c r="K6" i="7"/>
  <c r="K3" i="9"/>
  <c r="K3" i="7"/>
  <c r="K8" i="7"/>
  <c r="K10" i="9"/>
  <c r="K6" i="9"/>
  <c r="K9" i="7"/>
  <c r="J16" i="9"/>
  <c r="K9" i="9"/>
  <c r="K5" i="8"/>
  <c r="K10" i="8"/>
  <c r="K3" i="12"/>
  <c r="K4" i="7"/>
  <c r="K12" i="8"/>
  <c r="K8" i="8"/>
  <c r="K8" i="12"/>
  <c r="K12" i="12"/>
  <c r="K10" i="12"/>
  <c r="K2" i="8"/>
  <c r="K6" i="8"/>
  <c r="K9" i="12"/>
  <c r="K13" i="9"/>
  <c r="K9" i="8"/>
  <c r="K3" i="10"/>
  <c r="J16" i="12"/>
  <c r="K13" i="12"/>
  <c r="K4" i="10"/>
  <c r="K2" i="7"/>
  <c r="K5" i="7"/>
  <c r="K6" i="12"/>
  <c r="K5" i="12"/>
  <c r="K6" i="10"/>
  <c r="K7" i="10"/>
  <c r="K11" i="7"/>
  <c r="K7" i="9"/>
  <c r="K4" i="8"/>
  <c r="K4" i="12"/>
  <c r="K9" i="10"/>
  <c r="K12" i="10"/>
  <c r="K2" i="12"/>
  <c r="K16" i="4"/>
  <c r="L8" i="4" s="1"/>
  <c r="D8" i="4" s="1"/>
  <c r="J16" i="10"/>
  <c r="K13" i="10"/>
  <c r="K13" i="7"/>
  <c r="K2" i="9"/>
  <c r="K11" i="8"/>
  <c r="K13" i="8"/>
  <c r="K11" i="12"/>
  <c r="K11" i="10"/>
  <c r="K12" i="7"/>
  <c r="K7" i="7"/>
  <c r="K4" i="9"/>
  <c r="K5" i="9"/>
  <c r="K7" i="8"/>
  <c r="K3" i="8"/>
  <c r="K16" i="9" l="1"/>
  <c r="L12" i="9" s="1"/>
  <c r="M12" i="9" s="1"/>
  <c r="L12" i="4"/>
  <c r="D12" i="4" s="1"/>
  <c r="L13" i="4"/>
  <c r="D13" i="4" s="1"/>
  <c r="L10" i="4"/>
  <c r="D10" i="4" s="1"/>
  <c r="L2" i="4"/>
  <c r="M8" i="4"/>
  <c r="L11" i="4"/>
  <c r="D11" i="4" s="1"/>
  <c r="L9" i="4"/>
  <c r="D9" i="4" s="1"/>
  <c r="L4" i="4"/>
  <c r="D4" i="4" s="1"/>
  <c r="K16" i="7"/>
  <c r="L13" i="7" s="1"/>
  <c r="D13" i="7" s="1"/>
  <c r="K16" i="8"/>
  <c r="L7" i="8" s="1"/>
  <c r="D7" i="8" s="1"/>
  <c r="L7" i="4"/>
  <c r="D7" i="4" s="1"/>
  <c r="L6" i="4"/>
  <c r="D6" i="4" s="1"/>
  <c r="L3" i="4"/>
  <c r="L5" i="4"/>
  <c r="D5" i="4" s="1"/>
  <c r="K16" i="10"/>
  <c r="L7" i="10" s="1"/>
  <c r="M7" i="10" s="1"/>
  <c r="K16" i="12"/>
  <c r="L5" i="12" s="1"/>
  <c r="D5" i="12" s="1"/>
  <c r="I5" i="6"/>
  <c r="J5" i="6" s="1"/>
  <c r="I8" i="6"/>
  <c r="J8" i="6" s="1"/>
  <c r="I11" i="6"/>
  <c r="J11" i="6" s="1"/>
  <c r="I12" i="6"/>
  <c r="J12" i="6" s="1"/>
  <c r="I4" i="6"/>
  <c r="J4" i="6" s="1"/>
  <c r="I13" i="6"/>
  <c r="J13" i="6" s="1"/>
  <c r="I2" i="6"/>
  <c r="I6" i="6"/>
  <c r="J6" i="6" s="1"/>
  <c r="I10" i="6"/>
  <c r="J10" i="6" s="1"/>
  <c r="I7" i="6"/>
  <c r="J7" i="6" s="1"/>
  <c r="I9" i="6"/>
  <c r="J9" i="6" s="1"/>
  <c r="I3" i="6"/>
  <c r="J3" i="6" s="1"/>
  <c r="M10" i="4" l="1"/>
  <c r="L12" i="7"/>
  <c r="D12" i="7" s="1"/>
  <c r="L10" i="9"/>
  <c r="M10" i="9" s="1"/>
  <c r="L9" i="9"/>
  <c r="M9" i="9" s="1"/>
  <c r="L2" i="12"/>
  <c r="D2" i="12" s="1"/>
  <c r="L6" i="9"/>
  <c r="M6" i="9" s="1"/>
  <c r="L13" i="9"/>
  <c r="M13" i="9" s="1"/>
  <c r="L7" i="9"/>
  <c r="M7" i="9" s="1"/>
  <c r="L5" i="9"/>
  <c r="M5" i="9" s="1"/>
  <c r="M12" i="4"/>
  <c r="L3" i="9"/>
  <c r="M3" i="9" s="1"/>
  <c r="L2" i="9"/>
  <c r="M2" i="9" s="1"/>
  <c r="M13" i="4"/>
  <c r="L2" i="7"/>
  <c r="D2" i="7" s="1"/>
  <c r="L13" i="10"/>
  <c r="M13" i="10" s="1"/>
  <c r="L4" i="10"/>
  <c r="M4" i="10" s="1"/>
  <c r="L11" i="7"/>
  <c r="D11" i="7" s="1"/>
  <c r="L11" i="10"/>
  <c r="M11" i="10" s="1"/>
  <c r="L11" i="9"/>
  <c r="M11" i="9" s="1"/>
  <c r="L8" i="9"/>
  <c r="M8" i="9" s="1"/>
  <c r="L9" i="10"/>
  <c r="M9" i="10" s="1"/>
  <c r="L4" i="9"/>
  <c r="M4" i="9" s="1"/>
  <c r="M5" i="4"/>
  <c r="M7" i="4"/>
  <c r="L9" i="8"/>
  <c r="D9" i="8" s="1"/>
  <c r="M7" i="8"/>
  <c r="L2" i="8"/>
  <c r="M2" i="8" s="1"/>
  <c r="L10" i="8"/>
  <c r="D10" i="8" s="1"/>
  <c r="L12" i="8"/>
  <c r="D12" i="8" s="1"/>
  <c r="L6" i="8"/>
  <c r="D6" i="8" s="1"/>
  <c r="L8" i="8"/>
  <c r="D8" i="8" s="1"/>
  <c r="L5" i="8"/>
  <c r="D5" i="8" s="1"/>
  <c r="L4" i="8"/>
  <c r="D4" i="8" s="1"/>
  <c r="M6" i="4"/>
  <c r="M2" i="4"/>
  <c r="D3" i="4" s="1"/>
  <c r="L15" i="4"/>
  <c r="L13" i="12"/>
  <c r="D13" i="12" s="1"/>
  <c r="M5" i="12"/>
  <c r="L12" i="12"/>
  <c r="D12" i="12" s="1"/>
  <c r="L10" i="12"/>
  <c r="D10" i="12" s="1"/>
  <c r="L7" i="12"/>
  <c r="D7" i="12" s="1"/>
  <c r="L8" i="12"/>
  <c r="D8" i="12" s="1"/>
  <c r="L3" i="12"/>
  <c r="D3" i="12" s="1"/>
  <c r="L9" i="12"/>
  <c r="D9" i="12" s="1"/>
  <c r="L12" i="10"/>
  <c r="M12" i="10" s="1"/>
  <c r="L11" i="8"/>
  <c r="D11" i="8" s="1"/>
  <c r="L4" i="12"/>
  <c r="D4" i="12" s="1"/>
  <c r="M11" i="4"/>
  <c r="M3" i="4"/>
  <c r="L3" i="8"/>
  <c r="D3" i="8" s="1"/>
  <c r="M13" i="7"/>
  <c r="L8" i="7"/>
  <c r="D8" i="7" s="1"/>
  <c r="L6" i="7"/>
  <c r="D6" i="7" s="1"/>
  <c r="L10" i="7"/>
  <c r="D10" i="7" s="1"/>
  <c r="L4" i="7"/>
  <c r="D4" i="7" s="1"/>
  <c r="L3" i="7"/>
  <c r="D3" i="7" s="1"/>
  <c r="L9" i="7"/>
  <c r="D9" i="7" s="1"/>
  <c r="L5" i="7"/>
  <c r="D5" i="7" s="1"/>
  <c r="L13" i="8"/>
  <c r="D13" i="8" s="1"/>
  <c r="L10" i="10"/>
  <c r="M10" i="10" s="1"/>
  <c r="L8" i="10"/>
  <c r="M8" i="10" s="1"/>
  <c r="L2" i="10"/>
  <c r="L5" i="10"/>
  <c r="M5" i="10" s="1"/>
  <c r="L7" i="7"/>
  <c r="D7" i="7" s="1"/>
  <c r="L6" i="12"/>
  <c r="D6" i="12" s="1"/>
  <c r="M9" i="4"/>
  <c r="L3" i="10"/>
  <c r="M3" i="10" s="1"/>
  <c r="L11" i="12"/>
  <c r="D11" i="12" s="1"/>
  <c r="L6" i="10"/>
  <c r="M6" i="10" s="1"/>
  <c r="M4" i="4"/>
  <c r="I15" i="6"/>
  <c r="J2" i="6"/>
  <c r="M2" i="12" l="1"/>
  <c r="M13" i="12"/>
  <c r="M12" i="7"/>
  <c r="M6" i="7"/>
  <c r="M11" i="7"/>
  <c r="L15" i="10"/>
  <c r="M10" i="7"/>
  <c r="M10" i="8"/>
  <c r="D2" i="4"/>
  <c r="D15" i="4" s="1"/>
  <c r="M5" i="8"/>
  <c r="M8" i="12"/>
  <c r="M2" i="7"/>
  <c r="M3" i="12"/>
  <c r="M4" i="8"/>
  <c r="M9" i="7"/>
  <c r="L15" i="9"/>
  <c r="M8" i="8"/>
  <c r="M7" i="7"/>
  <c r="M11" i="8"/>
  <c r="M6" i="8"/>
  <c r="M2" i="10"/>
  <c r="L15" i="12"/>
  <c r="M11" i="12"/>
  <c r="M6" i="12"/>
  <c r="M3" i="7"/>
  <c r="D15" i="12"/>
  <c r="M4" i="12"/>
  <c r="M10" i="12"/>
  <c r="L15" i="8"/>
  <c r="D2" i="8"/>
  <c r="D15" i="8" s="1"/>
  <c r="L15" i="7"/>
  <c r="M3" i="8"/>
  <c r="M12" i="12"/>
  <c r="D15" i="7"/>
  <c r="M5" i="7"/>
  <c r="M9" i="12"/>
  <c r="M9" i="8"/>
  <c r="M8" i="7"/>
  <c r="M4" i="7"/>
  <c r="M7" i="12"/>
  <c r="M12" i="8"/>
  <c r="M13" i="8"/>
  <c r="J15" i="6"/>
  <c r="K5" i="6" l="1"/>
  <c r="K12" i="6"/>
  <c r="K8" i="6"/>
  <c r="K9" i="6"/>
  <c r="K3" i="6"/>
  <c r="K4" i="6"/>
  <c r="K11" i="6"/>
  <c r="K10" i="6"/>
  <c r="J16" i="6"/>
  <c r="K2" i="6"/>
  <c r="K6" i="6"/>
  <c r="K13" i="6"/>
  <c r="K7" i="6"/>
  <c r="K16" i="6" l="1"/>
  <c r="L8" i="6" l="1"/>
  <c r="D8" i="6" s="1"/>
  <c r="L6" i="6"/>
  <c r="D6" i="6" s="1"/>
  <c r="L11" i="6"/>
  <c r="D11" i="6" s="1"/>
  <c r="L5" i="6"/>
  <c r="D5" i="6" s="1"/>
  <c r="L9" i="6"/>
  <c r="D9" i="6" s="1"/>
  <c r="L13" i="6"/>
  <c r="D13" i="6" s="1"/>
  <c r="L12" i="6"/>
  <c r="D12" i="6" s="1"/>
  <c r="L3" i="6"/>
  <c r="D3" i="6" s="1"/>
  <c r="L2" i="6"/>
  <c r="D2" i="6" s="1"/>
  <c r="L7" i="6"/>
  <c r="D7" i="6" s="1"/>
  <c r="L4" i="6"/>
  <c r="D4" i="6" s="1"/>
  <c r="L10" i="6"/>
  <c r="D10" i="6" s="1"/>
  <c r="M13" i="6" l="1"/>
  <c r="M5" i="6"/>
  <c r="M11" i="6"/>
  <c r="M9" i="6"/>
  <c r="L15" i="6"/>
  <c r="M6" i="6"/>
  <c r="M10" i="6"/>
  <c r="M3" i="6"/>
  <c r="M7" i="6"/>
  <c r="M4" i="6"/>
  <c r="M12" i="6"/>
  <c r="M8" i="6"/>
  <c r="M2" i="6"/>
  <c r="D15" i="6" l="1"/>
  <c r="J2" i="11"/>
  <c r="J15" i="11" l="1"/>
  <c r="K5" i="11" l="1"/>
  <c r="K13" i="11"/>
  <c r="K11" i="11"/>
  <c r="K3" i="11"/>
  <c r="K6" i="11"/>
  <c r="K9" i="11"/>
  <c r="K7" i="11"/>
  <c r="K10" i="11"/>
  <c r="J16" i="11"/>
  <c r="K12" i="11"/>
  <c r="K8" i="11"/>
  <c r="K16" i="11" l="1"/>
  <c r="L6" i="11" s="1"/>
  <c r="D6" i="11" s="1"/>
  <c r="L12" i="11" l="1"/>
  <c r="D12" i="11" s="1"/>
  <c r="L4" i="11"/>
  <c r="D4" i="11" s="1"/>
  <c r="L9" i="11"/>
  <c r="D9" i="11" s="1"/>
  <c r="L5" i="11"/>
  <c r="D5" i="11" s="1"/>
  <c r="L3" i="11"/>
  <c r="D3" i="11" s="1"/>
  <c r="M6" i="11"/>
  <c r="L8" i="11"/>
  <c r="D8" i="11" s="1"/>
  <c r="L13" i="11"/>
  <c r="D13" i="11" s="1"/>
  <c r="L10" i="11"/>
  <c r="D10" i="11" s="1"/>
  <c r="L2" i="11"/>
  <c r="D2" i="11" s="1"/>
  <c r="L11" i="11"/>
  <c r="D11" i="11" s="1"/>
  <c r="L7" i="11"/>
  <c r="D7" i="11" s="1"/>
  <c r="M3" i="11" l="1"/>
  <c r="M5" i="11"/>
  <c r="M12" i="11"/>
  <c r="M7" i="11"/>
  <c r="M11" i="11"/>
  <c r="M10" i="11"/>
  <c r="M13" i="11"/>
  <c r="M8" i="11"/>
  <c r="L15" i="11"/>
  <c r="D15" i="11"/>
  <c r="M2" i="11"/>
  <c r="M9" i="11"/>
  <c r="M4" i="11"/>
</calcChain>
</file>

<file path=xl/sharedStrings.xml><?xml version="1.0" encoding="utf-8"?>
<sst xmlns="http://schemas.openxmlformats.org/spreadsheetml/2006/main" count="588" uniqueCount="34">
  <si>
    <t>balancing_type_project</t>
  </si>
  <si>
    <t>horizon</t>
  </si>
  <si>
    <t>period</t>
  </si>
  <si>
    <t>avg</t>
  </si>
  <si>
    <t>min</t>
  </si>
  <si>
    <t>max</t>
  </si>
  <si>
    <t>month</t>
  </si>
  <si>
    <t>project</t>
  </si>
  <si>
    <t>timepoint</t>
  </si>
  <si>
    <t>timepoint_weight</t>
  </si>
  <si>
    <t>number_of_hours_in_timepoint</t>
  </si>
  <si>
    <t>technology</t>
  </si>
  <si>
    <t>load_zone</t>
  </si>
  <si>
    <t>power_mw</t>
  </si>
  <si>
    <t>scheduled_curtailment_mw</t>
  </si>
  <si>
    <t>year</t>
  </si>
  <si>
    <t>index</t>
  </si>
  <si>
    <t>Dodson_II</t>
  </si>
  <si>
    <t>Private_Hydro</t>
  </si>
  <si>
    <t>MSEDCL</t>
  </si>
  <si>
    <t>Koyna_Stage_4</t>
  </si>
  <si>
    <t>Genco_Hydro</t>
  </si>
  <si>
    <t>Koyna_Stage_3</t>
  </si>
  <si>
    <t>Pench</t>
  </si>
  <si>
    <t>Central_Hydro</t>
  </si>
  <si>
    <t>Dodson_I</t>
  </si>
  <si>
    <t>Koyna_Stage_1</t>
  </si>
  <si>
    <t>Koyna_Stage_2</t>
  </si>
  <si>
    <t>Sardar_Sarovar_CHPH</t>
  </si>
  <si>
    <t>adjustment</t>
  </si>
  <si>
    <t>cuf</t>
  </si>
  <si>
    <t>flag</t>
  </si>
  <si>
    <t>adjusted_cuf</t>
  </si>
  <si>
    <t>balancing_type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</si>
</sst>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workbookViewId="0"/>
  </sheetViews>
  <sheetFormatPr defaultRowHeight="14.5" x14ac:dyDescent="0.35"/>
  <cols>
    <col min="1" max="1" width="19.453125" bestFit="1" customWidth="1"/>
    <col min="10" max="10" width="11.81640625" bestFit="1" customWidth="1"/>
    <col min="11" max="11" width="24.1796875" bestFit="1" customWidth="1"/>
    <col min="12" max="12" width="14" bestFit="1" customWidth="1"/>
  </cols>
  <sheetData>
    <row r="1" spans="1:12" x14ac:dyDescent="0.35">
      <c r="A1" t="s">
        <v>7</v>
      </c>
      <c r="B1" t="s">
        <v>2</v>
      </c>
      <c r="C1" t="s">
        <v>33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</row>
    <row r="2" spans="1:12" x14ac:dyDescent="0.35">
      <c r="A2" t="s">
        <v>25</v>
      </c>
      <c r="B2">
        <v>2030</v>
      </c>
      <c r="C2" t="s">
        <v>15</v>
      </c>
      <c r="D2">
        <v>2030</v>
      </c>
      <c r="E2">
        <v>203001</v>
      </c>
      <c r="F2">
        <v>1</v>
      </c>
      <c r="G2">
        <v>720</v>
      </c>
      <c r="H2" t="s">
        <v>18</v>
      </c>
      <c r="I2" t="s">
        <v>19</v>
      </c>
      <c r="J2">
        <v>12</v>
      </c>
      <c r="K2">
        <v>0</v>
      </c>
      <c r="L2" t="str">
        <f t="shared" ref="L2:L33" si="0">A2&amp;"_"&amp;E2</f>
        <v>Dodson_I_203001</v>
      </c>
    </row>
    <row r="3" spans="1:12" x14ac:dyDescent="0.35">
      <c r="A3" t="s">
        <v>25</v>
      </c>
      <c r="B3">
        <v>2030</v>
      </c>
      <c r="C3" t="s">
        <v>15</v>
      </c>
      <c r="D3">
        <v>2030</v>
      </c>
      <c r="E3">
        <v>203002</v>
      </c>
      <c r="F3">
        <v>1</v>
      </c>
      <c r="G3">
        <v>720</v>
      </c>
      <c r="H3" t="s">
        <v>18</v>
      </c>
      <c r="I3" t="s">
        <v>19</v>
      </c>
      <c r="J3">
        <v>12</v>
      </c>
      <c r="K3">
        <v>0</v>
      </c>
      <c r="L3" t="str">
        <f t="shared" si="0"/>
        <v>Dodson_I_203002</v>
      </c>
    </row>
    <row r="4" spans="1:12" x14ac:dyDescent="0.35">
      <c r="A4" t="s">
        <v>25</v>
      </c>
      <c r="B4">
        <v>2030</v>
      </c>
      <c r="C4" t="s">
        <v>15</v>
      </c>
      <c r="D4">
        <v>2030</v>
      </c>
      <c r="E4">
        <v>203003</v>
      </c>
      <c r="F4">
        <v>1</v>
      </c>
      <c r="G4">
        <v>720</v>
      </c>
      <c r="H4" t="s">
        <v>18</v>
      </c>
      <c r="I4" t="s">
        <v>19</v>
      </c>
      <c r="J4">
        <v>0</v>
      </c>
      <c r="K4">
        <v>0</v>
      </c>
      <c r="L4" t="str">
        <f t="shared" si="0"/>
        <v>Dodson_I_203003</v>
      </c>
    </row>
    <row r="5" spans="1:12" x14ac:dyDescent="0.35">
      <c r="A5" t="s">
        <v>25</v>
      </c>
      <c r="B5">
        <v>2030</v>
      </c>
      <c r="C5" t="s">
        <v>15</v>
      </c>
      <c r="D5">
        <v>2030</v>
      </c>
      <c r="E5">
        <v>203004</v>
      </c>
      <c r="F5">
        <v>1</v>
      </c>
      <c r="G5">
        <v>720</v>
      </c>
      <c r="H5" t="s">
        <v>18</v>
      </c>
      <c r="I5" t="s">
        <v>19</v>
      </c>
      <c r="J5">
        <v>0</v>
      </c>
      <c r="K5">
        <v>0</v>
      </c>
      <c r="L5" t="str">
        <f t="shared" si="0"/>
        <v>Dodson_I_203004</v>
      </c>
    </row>
    <row r="6" spans="1:12" x14ac:dyDescent="0.35">
      <c r="A6" t="s">
        <v>25</v>
      </c>
      <c r="B6">
        <v>2030</v>
      </c>
      <c r="C6" t="s">
        <v>15</v>
      </c>
      <c r="D6">
        <v>2030</v>
      </c>
      <c r="E6">
        <v>203005</v>
      </c>
      <c r="F6">
        <v>1</v>
      </c>
      <c r="G6">
        <v>720</v>
      </c>
      <c r="H6" t="s">
        <v>18</v>
      </c>
      <c r="I6" t="s">
        <v>19</v>
      </c>
      <c r="J6">
        <v>0</v>
      </c>
      <c r="K6">
        <v>0</v>
      </c>
      <c r="L6" t="str">
        <f t="shared" si="0"/>
        <v>Dodson_I_203005</v>
      </c>
    </row>
    <row r="7" spans="1:12" x14ac:dyDescent="0.35">
      <c r="A7" t="s">
        <v>25</v>
      </c>
      <c r="B7">
        <v>2030</v>
      </c>
      <c r="C7" t="s">
        <v>15</v>
      </c>
      <c r="D7">
        <v>2030</v>
      </c>
      <c r="E7">
        <v>203006</v>
      </c>
      <c r="F7">
        <v>1</v>
      </c>
      <c r="G7">
        <v>720</v>
      </c>
      <c r="H7" t="s">
        <v>18</v>
      </c>
      <c r="I7" t="s">
        <v>19</v>
      </c>
      <c r="J7">
        <v>0</v>
      </c>
      <c r="K7">
        <v>0</v>
      </c>
      <c r="L7" t="str">
        <f t="shared" si="0"/>
        <v>Dodson_I_203006</v>
      </c>
    </row>
    <row r="8" spans="1:12" x14ac:dyDescent="0.35">
      <c r="A8" t="s">
        <v>25</v>
      </c>
      <c r="B8">
        <v>2030</v>
      </c>
      <c r="C8" t="s">
        <v>15</v>
      </c>
      <c r="D8">
        <v>2030</v>
      </c>
      <c r="E8">
        <v>203007</v>
      </c>
      <c r="F8">
        <v>1</v>
      </c>
      <c r="G8">
        <v>720</v>
      </c>
      <c r="H8" t="s">
        <v>18</v>
      </c>
      <c r="I8" t="s">
        <v>19</v>
      </c>
      <c r="J8">
        <v>0</v>
      </c>
      <c r="K8">
        <v>0</v>
      </c>
      <c r="L8" t="str">
        <f t="shared" si="0"/>
        <v>Dodson_I_203007</v>
      </c>
    </row>
    <row r="9" spans="1:12" x14ac:dyDescent="0.35">
      <c r="A9" t="s">
        <v>25</v>
      </c>
      <c r="B9">
        <v>2030</v>
      </c>
      <c r="C9" t="s">
        <v>15</v>
      </c>
      <c r="D9">
        <v>2030</v>
      </c>
      <c r="E9">
        <v>203008</v>
      </c>
      <c r="F9">
        <v>1</v>
      </c>
      <c r="G9">
        <v>720</v>
      </c>
      <c r="H9" t="s">
        <v>18</v>
      </c>
      <c r="I9" t="s">
        <v>19</v>
      </c>
      <c r="J9">
        <v>12</v>
      </c>
      <c r="K9">
        <v>0</v>
      </c>
      <c r="L9" t="str">
        <f t="shared" si="0"/>
        <v>Dodson_I_203008</v>
      </c>
    </row>
    <row r="10" spans="1:12" x14ac:dyDescent="0.35">
      <c r="A10" t="s">
        <v>25</v>
      </c>
      <c r="B10">
        <v>2030</v>
      </c>
      <c r="C10" t="s">
        <v>15</v>
      </c>
      <c r="D10">
        <v>2030</v>
      </c>
      <c r="E10">
        <v>203009</v>
      </c>
      <c r="F10">
        <v>1</v>
      </c>
      <c r="G10">
        <v>720</v>
      </c>
      <c r="H10" t="s">
        <v>18</v>
      </c>
      <c r="I10" t="s">
        <v>19</v>
      </c>
      <c r="J10">
        <v>0</v>
      </c>
      <c r="K10">
        <v>0</v>
      </c>
      <c r="L10" t="str">
        <f t="shared" si="0"/>
        <v>Dodson_I_203009</v>
      </c>
    </row>
    <row r="11" spans="1:12" x14ac:dyDescent="0.35">
      <c r="A11" t="s">
        <v>25</v>
      </c>
      <c r="B11">
        <v>2030</v>
      </c>
      <c r="C11" t="s">
        <v>15</v>
      </c>
      <c r="D11">
        <v>2030</v>
      </c>
      <c r="E11">
        <v>203010</v>
      </c>
      <c r="F11">
        <v>1</v>
      </c>
      <c r="G11">
        <v>720</v>
      </c>
      <c r="H11" t="s">
        <v>18</v>
      </c>
      <c r="I11" t="s">
        <v>19</v>
      </c>
      <c r="J11">
        <v>10.753315104</v>
      </c>
      <c r="K11">
        <v>0</v>
      </c>
      <c r="L11" t="str">
        <f t="shared" si="0"/>
        <v>Dodson_I_203010</v>
      </c>
    </row>
    <row r="12" spans="1:12" x14ac:dyDescent="0.35">
      <c r="A12" t="s">
        <v>25</v>
      </c>
      <c r="B12">
        <v>2030</v>
      </c>
      <c r="C12" t="s">
        <v>15</v>
      </c>
      <c r="D12">
        <v>2030</v>
      </c>
      <c r="E12">
        <v>203011</v>
      </c>
      <c r="F12">
        <v>1</v>
      </c>
      <c r="G12">
        <v>720</v>
      </c>
      <c r="H12" t="s">
        <v>18</v>
      </c>
      <c r="I12" t="s">
        <v>19</v>
      </c>
      <c r="J12">
        <v>12</v>
      </c>
      <c r="K12">
        <v>0</v>
      </c>
      <c r="L12" t="str">
        <f t="shared" si="0"/>
        <v>Dodson_I_203011</v>
      </c>
    </row>
    <row r="13" spans="1:12" x14ac:dyDescent="0.35">
      <c r="A13" t="s">
        <v>25</v>
      </c>
      <c r="B13">
        <v>2030</v>
      </c>
      <c r="C13" t="s">
        <v>15</v>
      </c>
      <c r="D13">
        <v>2030</v>
      </c>
      <c r="E13">
        <v>203012</v>
      </c>
      <c r="F13">
        <v>1</v>
      </c>
      <c r="G13">
        <v>720</v>
      </c>
      <c r="H13" t="s">
        <v>18</v>
      </c>
      <c r="I13" t="s">
        <v>19</v>
      </c>
      <c r="J13">
        <v>12</v>
      </c>
      <c r="K13">
        <v>0</v>
      </c>
      <c r="L13" t="str">
        <f t="shared" si="0"/>
        <v>Dodson_I_203012</v>
      </c>
    </row>
    <row r="14" spans="1:12" x14ac:dyDescent="0.35">
      <c r="A14" t="s">
        <v>17</v>
      </c>
      <c r="B14">
        <v>2030</v>
      </c>
      <c r="C14" t="s">
        <v>15</v>
      </c>
      <c r="D14">
        <v>2030</v>
      </c>
      <c r="E14">
        <v>203001</v>
      </c>
      <c r="F14">
        <v>1</v>
      </c>
      <c r="G14">
        <v>720</v>
      </c>
      <c r="H14" t="s">
        <v>18</v>
      </c>
      <c r="I14" t="s">
        <v>19</v>
      </c>
      <c r="J14">
        <v>20.20579948</v>
      </c>
      <c r="K14">
        <v>0</v>
      </c>
      <c r="L14" t="str">
        <f t="shared" si="0"/>
        <v>Dodson_II_203001</v>
      </c>
    </row>
    <row r="15" spans="1:12" x14ac:dyDescent="0.35">
      <c r="A15" t="s">
        <v>17</v>
      </c>
      <c r="B15">
        <v>2030</v>
      </c>
      <c r="C15" t="s">
        <v>15</v>
      </c>
      <c r="D15">
        <v>2030</v>
      </c>
      <c r="E15">
        <v>203002</v>
      </c>
      <c r="F15">
        <v>1</v>
      </c>
      <c r="G15">
        <v>720</v>
      </c>
      <c r="H15" t="s">
        <v>18</v>
      </c>
      <c r="I15" t="s">
        <v>19</v>
      </c>
      <c r="J15">
        <v>0</v>
      </c>
      <c r="K15">
        <v>0</v>
      </c>
      <c r="L15" t="str">
        <f t="shared" si="0"/>
        <v>Dodson_II_203002</v>
      </c>
    </row>
    <row r="16" spans="1:12" x14ac:dyDescent="0.35">
      <c r="A16" t="s">
        <v>17</v>
      </c>
      <c r="B16">
        <v>2030</v>
      </c>
      <c r="C16" t="s">
        <v>15</v>
      </c>
      <c r="D16">
        <v>2030</v>
      </c>
      <c r="E16">
        <v>203003</v>
      </c>
      <c r="F16">
        <v>1</v>
      </c>
      <c r="G16">
        <v>720</v>
      </c>
      <c r="H16" t="s">
        <v>18</v>
      </c>
      <c r="I16" t="s">
        <v>19</v>
      </c>
      <c r="J16">
        <v>0</v>
      </c>
      <c r="K16">
        <v>0</v>
      </c>
      <c r="L16" t="str">
        <f t="shared" si="0"/>
        <v>Dodson_II_203003</v>
      </c>
    </row>
    <row r="17" spans="1:12" x14ac:dyDescent="0.35">
      <c r="A17" t="s">
        <v>17</v>
      </c>
      <c r="B17">
        <v>2030</v>
      </c>
      <c r="C17" t="s">
        <v>15</v>
      </c>
      <c r="D17">
        <v>2030</v>
      </c>
      <c r="E17">
        <v>203004</v>
      </c>
      <c r="F17">
        <v>1</v>
      </c>
      <c r="G17">
        <v>720</v>
      </c>
      <c r="H17" t="s">
        <v>18</v>
      </c>
      <c r="I17" t="s">
        <v>19</v>
      </c>
      <c r="J17">
        <v>0</v>
      </c>
      <c r="K17">
        <v>0</v>
      </c>
      <c r="L17" t="str">
        <f t="shared" si="0"/>
        <v>Dodson_II_203004</v>
      </c>
    </row>
    <row r="18" spans="1:12" x14ac:dyDescent="0.35">
      <c r="A18" t="s">
        <v>17</v>
      </c>
      <c r="B18">
        <v>2030</v>
      </c>
      <c r="C18" t="s">
        <v>15</v>
      </c>
      <c r="D18">
        <v>2030</v>
      </c>
      <c r="E18">
        <v>203005</v>
      </c>
      <c r="F18">
        <v>1</v>
      </c>
      <c r="G18">
        <v>720</v>
      </c>
      <c r="H18" t="s">
        <v>18</v>
      </c>
      <c r="I18" t="s">
        <v>19</v>
      </c>
      <c r="J18">
        <v>0</v>
      </c>
      <c r="K18">
        <v>0</v>
      </c>
      <c r="L18" t="str">
        <f t="shared" si="0"/>
        <v>Dodson_II_203005</v>
      </c>
    </row>
    <row r="19" spans="1:12" x14ac:dyDescent="0.35">
      <c r="A19" t="s">
        <v>17</v>
      </c>
      <c r="B19">
        <v>2030</v>
      </c>
      <c r="C19" t="s">
        <v>15</v>
      </c>
      <c r="D19">
        <v>2030</v>
      </c>
      <c r="E19">
        <v>203006</v>
      </c>
      <c r="F19">
        <v>1</v>
      </c>
      <c r="G19">
        <v>720</v>
      </c>
      <c r="H19" t="s">
        <v>18</v>
      </c>
      <c r="I19" t="s">
        <v>19</v>
      </c>
      <c r="J19">
        <v>0</v>
      </c>
      <c r="K19">
        <v>0</v>
      </c>
      <c r="L19" t="str">
        <f t="shared" si="0"/>
        <v>Dodson_II_203006</v>
      </c>
    </row>
    <row r="20" spans="1:12" x14ac:dyDescent="0.35">
      <c r="A20" t="s">
        <v>17</v>
      </c>
      <c r="B20">
        <v>2030</v>
      </c>
      <c r="C20" t="s">
        <v>15</v>
      </c>
      <c r="D20">
        <v>2030</v>
      </c>
      <c r="E20">
        <v>203007</v>
      </c>
      <c r="F20">
        <v>1</v>
      </c>
      <c r="G20">
        <v>720</v>
      </c>
      <c r="H20" t="s">
        <v>18</v>
      </c>
      <c r="I20" t="s">
        <v>19</v>
      </c>
      <c r="J20">
        <v>0</v>
      </c>
      <c r="K20">
        <v>0</v>
      </c>
      <c r="L20" t="str">
        <f t="shared" si="0"/>
        <v>Dodson_II_203007</v>
      </c>
    </row>
    <row r="21" spans="1:12" x14ac:dyDescent="0.35">
      <c r="A21" t="s">
        <v>17</v>
      </c>
      <c r="B21">
        <v>2030</v>
      </c>
      <c r="C21" t="s">
        <v>15</v>
      </c>
      <c r="D21">
        <v>2030</v>
      </c>
      <c r="E21">
        <v>203008</v>
      </c>
      <c r="F21">
        <v>1</v>
      </c>
      <c r="G21">
        <v>720</v>
      </c>
      <c r="H21" t="s">
        <v>18</v>
      </c>
      <c r="I21" t="s">
        <v>19</v>
      </c>
      <c r="J21">
        <v>34</v>
      </c>
      <c r="K21">
        <v>0</v>
      </c>
      <c r="L21" t="str">
        <f t="shared" si="0"/>
        <v>Dodson_II_203008</v>
      </c>
    </row>
    <row r="22" spans="1:12" x14ac:dyDescent="0.35">
      <c r="A22" t="s">
        <v>17</v>
      </c>
      <c r="B22">
        <v>2030</v>
      </c>
      <c r="C22" t="s">
        <v>15</v>
      </c>
      <c r="D22">
        <v>2030</v>
      </c>
      <c r="E22">
        <v>203009</v>
      </c>
      <c r="F22">
        <v>1</v>
      </c>
      <c r="G22">
        <v>720</v>
      </c>
      <c r="H22" t="s">
        <v>18</v>
      </c>
      <c r="I22" t="s">
        <v>19</v>
      </c>
      <c r="J22">
        <v>0</v>
      </c>
      <c r="K22">
        <v>0</v>
      </c>
      <c r="L22" t="str">
        <f t="shared" si="0"/>
        <v>Dodson_II_203009</v>
      </c>
    </row>
    <row r="23" spans="1:12" x14ac:dyDescent="0.35">
      <c r="A23" t="s">
        <v>17</v>
      </c>
      <c r="B23">
        <v>2030</v>
      </c>
      <c r="C23" t="s">
        <v>15</v>
      </c>
      <c r="D23">
        <v>2030</v>
      </c>
      <c r="E23">
        <v>203010</v>
      </c>
      <c r="F23">
        <v>1</v>
      </c>
      <c r="G23">
        <v>720</v>
      </c>
      <c r="H23" t="s">
        <v>18</v>
      </c>
      <c r="I23" t="s">
        <v>19</v>
      </c>
      <c r="J23">
        <v>0</v>
      </c>
      <c r="K23">
        <v>0</v>
      </c>
      <c r="L23" t="str">
        <f t="shared" si="0"/>
        <v>Dodson_II_203010</v>
      </c>
    </row>
    <row r="24" spans="1:12" x14ac:dyDescent="0.35">
      <c r="A24" t="s">
        <v>17</v>
      </c>
      <c r="B24">
        <v>2030</v>
      </c>
      <c r="C24" t="s">
        <v>15</v>
      </c>
      <c r="D24">
        <v>2030</v>
      </c>
      <c r="E24">
        <v>203011</v>
      </c>
      <c r="F24">
        <v>1</v>
      </c>
      <c r="G24">
        <v>720</v>
      </c>
      <c r="H24" t="s">
        <v>18</v>
      </c>
      <c r="I24" t="s">
        <v>19</v>
      </c>
      <c r="J24">
        <v>0</v>
      </c>
      <c r="K24">
        <v>0</v>
      </c>
      <c r="L24" t="str">
        <f t="shared" si="0"/>
        <v>Dodson_II_203011</v>
      </c>
    </row>
    <row r="25" spans="1:12" x14ac:dyDescent="0.35">
      <c r="A25" t="s">
        <v>17</v>
      </c>
      <c r="B25">
        <v>2030</v>
      </c>
      <c r="C25" t="s">
        <v>15</v>
      </c>
      <c r="D25">
        <v>2030</v>
      </c>
      <c r="E25">
        <v>203012</v>
      </c>
      <c r="F25">
        <v>1</v>
      </c>
      <c r="G25">
        <v>720</v>
      </c>
      <c r="H25" t="s">
        <v>18</v>
      </c>
      <c r="I25" t="s">
        <v>19</v>
      </c>
      <c r="J25">
        <v>34</v>
      </c>
      <c r="K25">
        <v>0</v>
      </c>
      <c r="L25" t="str">
        <f t="shared" si="0"/>
        <v>Dodson_II_203012</v>
      </c>
    </row>
    <row r="26" spans="1:12" x14ac:dyDescent="0.35">
      <c r="A26" t="s">
        <v>26</v>
      </c>
      <c r="B26">
        <v>2030</v>
      </c>
      <c r="C26" t="s">
        <v>15</v>
      </c>
      <c r="D26">
        <v>2030</v>
      </c>
      <c r="E26">
        <v>203001</v>
      </c>
      <c r="F26">
        <v>1</v>
      </c>
      <c r="G26">
        <v>720</v>
      </c>
      <c r="H26" t="s">
        <v>21</v>
      </c>
      <c r="I26" t="s">
        <v>19</v>
      </c>
      <c r="J26">
        <v>223.38981335999901</v>
      </c>
      <c r="K26">
        <v>0</v>
      </c>
      <c r="L26" t="str">
        <f t="shared" si="0"/>
        <v>Koyna_Stage_1_203001</v>
      </c>
    </row>
    <row r="27" spans="1:12" x14ac:dyDescent="0.35">
      <c r="A27" t="s">
        <v>26</v>
      </c>
      <c r="B27">
        <v>2030</v>
      </c>
      <c r="C27" t="s">
        <v>15</v>
      </c>
      <c r="D27">
        <v>2030</v>
      </c>
      <c r="E27">
        <v>203002</v>
      </c>
      <c r="F27">
        <v>1</v>
      </c>
      <c r="G27">
        <v>720</v>
      </c>
      <c r="H27" t="s">
        <v>21</v>
      </c>
      <c r="I27" t="s">
        <v>19</v>
      </c>
      <c r="J27">
        <v>29.010988999999999</v>
      </c>
      <c r="K27">
        <v>0</v>
      </c>
      <c r="L27" t="str">
        <f t="shared" si="0"/>
        <v>Koyna_Stage_1_203002</v>
      </c>
    </row>
    <row r="28" spans="1:12" x14ac:dyDescent="0.35">
      <c r="A28" t="s">
        <v>26</v>
      </c>
      <c r="B28">
        <v>2030</v>
      </c>
      <c r="C28" t="s">
        <v>15</v>
      </c>
      <c r="D28">
        <v>2030</v>
      </c>
      <c r="E28">
        <v>203003</v>
      </c>
      <c r="F28">
        <v>1</v>
      </c>
      <c r="G28">
        <v>720</v>
      </c>
      <c r="H28" t="s">
        <v>21</v>
      </c>
      <c r="I28" t="s">
        <v>19</v>
      </c>
      <c r="J28">
        <v>29.010988999999999</v>
      </c>
      <c r="K28">
        <v>0</v>
      </c>
      <c r="L28" t="str">
        <f t="shared" si="0"/>
        <v>Koyna_Stage_1_203003</v>
      </c>
    </row>
    <row r="29" spans="1:12" x14ac:dyDescent="0.35">
      <c r="A29" t="s">
        <v>26</v>
      </c>
      <c r="B29">
        <v>2030</v>
      </c>
      <c r="C29" t="s">
        <v>15</v>
      </c>
      <c r="D29">
        <v>2030</v>
      </c>
      <c r="E29">
        <v>203004</v>
      </c>
      <c r="F29">
        <v>1</v>
      </c>
      <c r="G29">
        <v>720</v>
      </c>
      <c r="H29" t="s">
        <v>21</v>
      </c>
      <c r="I29" t="s">
        <v>19</v>
      </c>
      <c r="J29">
        <v>29.010988999999999</v>
      </c>
      <c r="K29">
        <v>0</v>
      </c>
      <c r="L29" t="str">
        <f t="shared" si="0"/>
        <v>Koyna_Stage_1_203004</v>
      </c>
    </row>
    <row r="30" spans="1:12" x14ac:dyDescent="0.35">
      <c r="A30" t="s">
        <v>26</v>
      </c>
      <c r="B30">
        <v>2030</v>
      </c>
      <c r="C30" t="s">
        <v>15</v>
      </c>
      <c r="D30">
        <v>2030</v>
      </c>
      <c r="E30">
        <v>203005</v>
      </c>
      <c r="F30">
        <v>1</v>
      </c>
      <c r="G30">
        <v>720</v>
      </c>
      <c r="H30" t="s">
        <v>21</v>
      </c>
      <c r="I30" t="s">
        <v>19</v>
      </c>
      <c r="J30">
        <v>29.010988999999999</v>
      </c>
      <c r="K30">
        <v>0</v>
      </c>
      <c r="L30" t="str">
        <f t="shared" si="0"/>
        <v>Koyna_Stage_1_203005</v>
      </c>
    </row>
    <row r="31" spans="1:12" x14ac:dyDescent="0.35">
      <c r="A31" t="s">
        <v>26</v>
      </c>
      <c r="B31">
        <v>2030</v>
      </c>
      <c r="C31" t="s">
        <v>15</v>
      </c>
      <c r="D31">
        <v>2030</v>
      </c>
      <c r="E31">
        <v>203006</v>
      </c>
      <c r="F31">
        <v>1</v>
      </c>
      <c r="G31">
        <v>720</v>
      </c>
      <c r="H31" t="s">
        <v>21</v>
      </c>
      <c r="I31" t="s">
        <v>19</v>
      </c>
      <c r="J31">
        <v>29.010988999999999</v>
      </c>
      <c r="K31">
        <v>0</v>
      </c>
      <c r="L31" t="str">
        <f t="shared" si="0"/>
        <v>Koyna_Stage_1_203006</v>
      </c>
    </row>
    <row r="32" spans="1:12" x14ac:dyDescent="0.35">
      <c r="A32" t="s">
        <v>26</v>
      </c>
      <c r="B32">
        <v>2030</v>
      </c>
      <c r="C32" t="s">
        <v>15</v>
      </c>
      <c r="D32">
        <v>2030</v>
      </c>
      <c r="E32">
        <v>203007</v>
      </c>
      <c r="F32">
        <v>1</v>
      </c>
      <c r="G32">
        <v>720</v>
      </c>
      <c r="H32" t="s">
        <v>21</v>
      </c>
      <c r="I32" t="s">
        <v>19</v>
      </c>
      <c r="J32">
        <v>29.010988999999999</v>
      </c>
      <c r="K32">
        <v>0</v>
      </c>
      <c r="L32" t="str">
        <f t="shared" si="0"/>
        <v>Koyna_Stage_1_203007</v>
      </c>
    </row>
    <row r="33" spans="1:12" x14ac:dyDescent="0.35">
      <c r="A33" t="s">
        <v>26</v>
      </c>
      <c r="B33">
        <v>2030</v>
      </c>
      <c r="C33" t="s">
        <v>15</v>
      </c>
      <c r="D33">
        <v>2030</v>
      </c>
      <c r="E33">
        <v>203008</v>
      </c>
      <c r="F33">
        <v>1</v>
      </c>
      <c r="G33">
        <v>720</v>
      </c>
      <c r="H33" t="s">
        <v>21</v>
      </c>
      <c r="I33" t="s">
        <v>19</v>
      </c>
      <c r="J33">
        <v>280</v>
      </c>
      <c r="K33">
        <v>0</v>
      </c>
      <c r="L33" t="str">
        <f t="shared" si="0"/>
        <v>Koyna_Stage_1_203008</v>
      </c>
    </row>
    <row r="34" spans="1:12" x14ac:dyDescent="0.35">
      <c r="A34" t="s">
        <v>26</v>
      </c>
      <c r="B34">
        <v>2030</v>
      </c>
      <c r="C34" t="s">
        <v>15</v>
      </c>
      <c r="D34">
        <v>2030</v>
      </c>
      <c r="E34">
        <v>203009</v>
      </c>
      <c r="F34">
        <v>1</v>
      </c>
      <c r="G34">
        <v>720</v>
      </c>
      <c r="H34" t="s">
        <v>21</v>
      </c>
      <c r="I34" t="s">
        <v>19</v>
      </c>
      <c r="J34">
        <v>29.010988999999999</v>
      </c>
      <c r="K34">
        <v>0</v>
      </c>
      <c r="L34" t="str">
        <f t="shared" ref="L34:L65" si="1">A34&amp;"_"&amp;E34</f>
        <v>Koyna_Stage_1_203009</v>
      </c>
    </row>
    <row r="35" spans="1:12" x14ac:dyDescent="0.35">
      <c r="A35" t="s">
        <v>26</v>
      </c>
      <c r="B35">
        <v>2030</v>
      </c>
      <c r="C35" t="s">
        <v>15</v>
      </c>
      <c r="D35">
        <v>2030</v>
      </c>
      <c r="E35">
        <v>203010</v>
      </c>
      <c r="F35">
        <v>1</v>
      </c>
      <c r="G35">
        <v>720</v>
      </c>
      <c r="H35" t="s">
        <v>21</v>
      </c>
      <c r="I35" t="s">
        <v>19</v>
      </c>
      <c r="J35">
        <v>29.010988999999999</v>
      </c>
      <c r="K35">
        <v>0</v>
      </c>
      <c r="L35" t="str">
        <f t="shared" si="1"/>
        <v>Koyna_Stage_1_203010</v>
      </c>
    </row>
    <row r="36" spans="1:12" x14ac:dyDescent="0.35">
      <c r="A36" t="s">
        <v>26</v>
      </c>
      <c r="B36">
        <v>2030</v>
      </c>
      <c r="C36" t="s">
        <v>15</v>
      </c>
      <c r="D36">
        <v>2030</v>
      </c>
      <c r="E36">
        <v>203011</v>
      </c>
      <c r="F36">
        <v>1</v>
      </c>
      <c r="G36">
        <v>720</v>
      </c>
      <c r="H36" t="s">
        <v>21</v>
      </c>
      <c r="I36" t="s">
        <v>19</v>
      </c>
      <c r="J36">
        <v>29.010988999999999</v>
      </c>
      <c r="K36">
        <v>0</v>
      </c>
      <c r="L36" t="str">
        <f t="shared" si="1"/>
        <v>Koyna_Stage_1_203011</v>
      </c>
    </row>
    <row r="37" spans="1:12" x14ac:dyDescent="0.35">
      <c r="A37" t="s">
        <v>26</v>
      </c>
      <c r="B37">
        <v>2030</v>
      </c>
      <c r="C37" t="s">
        <v>15</v>
      </c>
      <c r="D37">
        <v>2030</v>
      </c>
      <c r="E37">
        <v>203012</v>
      </c>
      <c r="F37">
        <v>1</v>
      </c>
      <c r="G37">
        <v>720</v>
      </c>
      <c r="H37" t="s">
        <v>21</v>
      </c>
      <c r="I37" t="s">
        <v>19</v>
      </c>
      <c r="J37">
        <v>29.010988999999999</v>
      </c>
      <c r="K37">
        <v>0</v>
      </c>
      <c r="L37" t="str">
        <f t="shared" si="1"/>
        <v>Koyna_Stage_1_203012</v>
      </c>
    </row>
    <row r="38" spans="1:12" x14ac:dyDescent="0.35">
      <c r="A38" t="s">
        <v>27</v>
      </c>
      <c r="B38">
        <v>2030</v>
      </c>
      <c r="C38" t="s">
        <v>15</v>
      </c>
      <c r="D38">
        <v>2030</v>
      </c>
      <c r="E38">
        <v>203001</v>
      </c>
      <c r="F38">
        <v>1</v>
      </c>
      <c r="G38">
        <v>720</v>
      </c>
      <c r="H38" t="s">
        <v>21</v>
      </c>
      <c r="I38" t="s">
        <v>19</v>
      </c>
      <c r="J38">
        <v>33.159340799999903</v>
      </c>
      <c r="K38">
        <v>0</v>
      </c>
      <c r="L38" t="str">
        <f t="shared" si="1"/>
        <v>Koyna_Stage_2_203001</v>
      </c>
    </row>
    <row r="39" spans="1:12" x14ac:dyDescent="0.35">
      <c r="A39" t="s">
        <v>27</v>
      </c>
      <c r="B39">
        <v>2030</v>
      </c>
      <c r="C39" t="s">
        <v>15</v>
      </c>
      <c r="D39">
        <v>2030</v>
      </c>
      <c r="E39">
        <v>203002</v>
      </c>
      <c r="F39">
        <v>1</v>
      </c>
      <c r="G39">
        <v>720</v>
      </c>
      <c r="H39" t="s">
        <v>21</v>
      </c>
      <c r="I39" t="s">
        <v>19</v>
      </c>
      <c r="J39">
        <v>33.159340799999903</v>
      </c>
      <c r="K39">
        <v>0</v>
      </c>
      <c r="L39" t="str">
        <f t="shared" si="1"/>
        <v>Koyna_Stage_2_203002</v>
      </c>
    </row>
    <row r="40" spans="1:12" x14ac:dyDescent="0.35">
      <c r="A40" t="s">
        <v>27</v>
      </c>
      <c r="B40">
        <v>2030</v>
      </c>
      <c r="C40" t="s">
        <v>15</v>
      </c>
      <c r="D40">
        <v>2030</v>
      </c>
      <c r="E40">
        <v>203003</v>
      </c>
      <c r="F40">
        <v>1</v>
      </c>
      <c r="G40">
        <v>720</v>
      </c>
      <c r="H40" t="s">
        <v>21</v>
      </c>
      <c r="I40" t="s">
        <v>19</v>
      </c>
      <c r="J40">
        <v>33.159340799999903</v>
      </c>
      <c r="K40">
        <v>0</v>
      </c>
      <c r="L40" t="str">
        <f t="shared" si="1"/>
        <v>Koyna_Stage_2_203003</v>
      </c>
    </row>
    <row r="41" spans="1:12" x14ac:dyDescent="0.35">
      <c r="A41" t="s">
        <v>27</v>
      </c>
      <c r="B41">
        <v>2030</v>
      </c>
      <c r="C41" t="s">
        <v>15</v>
      </c>
      <c r="D41">
        <v>2030</v>
      </c>
      <c r="E41">
        <v>203004</v>
      </c>
      <c r="F41">
        <v>1</v>
      </c>
      <c r="G41">
        <v>720</v>
      </c>
      <c r="H41" t="s">
        <v>21</v>
      </c>
      <c r="I41" t="s">
        <v>19</v>
      </c>
      <c r="J41">
        <v>33.159340799999903</v>
      </c>
      <c r="K41">
        <v>0</v>
      </c>
      <c r="L41" t="str">
        <f t="shared" si="1"/>
        <v>Koyna_Stage_2_203004</v>
      </c>
    </row>
    <row r="42" spans="1:12" x14ac:dyDescent="0.35">
      <c r="A42" t="s">
        <v>27</v>
      </c>
      <c r="B42">
        <v>2030</v>
      </c>
      <c r="C42" t="s">
        <v>15</v>
      </c>
      <c r="D42">
        <v>2030</v>
      </c>
      <c r="E42">
        <v>203005</v>
      </c>
      <c r="F42">
        <v>1</v>
      </c>
      <c r="G42">
        <v>720</v>
      </c>
      <c r="H42" t="s">
        <v>21</v>
      </c>
      <c r="I42" t="s">
        <v>19</v>
      </c>
      <c r="J42">
        <v>33.159340799999903</v>
      </c>
      <c r="K42">
        <v>0</v>
      </c>
      <c r="L42" t="str">
        <f t="shared" si="1"/>
        <v>Koyna_Stage_2_203005</v>
      </c>
    </row>
    <row r="43" spans="1:12" x14ac:dyDescent="0.35">
      <c r="A43" t="s">
        <v>27</v>
      </c>
      <c r="B43">
        <v>2030</v>
      </c>
      <c r="C43" t="s">
        <v>15</v>
      </c>
      <c r="D43">
        <v>2030</v>
      </c>
      <c r="E43">
        <v>203006</v>
      </c>
      <c r="F43">
        <v>1</v>
      </c>
      <c r="G43">
        <v>720</v>
      </c>
      <c r="H43" t="s">
        <v>21</v>
      </c>
      <c r="I43" t="s">
        <v>19</v>
      </c>
      <c r="J43">
        <v>33.159340799999903</v>
      </c>
      <c r="K43">
        <v>0</v>
      </c>
      <c r="L43" t="str">
        <f t="shared" si="1"/>
        <v>Koyna_Stage_2_203006</v>
      </c>
    </row>
    <row r="44" spans="1:12" x14ac:dyDescent="0.35">
      <c r="A44" t="s">
        <v>27</v>
      </c>
      <c r="B44">
        <v>2030</v>
      </c>
      <c r="C44" t="s">
        <v>15</v>
      </c>
      <c r="D44">
        <v>2030</v>
      </c>
      <c r="E44">
        <v>203007</v>
      </c>
      <c r="F44">
        <v>1</v>
      </c>
      <c r="G44">
        <v>720</v>
      </c>
      <c r="H44" t="s">
        <v>21</v>
      </c>
      <c r="I44" t="s">
        <v>19</v>
      </c>
      <c r="J44">
        <v>33.159340799999903</v>
      </c>
      <c r="K44">
        <v>0</v>
      </c>
      <c r="L44" t="str">
        <f t="shared" si="1"/>
        <v>Koyna_Stage_2_203007</v>
      </c>
    </row>
    <row r="45" spans="1:12" x14ac:dyDescent="0.35">
      <c r="A45" t="s">
        <v>27</v>
      </c>
      <c r="B45">
        <v>2030</v>
      </c>
      <c r="C45" t="s">
        <v>15</v>
      </c>
      <c r="D45">
        <v>2030</v>
      </c>
      <c r="E45">
        <v>203008</v>
      </c>
      <c r="F45">
        <v>1</v>
      </c>
      <c r="G45">
        <v>720</v>
      </c>
      <c r="H45" t="s">
        <v>21</v>
      </c>
      <c r="I45" t="s">
        <v>19</v>
      </c>
      <c r="J45">
        <v>255.26339583999899</v>
      </c>
      <c r="K45">
        <v>0</v>
      </c>
      <c r="L45" t="str">
        <f t="shared" si="1"/>
        <v>Koyna_Stage_2_203008</v>
      </c>
    </row>
    <row r="46" spans="1:12" x14ac:dyDescent="0.35">
      <c r="A46" t="s">
        <v>27</v>
      </c>
      <c r="B46">
        <v>2030</v>
      </c>
      <c r="C46" t="s">
        <v>15</v>
      </c>
      <c r="D46">
        <v>2030</v>
      </c>
      <c r="E46">
        <v>203009</v>
      </c>
      <c r="F46">
        <v>1</v>
      </c>
      <c r="G46">
        <v>720</v>
      </c>
      <c r="H46" t="s">
        <v>21</v>
      </c>
      <c r="I46" t="s">
        <v>19</v>
      </c>
      <c r="J46">
        <v>33.159340799999903</v>
      </c>
      <c r="K46">
        <v>0</v>
      </c>
      <c r="L46" t="str">
        <f t="shared" si="1"/>
        <v>Koyna_Stage_2_203009</v>
      </c>
    </row>
    <row r="47" spans="1:12" x14ac:dyDescent="0.35">
      <c r="A47" t="s">
        <v>27</v>
      </c>
      <c r="B47">
        <v>2030</v>
      </c>
      <c r="C47" t="s">
        <v>15</v>
      </c>
      <c r="D47">
        <v>2030</v>
      </c>
      <c r="E47">
        <v>203010</v>
      </c>
      <c r="F47">
        <v>1</v>
      </c>
      <c r="G47">
        <v>720</v>
      </c>
      <c r="H47" t="s">
        <v>21</v>
      </c>
      <c r="I47" t="s">
        <v>19</v>
      </c>
      <c r="J47">
        <v>33.159340799999903</v>
      </c>
      <c r="K47">
        <v>0</v>
      </c>
      <c r="L47" t="str">
        <f t="shared" si="1"/>
        <v>Koyna_Stage_2_203010</v>
      </c>
    </row>
    <row r="48" spans="1:12" x14ac:dyDescent="0.35">
      <c r="A48" t="s">
        <v>27</v>
      </c>
      <c r="B48">
        <v>2030</v>
      </c>
      <c r="C48" t="s">
        <v>15</v>
      </c>
      <c r="D48">
        <v>2030</v>
      </c>
      <c r="E48">
        <v>203011</v>
      </c>
      <c r="F48">
        <v>1</v>
      </c>
      <c r="G48">
        <v>720</v>
      </c>
      <c r="H48" t="s">
        <v>21</v>
      </c>
      <c r="I48" t="s">
        <v>19</v>
      </c>
      <c r="J48">
        <v>33.159340799999903</v>
      </c>
      <c r="K48">
        <v>0</v>
      </c>
      <c r="L48" t="str">
        <f t="shared" si="1"/>
        <v>Koyna_Stage_2_203011</v>
      </c>
    </row>
    <row r="49" spans="1:12" x14ac:dyDescent="0.35">
      <c r="A49" t="s">
        <v>27</v>
      </c>
      <c r="B49">
        <v>2030</v>
      </c>
      <c r="C49" t="s">
        <v>15</v>
      </c>
      <c r="D49">
        <v>2030</v>
      </c>
      <c r="E49">
        <v>203012</v>
      </c>
      <c r="F49">
        <v>1</v>
      </c>
      <c r="G49">
        <v>720</v>
      </c>
      <c r="H49" t="s">
        <v>21</v>
      </c>
      <c r="I49" t="s">
        <v>19</v>
      </c>
      <c r="J49">
        <v>320</v>
      </c>
      <c r="K49">
        <v>0</v>
      </c>
      <c r="L49" t="str">
        <f t="shared" si="1"/>
        <v>Koyna_Stage_2_203012</v>
      </c>
    </row>
    <row r="50" spans="1:12" x14ac:dyDescent="0.35">
      <c r="A50" t="s">
        <v>22</v>
      </c>
      <c r="B50">
        <v>2030</v>
      </c>
      <c r="C50" t="s">
        <v>15</v>
      </c>
      <c r="D50">
        <v>2030</v>
      </c>
      <c r="E50">
        <v>203001</v>
      </c>
      <c r="F50">
        <v>1</v>
      </c>
      <c r="G50">
        <v>720</v>
      </c>
      <c r="H50" t="s">
        <v>21</v>
      </c>
      <c r="I50" t="s">
        <v>19</v>
      </c>
      <c r="J50">
        <v>19.230769280000001</v>
      </c>
      <c r="K50">
        <v>0</v>
      </c>
      <c r="L50" t="str">
        <f t="shared" si="1"/>
        <v>Koyna_Stage_3_203001</v>
      </c>
    </row>
    <row r="51" spans="1:12" x14ac:dyDescent="0.35">
      <c r="A51" t="s">
        <v>22</v>
      </c>
      <c r="B51">
        <v>2030</v>
      </c>
      <c r="C51" t="s">
        <v>15</v>
      </c>
      <c r="D51">
        <v>2030</v>
      </c>
      <c r="E51">
        <v>203002</v>
      </c>
      <c r="F51">
        <v>1</v>
      </c>
      <c r="G51">
        <v>720</v>
      </c>
      <c r="H51" t="s">
        <v>21</v>
      </c>
      <c r="I51" t="s">
        <v>19</v>
      </c>
      <c r="J51">
        <v>19.230769280000001</v>
      </c>
      <c r="K51">
        <v>0</v>
      </c>
      <c r="L51" t="str">
        <f t="shared" si="1"/>
        <v>Koyna_Stage_3_203002</v>
      </c>
    </row>
    <row r="52" spans="1:12" x14ac:dyDescent="0.35">
      <c r="A52" t="s">
        <v>22</v>
      </c>
      <c r="B52">
        <v>2030</v>
      </c>
      <c r="C52" t="s">
        <v>15</v>
      </c>
      <c r="D52">
        <v>2030</v>
      </c>
      <c r="E52">
        <v>203003</v>
      </c>
      <c r="F52">
        <v>1</v>
      </c>
      <c r="G52">
        <v>720</v>
      </c>
      <c r="H52" t="s">
        <v>21</v>
      </c>
      <c r="I52" t="s">
        <v>19</v>
      </c>
      <c r="J52">
        <v>19.230769280000001</v>
      </c>
      <c r="K52">
        <v>0</v>
      </c>
      <c r="L52" t="str">
        <f t="shared" si="1"/>
        <v>Koyna_Stage_3_203003</v>
      </c>
    </row>
    <row r="53" spans="1:12" x14ac:dyDescent="0.35">
      <c r="A53" t="s">
        <v>22</v>
      </c>
      <c r="B53">
        <v>2030</v>
      </c>
      <c r="C53" t="s">
        <v>15</v>
      </c>
      <c r="D53">
        <v>2030</v>
      </c>
      <c r="E53">
        <v>203004</v>
      </c>
      <c r="F53">
        <v>1</v>
      </c>
      <c r="G53">
        <v>720</v>
      </c>
      <c r="H53" t="s">
        <v>21</v>
      </c>
      <c r="I53" t="s">
        <v>19</v>
      </c>
      <c r="J53">
        <v>19.230769280000001</v>
      </c>
      <c r="K53">
        <v>0</v>
      </c>
      <c r="L53" t="str">
        <f t="shared" si="1"/>
        <v>Koyna_Stage_3_203004</v>
      </c>
    </row>
    <row r="54" spans="1:12" x14ac:dyDescent="0.35">
      <c r="A54" t="s">
        <v>22</v>
      </c>
      <c r="B54">
        <v>2030</v>
      </c>
      <c r="C54" t="s">
        <v>15</v>
      </c>
      <c r="D54">
        <v>2030</v>
      </c>
      <c r="E54">
        <v>203005</v>
      </c>
      <c r="F54">
        <v>1</v>
      </c>
      <c r="G54">
        <v>720</v>
      </c>
      <c r="H54" t="s">
        <v>21</v>
      </c>
      <c r="I54" t="s">
        <v>19</v>
      </c>
      <c r="J54">
        <v>19.230769280000001</v>
      </c>
      <c r="K54">
        <v>0</v>
      </c>
      <c r="L54" t="str">
        <f t="shared" si="1"/>
        <v>Koyna_Stage_3_203005</v>
      </c>
    </row>
    <row r="55" spans="1:12" x14ac:dyDescent="0.35">
      <c r="A55" t="s">
        <v>22</v>
      </c>
      <c r="B55">
        <v>2030</v>
      </c>
      <c r="C55" t="s">
        <v>15</v>
      </c>
      <c r="D55">
        <v>2030</v>
      </c>
      <c r="E55">
        <v>203006</v>
      </c>
      <c r="F55">
        <v>1</v>
      </c>
      <c r="G55">
        <v>720</v>
      </c>
      <c r="H55" t="s">
        <v>21</v>
      </c>
      <c r="I55" t="s">
        <v>19</v>
      </c>
      <c r="J55">
        <v>19.230769280000001</v>
      </c>
      <c r="K55">
        <v>0</v>
      </c>
      <c r="L55" t="str">
        <f t="shared" si="1"/>
        <v>Koyna_Stage_3_203006</v>
      </c>
    </row>
    <row r="56" spans="1:12" x14ac:dyDescent="0.35">
      <c r="A56" t="s">
        <v>22</v>
      </c>
      <c r="B56">
        <v>2030</v>
      </c>
      <c r="C56" t="s">
        <v>15</v>
      </c>
      <c r="D56">
        <v>2030</v>
      </c>
      <c r="E56">
        <v>203007</v>
      </c>
      <c r="F56">
        <v>1</v>
      </c>
      <c r="G56">
        <v>720</v>
      </c>
      <c r="H56" t="s">
        <v>21</v>
      </c>
      <c r="I56" t="s">
        <v>19</v>
      </c>
      <c r="J56">
        <v>19.230769280000001</v>
      </c>
      <c r="K56">
        <v>0</v>
      </c>
      <c r="L56" t="str">
        <f t="shared" si="1"/>
        <v>Koyna_Stage_3_203007</v>
      </c>
    </row>
    <row r="57" spans="1:12" x14ac:dyDescent="0.35">
      <c r="A57" t="s">
        <v>22</v>
      </c>
      <c r="B57">
        <v>2030</v>
      </c>
      <c r="C57" t="s">
        <v>15</v>
      </c>
      <c r="D57">
        <v>2030</v>
      </c>
      <c r="E57">
        <v>203008</v>
      </c>
      <c r="F57">
        <v>1</v>
      </c>
      <c r="G57">
        <v>720</v>
      </c>
      <c r="H57" t="s">
        <v>21</v>
      </c>
      <c r="I57" t="s">
        <v>19</v>
      </c>
      <c r="J57">
        <v>320</v>
      </c>
      <c r="K57">
        <v>0</v>
      </c>
      <c r="L57" t="str">
        <f t="shared" si="1"/>
        <v>Koyna_Stage_3_203008</v>
      </c>
    </row>
    <row r="58" spans="1:12" x14ac:dyDescent="0.35">
      <c r="A58" t="s">
        <v>22</v>
      </c>
      <c r="B58">
        <v>2030</v>
      </c>
      <c r="C58" t="s">
        <v>15</v>
      </c>
      <c r="D58">
        <v>2030</v>
      </c>
      <c r="E58">
        <v>203009</v>
      </c>
      <c r="F58">
        <v>1</v>
      </c>
      <c r="G58">
        <v>720</v>
      </c>
      <c r="H58" t="s">
        <v>21</v>
      </c>
      <c r="I58" t="s">
        <v>19</v>
      </c>
      <c r="J58">
        <v>19.230769280000001</v>
      </c>
      <c r="K58">
        <v>0</v>
      </c>
      <c r="L58" t="str">
        <f t="shared" si="1"/>
        <v>Koyna_Stage_3_203009</v>
      </c>
    </row>
    <row r="59" spans="1:12" x14ac:dyDescent="0.35">
      <c r="A59" t="s">
        <v>22</v>
      </c>
      <c r="B59">
        <v>2030</v>
      </c>
      <c r="C59" t="s">
        <v>15</v>
      </c>
      <c r="D59">
        <v>2030</v>
      </c>
      <c r="E59">
        <v>203010</v>
      </c>
      <c r="F59">
        <v>1</v>
      </c>
      <c r="G59">
        <v>720</v>
      </c>
      <c r="H59" t="s">
        <v>21</v>
      </c>
      <c r="I59" t="s">
        <v>19</v>
      </c>
      <c r="J59">
        <v>19.230769280000001</v>
      </c>
      <c r="K59">
        <v>0</v>
      </c>
      <c r="L59" t="str">
        <f t="shared" si="1"/>
        <v>Koyna_Stage_3_203010</v>
      </c>
    </row>
    <row r="60" spans="1:12" x14ac:dyDescent="0.35">
      <c r="A60" t="s">
        <v>22</v>
      </c>
      <c r="B60">
        <v>2030</v>
      </c>
      <c r="C60" t="s">
        <v>15</v>
      </c>
      <c r="D60">
        <v>2030</v>
      </c>
      <c r="E60">
        <v>203011</v>
      </c>
      <c r="F60">
        <v>1</v>
      </c>
      <c r="G60">
        <v>720</v>
      </c>
      <c r="H60" t="s">
        <v>21</v>
      </c>
      <c r="I60" t="s">
        <v>19</v>
      </c>
      <c r="J60">
        <v>29.354583679999699</v>
      </c>
      <c r="K60">
        <v>0</v>
      </c>
      <c r="L60" t="str">
        <f t="shared" si="1"/>
        <v>Koyna_Stage_3_203011</v>
      </c>
    </row>
    <row r="61" spans="1:12" x14ac:dyDescent="0.35">
      <c r="A61" t="s">
        <v>22</v>
      </c>
      <c r="B61">
        <v>2030</v>
      </c>
      <c r="C61" t="s">
        <v>15</v>
      </c>
      <c r="D61">
        <v>2030</v>
      </c>
      <c r="E61">
        <v>203012</v>
      </c>
      <c r="F61">
        <v>1</v>
      </c>
      <c r="G61">
        <v>720</v>
      </c>
      <c r="H61" t="s">
        <v>21</v>
      </c>
      <c r="I61" t="s">
        <v>19</v>
      </c>
      <c r="J61">
        <v>320</v>
      </c>
      <c r="K61">
        <v>0</v>
      </c>
      <c r="L61" t="str">
        <f t="shared" si="1"/>
        <v>Koyna_Stage_3_203012</v>
      </c>
    </row>
    <row r="62" spans="1:12" x14ac:dyDescent="0.35">
      <c r="A62" t="s">
        <v>20</v>
      </c>
      <c r="B62">
        <v>2030</v>
      </c>
      <c r="C62" t="s">
        <v>15</v>
      </c>
      <c r="D62">
        <v>2030</v>
      </c>
      <c r="E62">
        <v>203001</v>
      </c>
      <c r="F62">
        <v>1</v>
      </c>
      <c r="G62">
        <v>720</v>
      </c>
      <c r="H62" t="s">
        <v>21</v>
      </c>
      <c r="I62" t="s">
        <v>19</v>
      </c>
      <c r="J62">
        <v>785.57492404987602</v>
      </c>
      <c r="K62">
        <v>0</v>
      </c>
      <c r="L62" t="str">
        <f t="shared" si="1"/>
        <v>Koyna_Stage_4_203001</v>
      </c>
    </row>
    <row r="63" spans="1:12" x14ac:dyDescent="0.35">
      <c r="A63" t="s">
        <v>20</v>
      </c>
      <c r="B63">
        <v>2030</v>
      </c>
      <c r="C63" t="s">
        <v>15</v>
      </c>
      <c r="D63">
        <v>2030</v>
      </c>
      <c r="E63">
        <v>203002</v>
      </c>
      <c r="F63">
        <v>1</v>
      </c>
      <c r="G63">
        <v>720</v>
      </c>
      <c r="H63" t="s">
        <v>21</v>
      </c>
      <c r="I63" t="s">
        <v>19</v>
      </c>
      <c r="J63">
        <v>5.0407609999999998</v>
      </c>
      <c r="K63">
        <v>0</v>
      </c>
      <c r="L63" t="str">
        <f t="shared" si="1"/>
        <v>Koyna_Stage_4_203002</v>
      </c>
    </row>
    <row r="64" spans="1:12" x14ac:dyDescent="0.35">
      <c r="A64" t="s">
        <v>20</v>
      </c>
      <c r="B64">
        <v>2030</v>
      </c>
      <c r="C64" t="s">
        <v>15</v>
      </c>
      <c r="D64">
        <v>2030</v>
      </c>
      <c r="E64">
        <v>203003</v>
      </c>
      <c r="F64">
        <v>1</v>
      </c>
      <c r="G64">
        <v>720</v>
      </c>
      <c r="H64" t="s">
        <v>21</v>
      </c>
      <c r="I64" t="s">
        <v>19</v>
      </c>
      <c r="J64">
        <v>5.0407609999999998</v>
      </c>
      <c r="K64">
        <v>0</v>
      </c>
      <c r="L64" t="str">
        <f t="shared" si="1"/>
        <v>Koyna_Stage_4_203003</v>
      </c>
    </row>
    <row r="65" spans="1:12" x14ac:dyDescent="0.35">
      <c r="A65" t="s">
        <v>20</v>
      </c>
      <c r="B65">
        <v>2030</v>
      </c>
      <c r="C65" t="s">
        <v>15</v>
      </c>
      <c r="D65">
        <v>2030</v>
      </c>
      <c r="E65">
        <v>203004</v>
      </c>
      <c r="F65">
        <v>1</v>
      </c>
      <c r="G65">
        <v>720</v>
      </c>
      <c r="H65" t="s">
        <v>21</v>
      </c>
      <c r="I65" t="s">
        <v>19</v>
      </c>
      <c r="J65">
        <v>5.0407609999999998</v>
      </c>
      <c r="K65">
        <v>0</v>
      </c>
      <c r="L65" t="str">
        <f t="shared" si="1"/>
        <v>Koyna_Stage_4_203004</v>
      </c>
    </row>
    <row r="66" spans="1:12" x14ac:dyDescent="0.35">
      <c r="A66" t="s">
        <v>20</v>
      </c>
      <c r="B66">
        <v>2030</v>
      </c>
      <c r="C66" t="s">
        <v>15</v>
      </c>
      <c r="D66">
        <v>2030</v>
      </c>
      <c r="E66">
        <v>203005</v>
      </c>
      <c r="F66">
        <v>1</v>
      </c>
      <c r="G66">
        <v>720</v>
      </c>
      <c r="H66" t="s">
        <v>21</v>
      </c>
      <c r="I66" t="s">
        <v>19</v>
      </c>
      <c r="J66">
        <v>5.0407609999999998</v>
      </c>
      <c r="K66">
        <v>0</v>
      </c>
      <c r="L66" t="str">
        <f t="shared" ref="L66:L97" si="2">A66&amp;"_"&amp;E66</f>
        <v>Koyna_Stage_4_203005</v>
      </c>
    </row>
    <row r="67" spans="1:12" x14ac:dyDescent="0.35">
      <c r="A67" t="s">
        <v>20</v>
      </c>
      <c r="B67">
        <v>2030</v>
      </c>
      <c r="C67" t="s">
        <v>15</v>
      </c>
      <c r="D67">
        <v>2030</v>
      </c>
      <c r="E67">
        <v>203006</v>
      </c>
      <c r="F67">
        <v>1</v>
      </c>
      <c r="G67">
        <v>720</v>
      </c>
      <c r="H67" t="s">
        <v>21</v>
      </c>
      <c r="I67" t="s">
        <v>19</v>
      </c>
      <c r="J67">
        <v>5.0407609999999998</v>
      </c>
      <c r="K67">
        <v>0</v>
      </c>
      <c r="L67" t="str">
        <f t="shared" si="2"/>
        <v>Koyna_Stage_4_203006</v>
      </c>
    </row>
    <row r="68" spans="1:12" x14ac:dyDescent="0.35">
      <c r="A68" t="s">
        <v>20</v>
      </c>
      <c r="B68">
        <v>2030</v>
      </c>
      <c r="C68" t="s">
        <v>15</v>
      </c>
      <c r="D68">
        <v>2030</v>
      </c>
      <c r="E68">
        <v>203007</v>
      </c>
      <c r="F68">
        <v>1</v>
      </c>
      <c r="G68">
        <v>720</v>
      </c>
      <c r="H68" t="s">
        <v>21</v>
      </c>
      <c r="I68" t="s">
        <v>19</v>
      </c>
      <c r="J68">
        <v>5.0407609999999998</v>
      </c>
      <c r="K68">
        <v>0</v>
      </c>
      <c r="L68" t="str">
        <f t="shared" si="2"/>
        <v>Koyna_Stage_4_203007</v>
      </c>
    </row>
    <row r="69" spans="1:12" x14ac:dyDescent="0.35">
      <c r="A69" t="s">
        <v>20</v>
      </c>
      <c r="B69">
        <v>2030</v>
      </c>
      <c r="C69" t="s">
        <v>15</v>
      </c>
      <c r="D69">
        <v>2030</v>
      </c>
      <c r="E69">
        <v>203008</v>
      </c>
      <c r="F69">
        <v>1</v>
      </c>
      <c r="G69">
        <v>720</v>
      </c>
      <c r="H69" t="s">
        <v>21</v>
      </c>
      <c r="I69" t="s">
        <v>19</v>
      </c>
      <c r="J69">
        <v>11.9702149501219</v>
      </c>
      <c r="K69">
        <v>0</v>
      </c>
      <c r="L69" t="str">
        <f t="shared" si="2"/>
        <v>Koyna_Stage_4_203008</v>
      </c>
    </row>
    <row r="70" spans="1:12" x14ac:dyDescent="0.35">
      <c r="A70" t="s">
        <v>20</v>
      </c>
      <c r="B70">
        <v>2030</v>
      </c>
      <c r="C70" t="s">
        <v>15</v>
      </c>
      <c r="D70">
        <v>2030</v>
      </c>
      <c r="E70">
        <v>203009</v>
      </c>
      <c r="F70">
        <v>1</v>
      </c>
      <c r="G70">
        <v>720</v>
      </c>
      <c r="H70" t="s">
        <v>21</v>
      </c>
      <c r="I70" t="s">
        <v>19</v>
      </c>
      <c r="J70">
        <v>5.0407609999999998</v>
      </c>
      <c r="K70">
        <v>0</v>
      </c>
      <c r="L70" t="str">
        <f t="shared" si="2"/>
        <v>Koyna_Stage_4_203009</v>
      </c>
    </row>
    <row r="71" spans="1:12" x14ac:dyDescent="0.35">
      <c r="A71" t="s">
        <v>20</v>
      </c>
      <c r="B71">
        <v>2030</v>
      </c>
      <c r="C71" t="s">
        <v>15</v>
      </c>
      <c r="D71">
        <v>2030</v>
      </c>
      <c r="E71">
        <v>203010</v>
      </c>
      <c r="F71">
        <v>1</v>
      </c>
      <c r="G71">
        <v>720</v>
      </c>
      <c r="H71" t="s">
        <v>21</v>
      </c>
      <c r="I71" t="s">
        <v>19</v>
      </c>
      <c r="J71">
        <v>5.0407609999999998</v>
      </c>
      <c r="K71">
        <v>0</v>
      </c>
      <c r="L71" t="str">
        <f t="shared" si="2"/>
        <v>Koyna_Stage_4_203010</v>
      </c>
    </row>
    <row r="72" spans="1:12" x14ac:dyDescent="0.35">
      <c r="A72" t="s">
        <v>20</v>
      </c>
      <c r="B72">
        <v>2030</v>
      </c>
      <c r="C72" t="s">
        <v>15</v>
      </c>
      <c r="D72">
        <v>2030</v>
      </c>
      <c r="E72">
        <v>203011</v>
      </c>
      <c r="F72">
        <v>1</v>
      </c>
      <c r="G72">
        <v>720</v>
      </c>
      <c r="H72" t="s">
        <v>21</v>
      </c>
      <c r="I72" t="s">
        <v>19</v>
      </c>
      <c r="J72">
        <v>5.0407609999999998</v>
      </c>
      <c r="K72">
        <v>0</v>
      </c>
      <c r="L72" t="str">
        <f t="shared" si="2"/>
        <v>Koyna_Stage_4_203011</v>
      </c>
    </row>
    <row r="73" spans="1:12" x14ac:dyDescent="0.35">
      <c r="A73" t="s">
        <v>20</v>
      </c>
      <c r="B73">
        <v>2030</v>
      </c>
      <c r="C73" t="s">
        <v>15</v>
      </c>
      <c r="D73">
        <v>2030</v>
      </c>
      <c r="E73">
        <v>203012</v>
      </c>
      <c r="F73">
        <v>1</v>
      </c>
      <c r="G73">
        <v>720</v>
      </c>
      <c r="H73" t="s">
        <v>21</v>
      </c>
      <c r="I73" t="s">
        <v>19</v>
      </c>
      <c r="J73">
        <v>1000</v>
      </c>
      <c r="K73">
        <v>0</v>
      </c>
      <c r="L73" t="str">
        <f t="shared" si="2"/>
        <v>Koyna_Stage_4_203012</v>
      </c>
    </row>
    <row r="74" spans="1:12" x14ac:dyDescent="0.35">
      <c r="A74" t="s">
        <v>23</v>
      </c>
      <c r="B74">
        <v>2030</v>
      </c>
      <c r="C74" t="s">
        <v>15</v>
      </c>
      <c r="D74">
        <v>2030</v>
      </c>
      <c r="E74">
        <v>203001</v>
      </c>
      <c r="F74">
        <v>1</v>
      </c>
      <c r="G74">
        <v>720</v>
      </c>
      <c r="H74" t="s">
        <v>24</v>
      </c>
      <c r="I74" t="s">
        <v>19</v>
      </c>
      <c r="J74">
        <v>10.865849802</v>
      </c>
      <c r="K74">
        <v>0</v>
      </c>
      <c r="L74" t="str">
        <f t="shared" si="2"/>
        <v>Pench_203001</v>
      </c>
    </row>
    <row r="75" spans="1:12" x14ac:dyDescent="0.35">
      <c r="A75" t="s">
        <v>23</v>
      </c>
      <c r="B75">
        <v>2030</v>
      </c>
      <c r="C75" t="s">
        <v>15</v>
      </c>
      <c r="D75">
        <v>2030</v>
      </c>
      <c r="E75">
        <v>203002</v>
      </c>
      <c r="F75">
        <v>1</v>
      </c>
      <c r="G75">
        <v>720</v>
      </c>
      <c r="H75" t="s">
        <v>24</v>
      </c>
      <c r="I75" t="s">
        <v>19</v>
      </c>
      <c r="J75">
        <v>39.402173931999997</v>
      </c>
      <c r="K75">
        <v>0</v>
      </c>
      <c r="L75" t="str">
        <f t="shared" si="2"/>
        <v>Pench_203002</v>
      </c>
    </row>
    <row r="76" spans="1:12" x14ac:dyDescent="0.35">
      <c r="A76" t="s">
        <v>23</v>
      </c>
      <c r="B76">
        <v>2030</v>
      </c>
      <c r="C76" t="s">
        <v>15</v>
      </c>
      <c r="D76">
        <v>2030</v>
      </c>
      <c r="E76">
        <v>203003</v>
      </c>
      <c r="F76">
        <v>1</v>
      </c>
      <c r="G76">
        <v>720</v>
      </c>
      <c r="H76" t="s">
        <v>24</v>
      </c>
      <c r="I76" t="s">
        <v>19</v>
      </c>
      <c r="J76">
        <v>2.7173913019999998</v>
      </c>
      <c r="K76">
        <v>0</v>
      </c>
      <c r="L76" t="str">
        <f t="shared" si="2"/>
        <v>Pench_203003</v>
      </c>
    </row>
    <row r="77" spans="1:12" x14ac:dyDescent="0.35">
      <c r="A77" t="s">
        <v>23</v>
      </c>
      <c r="B77">
        <v>2030</v>
      </c>
      <c r="C77" t="s">
        <v>15</v>
      </c>
      <c r="D77">
        <v>2030</v>
      </c>
      <c r="E77">
        <v>203004</v>
      </c>
      <c r="F77">
        <v>1</v>
      </c>
      <c r="G77">
        <v>720</v>
      </c>
      <c r="H77" t="s">
        <v>24</v>
      </c>
      <c r="I77" t="s">
        <v>19</v>
      </c>
      <c r="J77">
        <v>2.7173913019999998</v>
      </c>
      <c r="K77">
        <v>0</v>
      </c>
      <c r="L77" t="str">
        <f t="shared" si="2"/>
        <v>Pench_203004</v>
      </c>
    </row>
    <row r="78" spans="1:12" x14ac:dyDescent="0.35">
      <c r="A78" t="s">
        <v>23</v>
      </c>
      <c r="B78">
        <v>2030</v>
      </c>
      <c r="C78" t="s">
        <v>15</v>
      </c>
      <c r="D78">
        <v>2030</v>
      </c>
      <c r="E78">
        <v>203005</v>
      </c>
      <c r="F78">
        <v>1</v>
      </c>
      <c r="G78">
        <v>720</v>
      </c>
      <c r="H78" t="s">
        <v>24</v>
      </c>
      <c r="I78" t="s">
        <v>19</v>
      </c>
      <c r="J78">
        <v>2.7173913019999998</v>
      </c>
      <c r="K78">
        <v>0</v>
      </c>
      <c r="L78" t="str">
        <f t="shared" si="2"/>
        <v>Pench_203005</v>
      </c>
    </row>
    <row r="79" spans="1:12" x14ac:dyDescent="0.35">
      <c r="A79" t="s">
        <v>23</v>
      </c>
      <c r="B79">
        <v>2030</v>
      </c>
      <c r="C79" t="s">
        <v>15</v>
      </c>
      <c r="D79">
        <v>2030</v>
      </c>
      <c r="E79">
        <v>203006</v>
      </c>
      <c r="F79">
        <v>1</v>
      </c>
      <c r="G79">
        <v>720</v>
      </c>
      <c r="H79" t="s">
        <v>24</v>
      </c>
      <c r="I79" t="s">
        <v>19</v>
      </c>
      <c r="J79">
        <v>2.7173913019999998</v>
      </c>
      <c r="K79">
        <v>0</v>
      </c>
      <c r="L79" t="str">
        <f t="shared" si="2"/>
        <v>Pench_203006</v>
      </c>
    </row>
    <row r="80" spans="1:12" x14ac:dyDescent="0.35">
      <c r="A80" t="s">
        <v>23</v>
      </c>
      <c r="B80">
        <v>2030</v>
      </c>
      <c r="C80" t="s">
        <v>15</v>
      </c>
      <c r="D80">
        <v>2030</v>
      </c>
      <c r="E80">
        <v>203007</v>
      </c>
      <c r="F80">
        <v>1</v>
      </c>
      <c r="G80">
        <v>720</v>
      </c>
      <c r="H80" t="s">
        <v>24</v>
      </c>
      <c r="I80" t="s">
        <v>19</v>
      </c>
      <c r="J80">
        <v>2.7173913019999998</v>
      </c>
      <c r="K80">
        <v>0</v>
      </c>
      <c r="L80" t="str">
        <f t="shared" si="2"/>
        <v>Pench_203007</v>
      </c>
    </row>
    <row r="81" spans="1:12" x14ac:dyDescent="0.35">
      <c r="A81" t="s">
        <v>23</v>
      </c>
      <c r="B81">
        <v>2030</v>
      </c>
      <c r="C81" t="s">
        <v>15</v>
      </c>
      <c r="D81">
        <v>2030</v>
      </c>
      <c r="E81">
        <v>203008</v>
      </c>
      <c r="F81">
        <v>1</v>
      </c>
      <c r="G81">
        <v>720</v>
      </c>
      <c r="H81" t="s">
        <v>24</v>
      </c>
      <c r="I81" t="s">
        <v>19</v>
      </c>
      <c r="J81">
        <v>39.402173931999997</v>
      </c>
      <c r="K81">
        <v>0</v>
      </c>
      <c r="L81" t="str">
        <f t="shared" si="2"/>
        <v>Pench_203008</v>
      </c>
    </row>
    <row r="82" spans="1:12" x14ac:dyDescent="0.35">
      <c r="A82" t="s">
        <v>23</v>
      </c>
      <c r="B82">
        <v>2030</v>
      </c>
      <c r="C82" t="s">
        <v>15</v>
      </c>
      <c r="D82">
        <v>2030</v>
      </c>
      <c r="E82">
        <v>203009</v>
      </c>
      <c r="F82">
        <v>1</v>
      </c>
      <c r="G82">
        <v>720</v>
      </c>
      <c r="H82" t="s">
        <v>24</v>
      </c>
      <c r="I82" t="s">
        <v>19</v>
      </c>
      <c r="J82">
        <v>2.7173913019999998</v>
      </c>
      <c r="K82">
        <v>0</v>
      </c>
      <c r="L82" t="str">
        <f t="shared" si="2"/>
        <v>Pench_203009</v>
      </c>
    </row>
    <row r="83" spans="1:12" x14ac:dyDescent="0.35">
      <c r="A83" t="s">
        <v>23</v>
      </c>
      <c r="B83">
        <v>2030</v>
      </c>
      <c r="C83" t="s">
        <v>15</v>
      </c>
      <c r="D83">
        <v>2030</v>
      </c>
      <c r="E83">
        <v>203010</v>
      </c>
      <c r="F83">
        <v>1</v>
      </c>
      <c r="G83">
        <v>720</v>
      </c>
      <c r="H83" t="s">
        <v>24</v>
      </c>
      <c r="I83" t="s">
        <v>19</v>
      </c>
      <c r="J83">
        <v>2.7173913019999998</v>
      </c>
      <c r="K83">
        <v>0</v>
      </c>
      <c r="L83" t="str">
        <f t="shared" si="2"/>
        <v>Pench_203010</v>
      </c>
    </row>
    <row r="84" spans="1:12" x14ac:dyDescent="0.35">
      <c r="A84" t="s">
        <v>23</v>
      </c>
      <c r="B84">
        <v>2030</v>
      </c>
      <c r="C84" t="s">
        <v>15</v>
      </c>
      <c r="D84">
        <v>2030</v>
      </c>
      <c r="E84">
        <v>203011</v>
      </c>
      <c r="F84">
        <v>1</v>
      </c>
      <c r="G84">
        <v>720</v>
      </c>
      <c r="H84" t="s">
        <v>24</v>
      </c>
      <c r="I84" t="s">
        <v>19</v>
      </c>
      <c r="J84">
        <v>39.402173931999997</v>
      </c>
      <c r="K84">
        <v>0</v>
      </c>
      <c r="L84" t="str">
        <f t="shared" si="2"/>
        <v>Pench_203011</v>
      </c>
    </row>
    <row r="85" spans="1:12" x14ac:dyDescent="0.35">
      <c r="A85" t="s">
        <v>23</v>
      </c>
      <c r="B85">
        <v>2030</v>
      </c>
      <c r="C85" t="s">
        <v>15</v>
      </c>
      <c r="D85">
        <v>2030</v>
      </c>
      <c r="E85">
        <v>203012</v>
      </c>
      <c r="F85">
        <v>1</v>
      </c>
      <c r="G85">
        <v>720</v>
      </c>
      <c r="H85" t="s">
        <v>24</v>
      </c>
      <c r="I85" t="s">
        <v>19</v>
      </c>
      <c r="J85">
        <v>39.402173931999997</v>
      </c>
      <c r="K85">
        <v>0</v>
      </c>
      <c r="L85" t="str">
        <f t="shared" si="2"/>
        <v>Pench_203012</v>
      </c>
    </row>
    <row r="86" spans="1:12" x14ac:dyDescent="0.35">
      <c r="A86" t="s">
        <v>28</v>
      </c>
      <c r="B86">
        <v>2030</v>
      </c>
      <c r="C86" t="s">
        <v>15</v>
      </c>
      <c r="D86">
        <v>2030</v>
      </c>
      <c r="E86">
        <v>203001</v>
      </c>
      <c r="F86">
        <v>1</v>
      </c>
      <c r="G86">
        <v>720</v>
      </c>
      <c r="H86" t="s">
        <v>24</v>
      </c>
      <c r="I86" t="s">
        <v>19</v>
      </c>
      <c r="J86">
        <v>48.790760872500002</v>
      </c>
      <c r="K86">
        <v>0</v>
      </c>
      <c r="L86" t="str">
        <f t="shared" si="2"/>
        <v>Sardar_Sarovar_CHPH_203001</v>
      </c>
    </row>
    <row r="87" spans="1:12" x14ac:dyDescent="0.35">
      <c r="A87" t="s">
        <v>28</v>
      </c>
      <c r="B87">
        <v>2030</v>
      </c>
      <c r="C87" t="s">
        <v>15</v>
      </c>
      <c r="D87">
        <v>2030</v>
      </c>
      <c r="E87">
        <v>203002</v>
      </c>
      <c r="F87">
        <v>1</v>
      </c>
      <c r="G87">
        <v>720</v>
      </c>
      <c r="H87" t="s">
        <v>24</v>
      </c>
      <c r="I87" t="s">
        <v>19</v>
      </c>
      <c r="J87">
        <v>48.790760872500002</v>
      </c>
      <c r="K87">
        <v>0</v>
      </c>
      <c r="L87" t="str">
        <f t="shared" si="2"/>
        <v>Sardar_Sarovar_CHPH_203002</v>
      </c>
    </row>
    <row r="88" spans="1:12" x14ac:dyDescent="0.35">
      <c r="A88" t="s">
        <v>28</v>
      </c>
      <c r="B88">
        <v>2030</v>
      </c>
      <c r="C88" t="s">
        <v>15</v>
      </c>
      <c r="D88">
        <v>2030</v>
      </c>
      <c r="E88">
        <v>203003</v>
      </c>
      <c r="F88">
        <v>1</v>
      </c>
      <c r="G88">
        <v>720</v>
      </c>
      <c r="H88" t="s">
        <v>24</v>
      </c>
      <c r="I88" t="s">
        <v>19</v>
      </c>
      <c r="J88">
        <v>0</v>
      </c>
      <c r="K88">
        <v>0</v>
      </c>
      <c r="L88" t="str">
        <f t="shared" si="2"/>
        <v>Sardar_Sarovar_CHPH_203003</v>
      </c>
    </row>
    <row r="89" spans="1:12" x14ac:dyDescent="0.35">
      <c r="A89" t="s">
        <v>28</v>
      </c>
      <c r="B89">
        <v>2030</v>
      </c>
      <c r="C89" t="s">
        <v>15</v>
      </c>
      <c r="D89">
        <v>2030</v>
      </c>
      <c r="E89">
        <v>203004</v>
      </c>
      <c r="F89">
        <v>1</v>
      </c>
      <c r="G89">
        <v>720</v>
      </c>
      <c r="H89" t="s">
        <v>24</v>
      </c>
      <c r="I89" t="s">
        <v>19</v>
      </c>
      <c r="J89">
        <v>0</v>
      </c>
      <c r="K89">
        <v>0</v>
      </c>
      <c r="L89" t="str">
        <f t="shared" si="2"/>
        <v>Sardar_Sarovar_CHPH_203004</v>
      </c>
    </row>
    <row r="90" spans="1:12" x14ac:dyDescent="0.35">
      <c r="A90" t="s">
        <v>28</v>
      </c>
      <c r="B90">
        <v>2030</v>
      </c>
      <c r="C90" t="s">
        <v>15</v>
      </c>
      <c r="D90">
        <v>2030</v>
      </c>
      <c r="E90">
        <v>203005</v>
      </c>
      <c r="F90">
        <v>1</v>
      </c>
      <c r="G90">
        <v>720</v>
      </c>
      <c r="H90" t="s">
        <v>24</v>
      </c>
      <c r="I90" t="s">
        <v>19</v>
      </c>
      <c r="J90">
        <v>0</v>
      </c>
      <c r="K90">
        <v>0</v>
      </c>
      <c r="L90" t="str">
        <f t="shared" si="2"/>
        <v>Sardar_Sarovar_CHPH_203005</v>
      </c>
    </row>
    <row r="91" spans="1:12" x14ac:dyDescent="0.35">
      <c r="A91" t="s">
        <v>28</v>
      </c>
      <c r="B91">
        <v>2030</v>
      </c>
      <c r="C91" t="s">
        <v>15</v>
      </c>
      <c r="D91">
        <v>2030</v>
      </c>
      <c r="E91">
        <v>203006</v>
      </c>
      <c r="F91">
        <v>1</v>
      </c>
      <c r="G91">
        <v>720</v>
      </c>
      <c r="H91" t="s">
        <v>24</v>
      </c>
      <c r="I91" t="s">
        <v>19</v>
      </c>
      <c r="J91">
        <v>0</v>
      </c>
      <c r="K91">
        <v>0</v>
      </c>
      <c r="L91" t="str">
        <f t="shared" si="2"/>
        <v>Sardar_Sarovar_CHPH_203006</v>
      </c>
    </row>
    <row r="92" spans="1:12" x14ac:dyDescent="0.35">
      <c r="A92" t="s">
        <v>28</v>
      </c>
      <c r="B92">
        <v>2030</v>
      </c>
      <c r="C92" t="s">
        <v>15</v>
      </c>
      <c r="D92">
        <v>2030</v>
      </c>
      <c r="E92">
        <v>203007</v>
      </c>
      <c r="F92">
        <v>1</v>
      </c>
      <c r="G92">
        <v>720</v>
      </c>
      <c r="H92" t="s">
        <v>24</v>
      </c>
      <c r="I92" t="s">
        <v>19</v>
      </c>
      <c r="J92">
        <v>0</v>
      </c>
      <c r="K92">
        <v>0</v>
      </c>
      <c r="L92" t="str">
        <f t="shared" si="2"/>
        <v>Sardar_Sarovar_CHPH_203007</v>
      </c>
    </row>
    <row r="93" spans="1:12" x14ac:dyDescent="0.35">
      <c r="A93" t="s">
        <v>28</v>
      </c>
      <c r="B93">
        <v>2030</v>
      </c>
      <c r="C93" t="s">
        <v>15</v>
      </c>
      <c r="D93">
        <v>2030</v>
      </c>
      <c r="E93">
        <v>203008</v>
      </c>
      <c r="F93">
        <v>1</v>
      </c>
      <c r="G93">
        <v>720</v>
      </c>
      <c r="H93" t="s">
        <v>24</v>
      </c>
      <c r="I93" t="s">
        <v>19</v>
      </c>
      <c r="J93">
        <v>48.790760872500002</v>
      </c>
      <c r="K93">
        <v>0</v>
      </c>
      <c r="L93" t="str">
        <f t="shared" si="2"/>
        <v>Sardar_Sarovar_CHPH_203008</v>
      </c>
    </row>
    <row r="94" spans="1:12" x14ac:dyDescent="0.35">
      <c r="A94" t="s">
        <v>28</v>
      </c>
      <c r="B94">
        <v>2030</v>
      </c>
      <c r="C94" t="s">
        <v>15</v>
      </c>
      <c r="D94">
        <v>2030</v>
      </c>
      <c r="E94">
        <v>203009</v>
      </c>
      <c r="F94">
        <v>1</v>
      </c>
      <c r="G94">
        <v>720</v>
      </c>
      <c r="H94" t="s">
        <v>24</v>
      </c>
      <c r="I94" t="s">
        <v>19</v>
      </c>
      <c r="J94">
        <v>0</v>
      </c>
      <c r="K94">
        <v>0</v>
      </c>
      <c r="L94" t="str">
        <f t="shared" si="2"/>
        <v>Sardar_Sarovar_CHPH_203009</v>
      </c>
    </row>
    <row r="95" spans="1:12" x14ac:dyDescent="0.35">
      <c r="A95" t="s">
        <v>28</v>
      </c>
      <c r="B95">
        <v>2030</v>
      </c>
      <c r="C95" t="s">
        <v>15</v>
      </c>
      <c r="D95">
        <v>2030</v>
      </c>
      <c r="E95">
        <v>203010</v>
      </c>
      <c r="F95">
        <v>1</v>
      </c>
      <c r="G95">
        <v>720</v>
      </c>
      <c r="H95" t="s">
        <v>24</v>
      </c>
      <c r="I95" t="s">
        <v>19</v>
      </c>
      <c r="J95">
        <v>12.3612639975</v>
      </c>
      <c r="K95">
        <v>0</v>
      </c>
      <c r="L95" t="str">
        <f t="shared" si="2"/>
        <v>Sardar_Sarovar_CHPH_203010</v>
      </c>
    </row>
    <row r="96" spans="1:12" x14ac:dyDescent="0.35">
      <c r="A96" t="s">
        <v>28</v>
      </c>
      <c r="B96">
        <v>2030</v>
      </c>
      <c r="C96" t="s">
        <v>15</v>
      </c>
      <c r="D96">
        <v>2030</v>
      </c>
      <c r="E96">
        <v>203011</v>
      </c>
      <c r="F96">
        <v>1</v>
      </c>
      <c r="G96">
        <v>720</v>
      </c>
      <c r="H96" t="s">
        <v>24</v>
      </c>
      <c r="I96" t="s">
        <v>19</v>
      </c>
      <c r="J96">
        <v>48.790760872500002</v>
      </c>
      <c r="K96">
        <v>0</v>
      </c>
      <c r="L96" t="str">
        <f t="shared" si="2"/>
        <v>Sardar_Sarovar_CHPH_203011</v>
      </c>
    </row>
    <row r="97" spans="1:12" x14ac:dyDescent="0.35">
      <c r="A97" t="s">
        <v>28</v>
      </c>
      <c r="B97">
        <v>2030</v>
      </c>
      <c r="C97" t="s">
        <v>15</v>
      </c>
      <c r="D97">
        <v>2030</v>
      </c>
      <c r="E97">
        <v>203012</v>
      </c>
      <c r="F97">
        <v>1</v>
      </c>
      <c r="G97">
        <v>720</v>
      </c>
      <c r="H97" t="s">
        <v>24</v>
      </c>
      <c r="I97" t="s">
        <v>19</v>
      </c>
      <c r="J97">
        <v>48.790760872500002</v>
      </c>
      <c r="K97">
        <v>0</v>
      </c>
      <c r="L97" t="str">
        <f t="shared" si="2"/>
        <v>Sardar_Sarovar_CHPH_203012</v>
      </c>
    </row>
  </sheetData>
  <sortState ref="A2:L97">
    <sortCondition ref="A2:A97"/>
    <sortCondition ref="E2:E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J3" sqref="J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12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0.49134246599999998</v>
      </c>
      <c r="E2">
        <v>0</v>
      </c>
      <c r="F2">
        <v>1</v>
      </c>
      <c r="H2">
        <f>INDEX(dispatch_gen_hydro!$J$2:$J$97,MATCH($O2,dispatch_gen_hydro!$L$2:$L$97,0))</f>
        <v>12</v>
      </c>
      <c r="I2">
        <f t="shared" ref="I2:I13" si="0">H2/$H$1</f>
        <v>1</v>
      </c>
      <c r="J2">
        <f t="shared" ref="J2:J13" si="1">MIN(F2,MAX(E2,I2))</f>
        <v>1</v>
      </c>
      <c r="K2">
        <f t="shared" ref="K2:K13" si="2">IF($I$15&gt;$J$15,IF(J2&lt;F2,1,0),IF($I$15&lt;$J$15,IF(J2&gt;E2,1,0),0))</f>
        <v>0</v>
      </c>
      <c r="L2">
        <f t="shared" ref="L2:L13" si="3">J2+K2*$K$16</f>
        <v>1</v>
      </c>
      <c r="M2">
        <f t="shared" ref="M2:M13" si="4">IF($K$16&lt;0,MAX(E2-L2,0),MIN(F2-L2,0))</f>
        <v>0</v>
      </c>
      <c r="O2" t="str">
        <f>"Dodson_I_"&amp;B2</f>
        <v>Dodson_I_203001</v>
      </c>
    </row>
    <row r="3" spans="1:15" x14ac:dyDescent="0.35">
      <c r="A3" t="s">
        <v>6</v>
      </c>
      <c r="B3">
        <v>203002</v>
      </c>
      <c r="C3">
        <v>2030</v>
      </c>
      <c r="D3">
        <v>0.49134246599999998</v>
      </c>
      <c r="E3">
        <v>0</v>
      </c>
      <c r="F3">
        <v>1</v>
      </c>
      <c r="H3">
        <f>INDEX(dispatch_gen_hydro!$J$2:$J$97,MATCH($O3,dispatch_gen_hydro!$L$2:$L$97,0))</f>
        <v>12</v>
      </c>
      <c r="I3">
        <f t="shared" si="0"/>
        <v>1</v>
      </c>
      <c r="J3">
        <f t="shared" si="1"/>
        <v>1</v>
      </c>
      <c r="K3">
        <f t="shared" si="2"/>
        <v>0</v>
      </c>
      <c r="L3">
        <f t="shared" si="3"/>
        <v>1</v>
      </c>
      <c r="M3">
        <f t="shared" si="4"/>
        <v>0</v>
      </c>
      <c r="O3" t="str">
        <f t="shared" ref="O3:O13" si="5">"Dodson_I_"&amp;B3</f>
        <v>Dodson_I_203002</v>
      </c>
    </row>
    <row r="4" spans="1:15" x14ac:dyDescent="0.35">
      <c r="A4" t="s">
        <v>6</v>
      </c>
      <c r="B4">
        <v>203003</v>
      </c>
      <c r="C4">
        <v>2030</v>
      </c>
      <c r="D4">
        <v>0.49134246599999998</v>
      </c>
      <c r="E4">
        <v>0</v>
      </c>
      <c r="F4">
        <v>1</v>
      </c>
      <c r="H4">
        <f>INDEX(dispatch_gen_hydro!$J$2:$J$97,MATCH($O4,dispatch_gen_hydro!$L$2:$L$97,0))</f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O4" t="str">
        <f t="shared" si="5"/>
        <v>Dodson_I_203003</v>
      </c>
    </row>
    <row r="5" spans="1:15" x14ac:dyDescent="0.35">
      <c r="A5" t="s">
        <v>6</v>
      </c>
      <c r="B5">
        <v>203004</v>
      </c>
      <c r="C5">
        <v>2030</v>
      </c>
      <c r="D5">
        <v>0.49134246599999998</v>
      </c>
      <c r="E5">
        <v>0</v>
      </c>
      <c r="F5">
        <v>1</v>
      </c>
      <c r="H5">
        <f>INDEX(dispatch_gen_hydro!$J$2:$J$97,MATCH($O5,dispatch_gen_hydro!$L$2:$L$97,0))</f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O5" t="str">
        <f t="shared" si="5"/>
        <v>Dodson_I_203004</v>
      </c>
    </row>
    <row r="6" spans="1:15" x14ac:dyDescent="0.35">
      <c r="A6" t="s">
        <v>6</v>
      </c>
      <c r="B6">
        <v>203005</v>
      </c>
      <c r="C6">
        <v>2030</v>
      </c>
      <c r="D6">
        <v>0.49134246599999998</v>
      </c>
      <c r="E6">
        <v>0</v>
      </c>
      <c r="F6">
        <v>1</v>
      </c>
      <c r="H6">
        <f>INDEX(dispatch_gen_hydro!$J$2:$J$97,MATCH($O6,dispatch_gen_hydro!$L$2:$L$97,0))</f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O6" t="str">
        <f t="shared" si="5"/>
        <v>Dodson_I_203005</v>
      </c>
    </row>
    <row r="7" spans="1:15" x14ac:dyDescent="0.35">
      <c r="A7" t="s">
        <v>6</v>
      </c>
      <c r="B7">
        <v>203006</v>
      </c>
      <c r="C7">
        <v>2030</v>
      </c>
      <c r="D7">
        <v>0.49134246599999998</v>
      </c>
      <c r="E7">
        <v>0</v>
      </c>
      <c r="F7">
        <v>1</v>
      </c>
      <c r="H7">
        <f>INDEX(dispatch_gen_hydro!$J$2:$J$97,MATCH($O7,dispatch_gen_hydro!$L$2:$L$97,0))</f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O7" t="str">
        <f t="shared" si="5"/>
        <v>Dodson_I_203006</v>
      </c>
    </row>
    <row r="8" spans="1:15" x14ac:dyDescent="0.35">
      <c r="A8" t="s">
        <v>6</v>
      </c>
      <c r="B8">
        <v>203007</v>
      </c>
      <c r="C8">
        <v>2030</v>
      </c>
      <c r="D8">
        <v>0.49134246599999998</v>
      </c>
      <c r="E8">
        <v>0</v>
      </c>
      <c r="F8">
        <v>1</v>
      </c>
      <c r="H8">
        <f>INDEX(dispatch_gen_hydro!$J$2:$J$97,MATCH($O8,dispatch_gen_hydro!$L$2:$L$97,0))</f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O8" t="str">
        <f t="shared" si="5"/>
        <v>Dodson_I_203007</v>
      </c>
    </row>
    <row r="9" spans="1:15" x14ac:dyDescent="0.35">
      <c r="A9" t="s">
        <v>6</v>
      </c>
      <c r="B9">
        <v>203008</v>
      </c>
      <c r="C9">
        <v>2030</v>
      </c>
      <c r="D9">
        <v>0.49134246599999998</v>
      </c>
      <c r="E9">
        <v>0</v>
      </c>
      <c r="F9">
        <v>1</v>
      </c>
      <c r="H9">
        <f>INDEX(dispatch_gen_hydro!$J$2:$J$97,MATCH($O9,dispatch_gen_hydro!$L$2:$L$97,0))</f>
        <v>12</v>
      </c>
      <c r="I9">
        <f t="shared" si="0"/>
        <v>1</v>
      </c>
      <c r="J9">
        <f t="shared" si="1"/>
        <v>1</v>
      </c>
      <c r="K9">
        <f t="shared" si="2"/>
        <v>0</v>
      </c>
      <c r="L9">
        <f t="shared" si="3"/>
        <v>1</v>
      </c>
      <c r="M9">
        <f t="shared" si="4"/>
        <v>0</v>
      </c>
      <c r="O9" t="str">
        <f t="shared" si="5"/>
        <v>Dodson_I_203008</v>
      </c>
    </row>
    <row r="10" spans="1:15" x14ac:dyDescent="0.35">
      <c r="A10" t="s">
        <v>6</v>
      </c>
      <c r="B10">
        <v>203009</v>
      </c>
      <c r="C10">
        <v>2030</v>
      </c>
      <c r="D10">
        <v>0.49134246599999998</v>
      </c>
      <c r="E10">
        <v>0</v>
      </c>
      <c r="F10">
        <v>1</v>
      </c>
      <c r="H10">
        <f>INDEX(dispatch_gen_hydro!$J$2:$J$97,MATCH($O10,dispatch_gen_hydro!$L$2:$L$97,0))</f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O10" t="str">
        <f t="shared" si="5"/>
        <v>Dodson_I_203009</v>
      </c>
    </row>
    <row r="11" spans="1:15" x14ac:dyDescent="0.35">
      <c r="A11" t="s">
        <v>6</v>
      </c>
      <c r="B11">
        <v>203010</v>
      </c>
      <c r="C11">
        <v>2030</v>
      </c>
      <c r="D11">
        <v>0.49134246599999998</v>
      </c>
      <c r="E11">
        <v>0</v>
      </c>
      <c r="F11">
        <v>1</v>
      </c>
      <c r="H11">
        <f>INDEX(dispatch_gen_hydro!$J$2:$J$97,MATCH($O11,dispatch_gen_hydro!$L$2:$L$97,0))</f>
        <v>10.753315104</v>
      </c>
      <c r="I11">
        <f t="shared" si="0"/>
        <v>0.89610959200000007</v>
      </c>
      <c r="J11">
        <f t="shared" si="1"/>
        <v>0.89610959200000007</v>
      </c>
      <c r="K11">
        <f t="shared" si="2"/>
        <v>0</v>
      </c>
      <c r="L11">
        <f t="shared" si="3"/>
        <v>0.89610959200000007</v>
      </c>
      <c r="M11">
        <f t="shared" si="4"/>
        <v>0</v>
      </c>
      <c r="O11" t="str">
        <f t="shared" si="5"/>
        <v>Dodson_I_203010</v>
      </c>
    </row>
    <row r="12" spans="1:15" x14ac:dyDescent="0.35">
      <c r="A12" t="s">
        <v>6</v>
      </c>
      <c r="B12">
        <v>203011</v>
      </c>
      <c r="C12">
        <v>2030</v>
      </c>
      <c r="D12">
        <v>0.49134246599999998</v>
      </c>
      <c r="E12">
        <v>0</v>
      </c>
      <c r="F12">
        <v>1</v>
      </c>
      <c r="H12">
        <f>INDEX(dispatch_gen_hydro!$J$2:$J$97,MATCH($O12,dispatch_gen_hydro!$L$2:$L$97,0))</f>
        <v>12</v>
      </c>
      <c r="I12">
        <f t="shared" si="0"/>
        <v>1</v>
      </c>
      <c r="J12">
        <f t="shared" si="1"/>
        <v>1</v>
      </c>
      <c r="K12">
        <f t="shared" si="2"/>
        <v>0</v>
      </c>
      <c r="L12">
        <f t="shared" si="3"/>
        <v>1</v>
      </c>
      <c r="M12">
        <f t="shared" si="4"/>
        <v>0</v>
      </c>
      <c r="O12" t="str">
        <f t="shared" si="5"/>
        <v>Dodson_I_203011</v>
      </c>
    </row>
    <row r="13" spans="1:15" x14ac:dyDescent="0.35">
      <c r="A13" t="s">
        <v>6</v>
      </c>
      <c r="B13">
        <v>203012</v>
      </c>
      <c r="C13">
        <v>2030</v>
      </c>
      <c r="D13">
        <v>0.49134246599999998</v>
      </c>
      <c r="E13">
        <v>0</v>
      </c>
      <c r="F13">
        <v>1</v>
      </c>
      <c r="H13">
        <f>INDEX(dispatch_gen_hydro!$J$2:$J$97,MATCH($O13,dispatch_gen_hydro!$L$2:$L$97,0))</f>
        <v>12</v>
      </c>
      <c r="I13">
        <f t="shared" si="0"/>
        <v>1</v>
      </c>
      <c r="J13">
        <f t="shared" si="1"/>
        <v>1</v>
      </c>
      <c r="K13">
        <f t="shared" si="2"/>
        <v>0</v>
      </c>
      <c r="L13">
        <f t="shared" si="3"/>
        <v>1</v>
      </c>
      <c r="M13">
        <f t="shared" si="4"/>
        <v>0</v>
      </c>
      <c r="O13" t="str">
        <f t="shared" si="5"/>
        <v>Dodson_I_203012</v>
      </c>
    </row>
    <row r="15" spans="1:15" x14ac:dyDescent="0.35">
      <c r="D15">
        <f>AVERAGE(D2:D13)</f>
        <v>0.49134246599999992</v>
      </c>
      <c r="I15">
        <f>AVERAGE(I2:I13)</f>
        <v>0.49134246600000003</v>
      </c>
      <c r="J15">
        <f>AVERAGE(J2:J13)</f>
        <v>0.49134246600000003</v>
      </c>
      <c r="L15">
        <f>AVERAGE(L2:L13)</f>
        <v>0.49134246600000003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13" sqref="D1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34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0.21619068499999999</v>
      </c>
      <c r="E2">
        <v>0</v>
      </c>
      <c r="F2">
        <v>1</v>
      </c>
      <c r="H2">
        <f>INDEX(dispatch_gen_hydro!$J$2:$J$97,MATCH($O2,dispatch_gen_hydro!$L$2:$L$97,0))</f>
        <v>20.20579948</v>
      </c>
      <c r="I2">
        <f t="shared" ref="I2:I13" si="0">H2/$H$1</f>
        <v>0.59428822000000003</v>
      </c>
      <c r="J2">
        <f t="shared" ref="J2:J13" si="1">MIN(F2,MAX(E2,I2))</f>
        <v>0.59428822000000003</v>
      </c>
      <c r="K2">
        <f t="shared" ref="K2:K13" si="2">IF($I$15&gt;$J$15,IF(J2&lt;F2,1,0),IF($I$15&lt;$J$15,IF(J2&gt;E2,1,0),0))</f>
        <v>0</v>
      </c>
      <c r="L2">
        <f t="shared" ref="L2:L13" si="3">J2+K2*$K$16</f>
        <v>0.59428822000000003</v>
      </c>
      <c r="M2">
        <f t="shared" ref="M2:M13" si="4">IF($K$16&lt;0,MAX(E2-L2,0),MIN(F2-L2,0))</f>
        <v>0</v>
      </c>
      <c r="O2" t="str">
        <f>"Dodson_II_"&amp;B2</f>
        <v>Dodson_II_203001</v>
      </c>
    </row>
    <row r="3" spans="1:15" x14ac:dyDescent="0.35">
      <c r="A3" t="s">
        <v>6</v>
      </c>
      <c r="B3">
        <v>203002</v>
      </c>
      <c r="C3">
        <v>2030</v>
      </c>
      <c r="D3">
        <v>0.21619068499999999</v>
      </c>
      <c r="E3">
        <v>0</v>
      </c>
      <c r="F3">
        <v>1</v>
      </c>
      <c r="H3">
        <f>INDEX(dispatch_gen_hydro!$J$2:$J$97,MATCH($O3,dispatch_gen_hydro!$L$2:$L$97,0))</f>
        <v>0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0</v>
      </c>
      <c r="M3">
        <f t="shared" si="4"/>
        <v>0</v>
      </c>
      <c r="O3" t="str">
        <f t="shared" ref="O3:O13" si="5">"Dodson_II_"&amp;B3</f>
        <v>Dodson_II_203002</v>
      </c>
    </row>
    <row r="4" spans="1:15" x14ac:dyDescent="0.35">
      <c r="A4" t="s">
        <v>6</v>
      </c>
      <c r="B4">
        <v>203003</v>
      </c>
      <c r="C4">
        <v>2030</v>
      </c>
      <c r="D4">
        <v>0.21619068499999999</v>
      </c>
      <c r="E4">
        <v>0</v>
      </c>
      <c r="F4">
        <v>1</v>
      </c>
      <c r="H4">
        <f>INDEX(dispatch_gen_hydro!$J$2:$J$97,MATCH($O4,dispatch_gen_hydro!$L$2:$L$97,0))</f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O4" t="str">
        <f t="shared" si="5"/>
        <v>Dodson_II_203003</v>
      </c>
    </row>
    <row r="5" spans="1:15" x14ac:dyDescent="0.35">
      <c r="A5" t="s">
        <v>6</v>
      </c>
      <c r="B5">
        <v>203004</v>
      </c>
      <c r="C5">
        <v>2030</v>
      </c>
      <c r="D5">
        <v>0.21619068499999999</v>
      </c>
      <c r="E5">
        <v>0</v>
      </c>
      <c r="F5">
        <v>1</v>
      </c>
      <c r="H5">
        <f>INDEX(dispatch_gen_hydro!$J$2:$J$97,MATCH($O5,dispatch_gen_hydro!$L$2:$L$97,0))</f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O5" t="str">
        <f t="shared" si="5"/>
        <v>Dodson_II_203004</v>
      </c>
    </row>
    <row r="6" spans="1:15" x14ac:dyDescent="0.35">
      <c r="A6" t="s">
        <v>6</v>
      </c>
      <c r="B6">
        <v>203005</v>
      </c>
      <c r="C6">
        <v>2030</v>
      </c>
      <c r="D6">
        <v>0.21619068499999999</v>
      </c>
      <c r="E6">
        <v>0</v>
      </c>
      <c r="F6">
        <v>1</v>
      </c>
      <c r="H6">
        <f>INDEX(dispatch_gen_hydro!$J$2:$J$97,MATCH($O6,dispatch_gen_hydro!$L$2:$L$97,0))</f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O6" t="str">
        <f t="shared" si="5"/>
        <v>Dodson_II_203005</v>
      </c>
    </row>
    <row r="7" spans="1:15" x14ac:dyDescent="0.35">
      <c r="A7" t="s">
        <v>6</v>
      </c>
      <c r="B7">
        <v>203006</v>
      </c>
      <c r="C7">
        <v>2030</v>
      </c>
      <c r="D7">
        <v>0.21619068499999999</v>
      </c>
      <c r="E7">
        <v>0</v>
      </c>
      <c r="F7">
        <v>1</v>
      </c>
      <c r="H7">
        <f>INDEX(dispatch_gen_hydro!$J$2:$J$97,MATCH($O7,dispatch_gen_hydro!$L$2:$L$97,0))</f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O7" t="str">
        <f t="shared" si="5"/>
        <v>Dodson_II_203006</v>
      </c>
    </row>
    <row r="8" spans="1:15" x14ac:dyDescent="0.35">
      <c r="A8" t="s">
        <v>6</v>
      </c>
      <c r="B8">
        <v>203007</v>
      </c>
      <c r="C8">
        <v>2030</v>
      </c>
      <c r="D8">
        <v>0.21619068499999999</v>
      </c>
      <c r="E8">
        <v>0</v>
      </c>
      <c r="F8">
        <v>1</v>
      </c>
      <c r="H8">
        <f>INDEX(dispatch_gen_hydro!$J$2:$J$97,MATCH($O8,dispatch_gen_hydro!$L$2:$L$97,0))</f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O8" t="str">
        <f t="shared" si="5"/>
        <v>Dodson_II_203007</v>
      </c>
    </row>
    <row r="9" spans="1:15" x14ac:dyDescent="0.35">
      <c r="A9" t="s">
        <v>6</v>
      </c>
      <c r="B9">
        <v>203008</v>
      </c>
      <c r="C9">
        <v>2030</v>
      </c>
      <c r="D9">
        <v>0.21619068499999999</v>
      </c>
      <c r="E9">
        <v>0</v>
      </c>
      <c r="F9">
        <v>1</v>
      </c>
      <c r="H9">
        <f>INDEX(dispatch_gen_hydro!$J$2:$J$97,MATCH($O9,dispatch_gen_hydro!$L$2:$L$97,0))</f>
        <v>34</v>
      </c>
      <c r="I9">
        <f t="shared" si="0"/>
        <v>1</v>
      </c>
      <c r="J9">
        <f t="shared" si="1"/>
        <v>1</v>
      </c>
      <c r="K9">
        <f t="shared" si="2"/>
        <v>0</v>
      </c>
      <c r="L9">
        <f t="shared" si="3"/>
        <v>1</v>
      </c>
      <c r="M9">
        <f t="shared" si="4"/>
        <v>0</v>
      </c>
      <c r="O9" t="str">
        <f t="shared" si="5"/>
        <v>Dodson_II_203008</v>
      </c>
    </row>
    <row r="10" spans="1:15" x14ac:dyDescent="0.35">
      <c r="A10" t="s">
        <v>6</v>
      </c>
      <c r="B10">
        <v>203009</v>
      </c>
      <c r="C10">
        <v>2030</v>
      </c>
      <c r="D10">
        <v>0.21619068499999999</v>
      </c>
      <c r="E10">
        <v>0</v>
      </c>
      <c r="F10">
        <v>1</v>
      </c>
      <c r="H10">
        <f>INDEX(dispatch_gen_hydro!$J$2:$J$97,MATCH($O10,dispatch_gen_hydro!$L$2:$L$97,0))</f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O10" t="str">
        <f t="shared" si="5"/>
        <v>Dodson_II_203009</v>
      </c>
    </row>
    <row r="11" spans="1:15" x14ac:dyDescent="0.35">
      <c r="A11" t="s">
        <v>6</v>
      </c>
      <c r="B11">
        <v>203010</v>
      </c>
      <c r="C11">
        <v>2030</v>
      </c>
      <c r="D11">
        <v>0.21619068499999999</v>
      </c>
      <c r="E11">
        <v>0</v>
      </c>
      <c r="F11">
        <v>1</v>
      </c>
      <c r="H11">
        <f>INDEX(dispatch_gen_hydro!$J$2:$J$97,MATCH($O11,dispatch_gen_hydro!$L$2:$L$97,0))</f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O11" t="str">
        <f t="shared" si="5"/>
        <v>Dodson_II_203010</v>
      </c>
    </row>
    <row r="12" spans="1:15" x14ac:dyDescent="0.35">
      <c r="A12" t="s">
        <v>6</v>
      </c>
      <c r="B12">
        <v>203011</v>
      </c>
      <c r="C12">
        <v>2030</v>
      </c>
      <c r="D12">
        <v>0.21619068499999999</v>
      </c>
      <c r="E12">
        <v>0</v>
      </c>
      <c r="F12">
        <v>1</v>
      </c>
      <c r="H12">
        <f>INDEX(dispatch_gen_hydro!$J$2:$J$97,MATCH($O12,dispatch_gen_hydro!$L$2:$L$97,0))</f>
        <v>0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O12" t="str">
        <f t="shared" si="5"/>
        <v>Dodson_II_203011</v>
      </c>
    </row>
    <row r="13" spans="1:15" x14ac:dyDescent="0.35">
      <c r="A13" t="s">
        <v>6</v>
      </c>
      <c r="B13">
        <v>203012</v>
      </c>
      <c r="C13">
        <v>2030</v>
      </c>
      <c r="D13">
        <v>0.21619068499999999</v>
      </c>
      <c r="E13">
        <v>0</v>
      </c>
      <c r="F13">
        <v>1</v>
      </c>
      <c r="H13">
        <f>INDEX(dispatch_gen_hydro!$J$2:$J$97,MATCH($O13,dispatch_gen_hydro!$L$2:$L$97,0))</f>
        <v>34</v>
      </c>
      <c r="I13">
        <f t="shared" si="0"/>
        <v>1</v>
      </c>
      <c r="J13">
        <f t="shared" si="1"/>
        <v>1</v>
      </c>
      <c r="K13">
        <f t="shared" si="2"/>
        <v>0</v>
      </c>
      <c r="L13">
        <f t="shared" si="3"/>
        <v>1</v>
      </c>
      <c r="M13">
        <f t="shared" si="4"/>
        <v>0</v>
      </c>
      <c r="O13" t="str">
        <f t="shared" si="5"/>
        <v>Dodson_II_203012</v>
      </c>
    </row>
    <row r="15" spans="1:15" x14ac:dyDescent="0.35">
      <c r="D15">
        <f>AVERAGE(D2:D13)</f>
        <v>0.21619068499999997</v>
      </c>
      <c r="I15">
        <f>AVERAGE(I2:I13)</f>
        <v>0.21619068500000002</v>
      </c>
      <c r="J15">
        <f>AVERAGE(J2:J13)</f>
        <v>0.21619068500000002</v>
      </c>
      <c r="L15">
        <f>AVERAGE(L2:L13)</f>
        <v>0.21619068500000002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3" sqref="A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280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0.67028785449999662</v>
      </c>
      <c r="E2">
        <v>0.103610675</v>
      </c>
      <c r="F2">
        <v>1</v>
      </c>
      <c r="H2">
        <f>INDEX(dispatch_gen_hydro!$J$2:$J$97,MATCH($O2,dispatch_gen_hydro!$L$2:$L$97,0))</f>
        <v>223.38981335999901</v>
      </c>
      <c r="I2">
        <f t="shared" ref="I2:I13" si="1">H2/$H$1</f>
        <v>0.79782076199999652</v>
      </c>
      <c r="J2">
        <f t="shared" ref="J2:J13" si="2">MIN(F2,MAX(E2,I2))</f>
        <v>0.79782076199999652</v>
      </c>
      <c r="K2">
        <f t="shared" ref="K2:K13" si="3">IF($I$15&gt;$J$15,IF(J2&lt;F2,1,0),IF($I$15&lt;$J$15,IF(J2&gt;E2,1,0),0))</f>
        <v>1</v>
      </c>
      <c r="L2">
        <f t="shared" ref="L2:L13" si="4">J2+K2*$K$16</f>
        <v>0.67028785449999662</v>
      </c>
      <c r="M2">
        <f t="shared" ref="M2:M13" si="5">IF($K$16&lt;0,MAX(E2-L2,0),MIN(F2-L2,0))</f>
        <v>0</v>
      </c>
      <c r="O2" t="str">
        <f>"Koyna_Stage_1_"&amp;B2</f>
        <v>Koyna_Stage_1_203001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0.103610675</v>
      </c>
      <c r="E3">
        <v>0.103610675</v>
      </c>
      <c r="F3">
        <v>1</v>
      </c>
      <c r="H3">
        <f>INDEX(dispatch_gen_hydro!$J$2:$J$97,MATCH($O3,dispatch_gen_hydro!$L$2:$L$97,0))</f>
        <v>29.010988999999999</v>
      </c>
      <c r="I3">
        <f t="shared" si="1"/>
        <v>0.103610675</v>
      </c>
      <c r="J3">
        <f t="shared" si="2"/>
        <v>0.103610675</v>
      </c>
      <c r="K3">
        <f t="shared" si="3"/>
        <v>0</v>
      </c>
      <c r="L3">
        <f t="shared" si="4"/>
        <v>0.103610675</v>
      </c>
      <c r="M3">
        <f t="shared" si="5"/>
        <v>0</v>
      </c>
      <c r="O3" t="str">
        <f t="shared" ref="O3:O13" si="6">"Koyna_Stage_1_"&amp;B3</f>
        <v>Koyna_Stage_1_203002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0.103610675</v>
      </c>
      <c r="E4">
        <v>0.103610675</v>
      </c>
      <c r="F4">
        <v>1</v>
      </c>
      <c r="H4">
        <f>INDEX(dispatch_gen_hydro!$J$2:$J$97,MATCH($O4,dispatch_gen_hydro!$L$2:$L$97,0))</f>
        <v>29.010988999999999</v>
      </c>
      <c r="I4">
        <f t="shared" si="1"/>
        <v>0.103610675</v>
      </c>
      <c r="J4">
        <f t="shared" si="2"/>
        <v>0.103610675</v>
      </c>
      <c r="K4">
        <f t="shared" si="3"/>
        <v>0</v>
      </c>
      <c r="L4">
        <f t="shared" si="4"/>
        <v>0.103610675</v>
      </c>
      <c r="M4">
        <f t="shared" si="5"/>
        <v>0</v>
      </c>
      <c r="O4" t="str">
        <f t="shared" si="6"/>
        <v>Koyna_Stage_1_203003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0.118352096</v>
      </c>
      <c r="E5">
        <v>0.118352096</v>
      </c>
      <c r="F5">
        <v>1</v>
      </c>
      <c r="H5">
        <f>INDEX(dispatch_gen_hydro!$J$2:$J$97,MATCH($O5,dispatch_gen_hydro!$L$2:$L$97,0))</f>
        <v>29.010988999999999</v>
      </c>
      <c r="I5">
        <f t="shared" si="1"/>
        <v>0.103610675</v>
      </c>
      <c r="J5">
        <f t="shared" si="2"/>
        <v>0.118352096</v>
      </c>
      <c r="K5">
        <f t="shared" si="3"/>
        <v>0</v>
      </c>
      <c r="L5">
        <f t="shared" si="4"/>
        <v>0.118352096</v>
      </c>
      <c r="M5">
        <f t="shared" si="5"/>
        <v>0</v>
      </c>
      <c r="O5" t="str">
        <f t="shared" si="6"/>
        <v>Koyna_Stage_1_203004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0.118352096</v>
      </c>
      <c r="E6">
        <v>0.118352096</v>
      </c>
      <c r="F6">
        <v>1</v>
      </c>
      <c r="H6">
        <f>INDEX(dispatch_gen_hydro!$J$2:$J$97,MATCH($O6,dispatch_gen_hydro!$L$2:$L$97,0))</f>
        <v>29.010988999999999</v>
      </c>
      <c r="I6">
        <f t="shared" si="1"/>
        <v>0.103610675</v>
      </c>
      <c r="J6">
        <f t="shared" si="2"/>
        <v>0.118352096</v>
      </c>
      <c r="K6">
        <f t="shared" si="3"/>
        <v>0</v>
      </c>
      <c r="L6">
        <f t="shared" si="4"/>
        <v>0.118352096</v>
      </c>
      <c r="M6">
        <f t="shared" si="5"/>
        <v>0</v>
      </c>
      <c r="O6" t="str">
        <f t="shared" si="6"/>
        <v>Koyna_Stage_1_203005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0.118352096</v>
      </c>
      <c r="E7">
        <v>0.118352096</v>
      </c>
      <c r="F7">
        <v>1</v>
      </c>
      <c r="H7">
        <f>INDEX(dispatch_gen_hydro!$J$2:$J$97,MATCH($O7,dispatch_gen_hydro!$L$2:$L$97,0))</f>
        <v>29.010988999999999</v>
      </c>
      <c r="I7">
        <f t="shared" si="1"/>
        <v>0.103610675</v>
      </c>
      <c r="J7">
        <f t="shared" si="2"/>
        <v>0.118352096</v>
      </c>
      <c r="K7">
        <f t="shared" si="3"/>
        <v>0</v>
      </c>
      <c r="L7">
        <f t="shared" si="4"/>
        <v>0.118352096</v>
      </c>
      <c r="M7">
        <f t="shared" si="5"/>
        <v>0</v>
      </c>
      <c r="O7" t="str">
        <f t="shared" si="6"/>
        <v>Koyna_Stage_1_203006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0.14673913</v>
      </c>
      <c r="E8">
        <v>0.14673913</v>
      </c>
      <c r="F8">
        <v>1</v>
      </c>
      <c r="H8">
        <f>INDEX(dispatch_gen_hydro!$J$2:$J$97,MATCH($O8,dispatch_gen_hydro!$L$2:$L$97,0))</f>
        <v>29.010988999999999</v>
      </c>
      <c r="I8">
        <f t="shared" si="1"/>
        <v>0.103610675</v>
      </c>
      <c r="J8">
        <f t="shared" si="2"/>
        <v>0.14673913</v>
      </c>
      <c r="K8">
        <f t="shared" si="3"/>
        <v>0</v>
      </c>
      <c r="L8">
        <f t="shared" si="4"/>
        <v>0.14673913</v>
      </c>
      <c r="M8">
        <f t="shared" si="5"/>
        <v>0</v>
      </c>
      <c r="O8" t="str">
        <f t="shared" si="6"/>
        <v>Koyna_Stage_1_203007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0.8724670925000001</v>
      </c>
      <c r="E9">
        <v>0.14673913</v>
      </c>
      <c r="F9">
        <v>1</v>
      </c>
      <c r="H9">
        <f>INDEX(dispatch_gen_hydro!$J$2:$J$97,MATCH($O9,dispatch_gen_hydro!$L$2:$L$97,0))</f>
        <v>280</v>
      </c>
      <c r="I9">
        <f t="shared" si="1"/>
        <v>1</v>
      </c>
      <c r="J9">
        <f t="shared" si="2"/>
        <v>1</v>
      </c>
      <c r="K9">
        <f t="shared" si="3"/>
        <v>1</v>
      </c>
      <c r="L9">
        <f t="shared" si="4"/>
        <v>0.8724670925000001</v>
      </c>
      <c r="M9">
        <f t="shared" si="5"/>
        <v>0</v>
      </c>
      <c r="O9" t="str">
        <f t="shared" si="6"/>
        <v>Koyna_Stage_1_203008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INDEX(dispatch_gen_hydro!$J$2:$J$97,MATCH($O10,dispatch_gen_hydro!$L$2:$L$97,0))</f>
        <v>29.010988999999999</v>
      </c>
      <c r="I10">
        <f t="shared" si="1"/>
        <v>0.103610675</v>
      </c>
      <c r="J10">
        <f t="shared" si="2"/>
        <v>0.14673913</v>
      </c>
      <c r="K10">
        <f t="shared" si="3"/>
        <v>0</v>
      </c>
      <c r="L10">
        <f t="shared" si="4"/>
        <v>0.14673913</v>
      </c>
      <c r="M10">
        <f t="shared" si="5"/>
        <v>0</v>
      </c>
      <c r="O10" t="str">
        <f t="shared" si="6"/>
        <v>Koyna_Stage_1_203009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INDEX(dispatch_gen_hydro!$J$2:$J$97,MATCH($O11,dispatch_gen_hydro!$L$2:$L$97,0))</f>
        <v>29.010988999999999</v>
      </c>
      <c r="I11">
        <f t="shared" si="1"/>
        <v>0.103610675</v>
      </c>
      <c r="J11">
        <f t="shared" si="2"/>
        <v>0.14513888899999999</v>
      </c>
      <c r="K11">
        <f t="shared" si="3"/>
        <v>0</v>
      </c>
      <c r="L11">
        <f t="shared" si="4"/>
        <v>0.14513888899999999</v>
      </c>
      <c r="M11">
        <f t="shared" si="5"/>
        <v>0</v>
      </c>
      <c r="O11" t="str">
        <f t="shared" si="6"/>
        <v>Koyna_Stage_1_203010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0.14513888899999999</v>
      </c>
      <c r="E12">
        <v>0.14513888899999999</v>
      </c>
      <c r="F12">
        <v>1</v>
      </c>
      <c r="H12">
        <f>INDEX(dispatch_gen_hydro!$J$2:$J$97,MATCH($O12,dispatch_gen_hydro!$L$2:$L$97,0))</f>
        <v>29.010988999999999</v>
      </c>
      <c r="I12">
        <f t="shared" si="1"/>
        <v>0.103610675</v>
      </c>
      <c r="J12">
        <f t="shared" si="2"/>
        <v>0.14513888899999999</v>
      </c>
      <c r="K12">
        <f t="shared" si="3"/>
        <v>0</v>
      </c>
      <c r="L12">
        <f t="shared" si="4"/>
        <v>0.14513888899999999</v>
      </c>
      <c r="M12">
        <f t="shared" si="5"/>
        <v>0</v>
      </c>
      <c r="O12" t="str">
        <f t="shared" si="6"/>
        <v>Koyna_Stage_1_203011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0.14513888899999999</v>
      </c>
      <c r="E13">
        <v>0.14513888899999999</v>
      </c>
      <c r="F13">
        <v>1</v>
      </c>
      <c r="H13">
        <f>INDEX(dispatch_gen_hydro!$J$2:$J$97,MATCH($O13,dispatch_gen_hydro!$L$2:$L$97,0))</f>
        <v>29.010988999999999</v>
      </c>
      <c r="I13">
        <f t="shared" si="1"/>
        <v>0.103610675</v>
      </c>
      <c r="J13">
        <f t="shared" si="2"/>
        <v>0.14513888899999999</v>
      </c>
      <c r="K13">
        <f t="shared" si="3"/>
        <v>0</v>
      </c>
      <c r="L13">
        <f t="shared" si="4"/>
        <v>0.14513888899999999</v>
      </c>
      <c r="M13">
        <f t="shared" si="5"/>
        <v>0</v>
      </c>
      <c r="O13" t="str">
        <f t="shared" si="6"/>
        <v>Koyna_Stage_1_203012</v>
      </c>
    </row>
    <row r="15" spans="1:15" x14ac:dyDescent="0.35">
      <c r="D15">
        <f>AVERAGE(D2:D13)</f>
        <v>0.23616062599999973</v>
      </c>
      <c r="I15">
        <f>AVERAGE(I2:I13)</f>
        <v>0.23616062599999976</v>
      </c>
      <c r="J15">
        <f>AVERAGE(J2:J13)</f>
        <v>0.25741611058333308</v>
      </c>
      <c r="L15">
        <f>AVERAGE(L2:L13)</f>
        <v>0.23616062599999973</v>
      </c>
    </row>
    <row r="16" spans="1:15" x14ac:dyDescent="0.35">
      <c r="J16">
        <f>I15-J15</f>
        <v>-2.1255484583333317E-2</v>
      </c>
      <c r="K16">
        <f>IFERROR(J16*COUNT(K2:K13)/SUM(K2:K13),0)</f>
        <v>-0.1275329074999999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3" sqref="A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0.10362294</v>
      </c>
      <c r="E2">
        <v>0.10362294</v>
      </c>
      <c r="F2">
        <v>1</v>
      </c>
      <c r="H2">
        <f>INDEX(dispatch_gen_hydro!$J$2:$J$97,MATCH($O2,dispatch_gen_hydro!$L$2:$L$97,0))</f>
        <v>33.159340799999903</v>
      </c>
      <c r="I2">
        <f t="shared" ref="I2:I13" si="1">H2/$H$1</f>
        <v>0.10362293999999969</v>
      </c>
      <c r="J2">
        <f t="shared" ref="J2:J13" si="2">MIN(F2,MAX(E2,I2))</f>
        <v>0.10362294</v>
      </c>
      <c r="K2">
        <f t="shared" ref="K2:K13" si="3">IF($I$15&gt;$J$15,IF(J2&lt;F2,1,0),IF($I$15&lt;$J$15,IF(J2&gt;E2,1,0),0))</f>
        <v>0</v>
      </c>
      <c r="L2">
        <f t="shared" ref="L2:L13" si="4">J2+K2*$K$16</f>
        <v>0.10362294</v>
      </c>
      <c r="M2">
        <f t="shared" ref="M2:M13" si="5">IF($K$16&lt;0,MAX(E2-L2,0),MIN(F2-L2,0))</f>
        <v>0</v>
      </c>
      <c r="O2" t="str">
        <f>"Koyna_Stage_2_"&amp;B2</f>
        <v>Koyna_Stage_2_203001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0.10362294</v>
      </c>
      <c r="E3">
        <v>0.10362294</v>
      </c>
      <c r="F3">
        <v>1</v>
      </c>
      <c r="H3">
        <f>INDEX(dispatch_gen_hydro!$J$2:$J$97,MATCH($O3,dispatch_gen_hydro!$L$2:$L$97,0))</f>
        <v>33.159340799999903</v>
      </c>
      <c r="I3">
        <f t="shared" si="1"/>
        <v>0.10362293999999969</v>
      </c>
      <c r="J3">
        <f t="shared" si="2"/>
        <v>0.10362294</v>
      </c>
      <c r="K3">
        <f t="shared" si="3"/>
        <v>0</v>
      </c>
      <c r="L3">
        <f t="shared" si="4"/>
        <v>0.10362294</v>
      </c>
      <c r="M3">
        <f t="shared" si="5"/>
        <v>0</v>
      </c>
      <c r="O3" t="str">
        <f t="shared" ref="O3:O13" si="6">"Koyna_Stage_2_"&amp;B3</f>
        <v>Koyna_Stage_2_203002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0.10362294</v>
      </c>
      <c r="E4">
        <v>0.10362294</v>
      </c>
      <c r="F4">
        <v>1</v>
      </c>
      <c r="H4">
        <f>INDEX(dispatch_gen_hydro!$J$2:$J$97,MATCH($O4,dispatch_gen_hydro!$L$2:$L$97,0))</f>
        <v>33.159340799999903</v>
      </c>
      <c r="I4">
        <f t="shared" si="1"/>
        <v>0.10362293999999969</v>
      </c>
      <c r="J4">
        <f t="shared" si="2"/>
        <v>0.10362294</v>
      </c>
      <c r="K4">
        <f t="shared" si="3"/>
        <v>0</v>
      </c>
      <c r="L4">
        <f t="shared" si="4"/>
        <v>0.10362294</v>
      </c>
      <c r="M4">
        <f t="shared" si="5"/>
        <v>0</v>
      </c>
      <c r="O4" t="str">
        <f t="shared" si="6"/>
        <v>Koyna_Stage_2_203003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0.118376359</v>
      </c>
      <c r="E5">
        <v>0.118376359</v>
      </c>
      <c r="F5">
        <v>1</v>
      </c>
      <c r="H5">
        <f>INDEX(dispatch_gen_hydro!$J$2:$J$97,MATCH($O5,dispatch_gen_hydro!$L$2:$L$97,0))</f>
        <v>33.159340799999903</v>
      </c>
      <c r="I5">
        <f t="shared" si="1"/>
        <v>0.10362293999999969</v>
      </c>
      <c r="J5">
        <f t="shared" si="2"/>
        <v>0.118376359</v>
      </c>
      <c r="K5">
        <f t="shared" si="3"/>
        <v>0</v>
      </c>
      <c r="L5">
        <f t="shared" si="4"/>
        <v>0.118376359</v>
      </c>
      <c r="M5">
        <f t="shared" si="5"/>
        <v>0</v>
      </c>
      <c r="O5" t="str">
        <f t="shared" si="6"/>
        <v>Koyna_Stage_2_203004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0.118376359</v>
      </c>
      <c r="E6">
        <v>0.118376359</v>
      </c>
      <c r="F6">
        <v>1</v>
      </c>
      <c r="H6">
        <f>INDEX(dispatch_gen_hydro!$J$2:$J$97,MATCH($O6,dispatch_gen_hydro!$L$2:$L$97,0))</f>
        <v>33.159340799999903</v>
      </c>
      <c r="I6">
        <f t="shared" si="1"/>
        <v>0.10362293999999969</v>
      </c>
      <c r="J6">
        <f t="shared" si="2"/>
        <v>0.118376359</v>
      </c>
      <c r="K6">
        <f t="shared" si="3"/>
        <v>0</v>
      </c>
      <c r="L6">
        <f t="shared" si="4"/>
        <v>0.118376359</v>
      </c>
      <c r="M6">
        <f t="shared" si="5"/>
        <v>0</v>
      </c>
      <c r="O6" t="str">
        <f t="shared" si="6"/>
        <v>Koyna_Stage_2_203005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0.118376359</v>
      </c>
      <c r="E7">
        <v>0.118376359</v>
      </c>
      <c r="F7">
        <v>1</v>
      </c>
      <c r="H7">
        <f>INDEX(dispatch_gen_hydro!$J$2:$J$97,MATCH($O7,dispatch_gen_hydro!$L$2:$L$97,0))</f>
        <v>33.159340799999903</v>
      </c>
      <c r="I7">
        <f t="shared" si="1"/>
        <v>0.10362293999999969</v>
      </c>
      <c r="J7">
        <f t="shared" si="2"/>
        <v>0.118376359</v>
      </c>
      <c r="K7">
        <f t="shared" si="3"/>
        <v>0</v>
      </c>
      <c r="L7">
        <f t="shared" si="4"/>
        <v>0.118376359</v>
      </c>
      <c r="M7">
        <f t="shared" si="5"/>
        <v>0</v>
      </c>
      <c r="O7" t="str">
        <f t="shared" si="6"/>
        <v>Koyna_Stage_2_203006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0.14673913</v>
      </c>
      <c r="E8">
        <v>0.14673913</v>
      </c>
      <c r="F8">
        <v>1</v>
      </c>
      <c r="H8">
        <f>INDEX(dispatch_gen_hydro!$J$2:$J$97,MATCH($O8,dispatch_gen_hydro!$L$2:$L$97,0))</f>
        <v>33.159340799999903</v>
      </c>
      <c r="I8">
        <f t="shared" si="1"/>
        <v>0.10362293999999969</v>
      </c>
      <c r="J8">
        <f t="shared" si="2"/>
        <v>0.14673913</v>
      </c>
      <c r="K8">
        <f t="shared" si="3"/>
        <v>0</v>
      </c>
      <c r="L8">
        <f t="shared" si="4"/>
        <v>0.14673913</v>
      </c>
      <c r="M8">
        <f t="shared" si="5"/>
        <v>0</v>
      </c>
      <c r="O8" t="str">
        <f t="shared" si="6"/>
        <v>Koyna_Stage_2_203007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0.69093584449999534</v>
      </c>
      <c r="E9">
        <v>0.14673913</v>
      </c>
      <c r="F9">
        <v>1</v>
      </c>
      <c r="H9">
        <f>INDEX(dispatch_gen_hydro!$J$2:$J$97,MATCH($O9,dispatch_gen_hydro!$L$2:$L$97,0))</f>
        <v>255.26339583999899</v>
      </c>
      <c r="I9">
        <f t="shared" si="1"/>
        <v>0.79769811199999685</v>
      </c>
      <c r="J9">
        <f t="shared" si="2"/>
        <v>0.79769811199999685</v>
      </c>
      <c r="K9">
        <f t="shared" si="3"/>
        <v>1</v>
      </c>
      <c r="L9">
        <f t="shared" si="4"/>
        <v>0.69093584449999534</v>
      </c>
      <c r="M9">
        <f t="shared" si="5"/>
        <v>0</v>
      </c>
      <c r="O9" t="str">
        <f t="shared" si="6"/>
        <v>Koyna_Stage_2_203008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INDEX(dispatch_gen_hydro!$J$2:$J$97,MATCH($O10,dispatch_gen_hydro!$L$2:$L$97,0))</f>
        <v>33.159340799999903</v>
      </c>
      <c r="I10">
        <f t="shared" si="1"/>
        <v>0.10362293999999969</v>
      </c>
      <c r="J10">
        <f t="shared" si="2"/>
        <v>0.14673913</v>
      </c>
      <c r="K10">
        <f t="shared" si="3"/>
        <v>0</v>
      </c>
      <c r="L10">
        <f t="shared" si="4"/>
        <v>0.14673913</v>
      </c>
      <c r="M10">
        <f t="shared" si="5"/>
        <v>0</v>
      </c>
      <c r="O10" t="str">
        <f t="shared" si="6"/>
        <v>Koyna_Stage_2_203009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INDEX(dispatch_gen_hydro!$J$2:$J$97,MATCH($O11,dispatch_gen_hydro!$L$2:$L$97,0))</f>
        <v>33.159340799999903</v>
      </c>
      <c r="I11">
        <f t="shared" si="1"/>
        <v>0.10362293999999969</v>
      </c>
      <c r="J11">
        <f t="shared" si="2"/>
        <v>0.14513888899999999</v>
      </c>
      <c r="K11">
        <f t="shared" si="3"/>
        <v>0</v>
      </c>
      <c r="L11">
        <f t="shared" si="4"/>
        <v>0.14513888899999999</v>
      </c>
      <c r="M11">
        <f t="shared" si="5"/>
        <v>0</v>
      </c>
      <c r="O11" t="str">
        <f t="shared" si="6"/>
        <v>Koyna_Stage_2_203010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0.14513888899999999</v>
      </c>
      <c r="E12">
        <v>0.14513888899999999</v>
      </c>
      <c r="F12">
        <v>1</v>
      </c>
      <c r="H12">
        <f>INDEX(dispatch_gen_hydro!$J$2:$J$97,MATCH($O12,dispatch_gen_hydro!$L$2:$L$97,0))</f>
        <v>33.159340799999903</v>
      </c>
      <c r="I12">
        <f t="shared" si="1"/>
        <v>0.10362293999999969</v>
      </c>
      <c r="J12">
        <f t="shared" si="2"/>
        <v>0.14513888899999999</v>
      </c>
      <c r="K12">
        <f t="shared" si="3"/>
        <v>0</v>
      </c>
      <c r="L12">
        <f t="shared" si="4"/>
        <v>0.14513888899999999</v>
      </c>
      <c r="M12">
        <f t="shared" si="5"/>
        <v>0</v>
      </c>
      <c r="O12" t="str">
        <f t="shared" si="6"/>
        <v>Koyna_Stage_2_203011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0.89323773249999849</v>
      </c>
      <c r="E13">
        <v>0.14513888899999999</v>
      </c>
      <c r="F13">
        <v>1</v>
      </c>
      <c r="H13">
        <f>INDEX(dispatch_gen_hydro!$J$2:$J$97,MATCH($O13,dispatch_gen_hydro!$L$2:$L$97,0))</f>
        <v>320</v>
      </c>
      <c r="I13">
        <f t="shared" si="1"/>
        <v>1</v>
      </c>
      <c r="J13">
        <f t="shared" si="2"/>
        <v>1</v>
      </c>
      <c r="K13">
        <f t="shared" si="3"/>
        <v>1</v>
      </c>
      <c r="L13">
        <f t="shared" si="4"/>
        <v>0.89323773249999849</v>
      </c>
      <c r="M13">
        <f t="shared" si="5"/>
        <v>0</v>
      </c>
      <c r="O13" t="str">
        <f t="shared" si="6"/>
        <v>Koyna_Stage_2_203012</v>
      </c>
    </row>
    <row r="15" spans="1:15" x14ac:dyDescent="0.35">
      <c r="D15">
        <f>AVERAGE(D2:D13)</f>
        <v>0.23616062599999951</v>
      </c>
      <c r="I15">
        <f>AVERAGE(I2:I13)</f>
        <v>0.23616062599999951</v>
      </c>
      <c r="J15">
        <f>AVERAGE(J2:J13)</f>
        <v>0.25395433724999977</v>
      </c>
      <c r="L15">
        <f>AVERAGE(L2:L13)</f>
        <v>0.23616062599999951</v>
      </c>
    </row>
    <row r="16" spans="1:15" x14ac:dyDescent="0.35">
      <c r="J16">
        <f>I15-J15</f>
        <v>-1.779371125000026E-2</v>
      </c>
      <c r="K16">
        <f>IFERROR(J16*COUNT(K2:K13)/SUM(K2:K13),0)</f>
        <v>-0.10676226750000156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D2" sqref="D2:D1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 s="2">
        <f>L2+M2</f>
        <v>6.0096153999999999E-2</v>
      </c>
      <c r="E2">
        <v>6.0096153999999999E-2</v>
      </c>
      <c r="F2">
        <v>1</v>
      </c>
      <c r="H2">
        <f>INDEX(dispatch_gen_hydro!$J$2:$J$97,MATCH($O2,dispatch_gen_hydro!$L$2:$L$97,0))</f>
        <v>19.230769280000001</v>
      </c>
      <c r="I2">
        <f t="shared" ref="I2:I13" si="0">H2/$H$1</f>
        <v>6.0096153999999999E-2</v>
      </c>
      <c r="J2">
        <f t="shared" ref="J2:J13" si="1">MIN(F2,MAX(E2,I2))</f>
        <v>6.0096153999999999E-2</v>
      </c>
      <c r="K2">
        <f t="shared" ref="K2:K13" si="2">IF($I$15&gt;$J$15,IF(J2&lt;F2,1,0),IF($I$15&lt;$J$15,IF(J2&gt;E2,1,0),0))</f>
        <v>0</v>
      </c>
      <c r="L2">
        <f t="shared" ref="L2:L13" si="3">J2+K2*$K$16</f>
        <v>6.0096153999999999E-2</v>
      </c>
      <c r="M2">
        <f t="shared" ref="M2:M13" si="4">IF($K$16&lt;0,MAX(E2-L2,0),MIN(F2-L2,0))</f>
        <v>0</v>
      </c>
      <c r="O2" t="str">
        <f t="shared" ref="O2:O13" si="5">"Koyna_Stage_3_"&amp;B2</f>
        <v>Koyna_Stage_3_203001</v>
      </c>
    </row>
    <row r="3" spans="1:15" x14ac:dyDescent="0.35">
      <c r="A3" t="s">
        <v>6</v>
      </c>
      <c r="B3">
        <v>203002</v>
      </c>
      <c r="C3">
        <v>2030</v>
      </c>
      <c r="D3" s="2">
        <f>L3-M2</f>
        <v>6.0096153999999999E-2</v>
      </c>
      <c r="E3">
        <v>6.0096153999999999E-2</v>
      </c>
      <c r="F3">
        <v>1</v>
      </c>
      <c r="H3">
        <f>INDEX(dispatch_gen_hydro!$J$2:$J$97,MATCH($O3,dispatch_gen_hydro!$L$2:$L$97,0))</f>
        <v>19.230769280000001</v>
      </c>
      <c r="I3">
        <f t="shared" si="0"/>
        <v>6.0096153999999999E-2</v>
      </c>
      <c r="J3">
        <f t="shared" si="1"/>
        <v>6.0096153999999999E-2</v>
      </c>
      <c r="K3">
        <f t="shared" si="2"/>
        <v>0</v>
      </c>
      <c r="L3">
        <f t="shared" si="3"/>
        <v>6.0096153999999999E-2</v>
      </c>
      <c r="M3">
        <f t="shared" si="4"/>
        <v>0</v>
      </c>
      <c r="O3" t="str">
        <f t="shared" si="5"/>
        <v>Koyna_Stage_3_203002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6">L4</f>
        <v>6.0096153999999999E-2</v>
      </c>
      <c r="E4">
        <v>6.0096153999999999E-2</v>
      </c>
      <c r="F4">
        <v>1</v>
      </c>
      <c r="H4">
        <f>INDEX(dispatch_gen_hydro!$J$2:$J$97,MATCH($O4,dispatch_gen_hydro!$L$2:$L$97,0))</f>
        <v>19.230769280000001</v>
      </c>
      <c r="I4">
        <f t="shared" si="0"/>
        <v>6.0096153999999999E-2</v>
      </c>
      <c r="J4">
        <f t="shared" si="1"/>
        <v>6.0096153999999999E-2</v>
      </c>
      <c r="K4">
        <f t="shared" si="2"/>
        <v>0</v>
      </c>
      <c r="L4">
        <f t="shared" si="3"/>
        <v>6.0096153999999999E-2</v>
      </c>
      <c r="M4">
        <f t="shared" si="4"/>
        <v>0</v>
      </c>
      <c r="O4" t="str">
        <f t="shared" si="5"/>
        <v>Koyna_Stage_3_203003</v>
      </c>
    </row>
    <row r="5" spans="1:15" x14ac:dyDescent="0.35">
      <c r="A5" t="s">
        <v>6</v>
      </c>
      <c r="B5">
        <v>203004</v>
      </c>
      <c r="C5">
        <v>2030</v>
      </c>
      <c r="D5">
        <f t="shared" si="6"/>
        <v>0.15230129100000001</v>
      </c>
      <c r="E5">
        <v>0.15230129100000001</v>
      </c>
      <c r="F5">
        <v>1</v>
      </c>
      <c r="H5">
        <f>INDEX(dispatch_gen_hydro!$J$2:$J$97,MATCH($O5,dispatch_gen_hydro!$L$2:$L$97,0))</f>
        <v>19.230769280000001</v>
      </c>
      <c r="I5">
        <f t="shared" si="0"/>
        <v>6.0096153999999999E-2</v>
      </c>
      <c r="J5">
        <f t="shared" si="1"/>
        <v>0.15230129100000001</v>
      </c>
      <c r="K5">
        <f t="shared" si="2"/>
        <v>0</v>
      </c>
      <c r="L5">
        <f t="shared" si="3"/>
        <v>0.15230129100000001</v>
      </c>
      <c r="M5">
        <f t="shared" si="4"/>
        <v>0</v>
      </c>
      <c r="O5" t="str">
        <f t="shared" si="5"/>
        <v>Koyna_Stage_3_203004</v>
      </c>
    </row>
    <row r="6" spans="1:15" x14ac:dyDescent="0.35">
      <c r="A6" t="s">
        <v>6</v>
      </c>
      <c r="B6">
        <v>203005</v>
      </c>
      <c r="C6">
        <v>2030</v>
      </c>
      <c r="D6">
        <f t="shared" si="6"/>
        <v>0.15230129100000001</v>
      </c>
      <c r="E6">
        <v>0.15230129100000001</v>
      </c>
      <c r="F6">
        <v>1</v>
      </c>
      <c r="H6">
        <f>INDEX(dispatch_gen_hydro!$J$2:$J$97,MATCH($O6,dispatch_gen_hydro!$L$2:$L$97,0))</f>
        <v>19.230769280000001</v>
      </c>
      <c r="I6">
        <f t="shared" si="0"/>
        <v>6.0096153999999999E-2</v>
      </c>
      <c r="J6">
        <f t="shared" si="1"/>
        <v>0.15230129100000001</v>
      </c>
      <c r="K6">
        <f t="shared" si="2"/>
        <v>0</v>
      </c>
      <c r="L6">
        <f t="shared" si="3"/>
        <v>0.15230129100000001</v>
      </c>
      <c r="M6">
        <f t="shared" si="4"/>
        <v>0</v>
      </c>
      <c r="O6" t="str">
        <f t="shared" si="5"/>
        <v>Koyna_Stage_3_203005</v>
      </c>
    </row>
    <row r="7" spans="1:15" x14ac:dyDescent="0.35">
      <c r="A7" t="s">
        <v>6</v>
      </c>
      <c r="B7">
        <v>203006</v>
      </c>
      <c r="C7">
        <v>2030</v>
      </c>
      <c r="D7">
        <f t="shared" si="6"/>
        <v>0.15230129100000001</v>
      </c>
      <c r="E7">
        <v>0.15230129100000001</v>
      </c>
      <c r="F7">
        <v>1</v>
      </c>
      <c r="H7">
        <f>INDEX(dispatch_gen_hydro!$J$2:$J$97,MATCH($O7,dispatch_gen_hydro!$L$2:$L$97,0))</f>
        <v>19.230769280000001</v>
      </c>
      <c r="I7">
        <f t="shared" si="0"/>
        <v>6.0096153999999999E-2</v>
      </c>
      <c r="J7">
        <f t="shared" si="1"/>
        <v>0.15230129100000001</v>
      </c>
      <c r="K7">
        <f t="shared" si="2"/>
        <v>0</v>
      </c>
      <c r="L7">
        <f t="shared" si="3"/>
        <v>0.15230129100000001</v>
      </c>
      <c r="M7">
        <f t="shared" si="4"/>
        <v>0</v>
      </c>
      <c r="O7" t="str">
        <f t="shared" si="5"/>
        <v>Koyna_Stage_3_203006</v>
      </c>
    </row>
    <row r="8" spans="1:15" x14ac:dyDescent="0.35">
      <c r="A8" t="s">
        <v>6</v>
      </c>
      <c r="B8">
        <v>203007</v>
      </c>
      <c r="C8">
        <v>2030</v>
      </c>
      <c r="D8">
        <f t="shared" si="6"/>
        <v>8.3517323000000004E-2</v>
      </c>
      <c r="E8">
        <v>8.3517323000000004E-2</v>
      </c>
      <c r="F8">
        <v>1</v>
      </c>
      <c r="H8">
        <f>INDEX(dispatch_gen_hydro!$J$2:$J$97,MATCH($O8,dispatch_gen_hydro!$L$2:$L$97,0))</f>
        <v>19.230769280000001</v>
      </c>
      <c r="I8">
        <f t="shared" si="0"/>
        <v>6.0096153999999999E-2</v>
      </c>
      <c r="J8">
        <f t="shared" si="1"/>
        <v>8.3517323000000004E-2</v>
      </c>
      <c r="K8">
        <f t="shared" si="2"/>
        <v>0</v>
      </c>
      <c r="L8">
        <f t="shared" si="3"/>
        <v>8.3517323000000004E-2</v>
      </c>
      <c r="M8">
        <f t="shared" si="4"/>
        <v>0</v>
      </c>
      <c r="O8" t="str">
        <f t="shared" si="5"/>
        <v>Koyna_Stage_3_203007</v>
      </c>
    </row>
    <row r="9" spans="1:15" x14ac:dyDescent="0.35">
      <c r="A9" t="s">
        <v>6</v>
      </c>
      <c r="B9">
        <v>203008</v>
      </c>
      <c r="C9">
        <v>2030</v>
      </c>
      <c r="D9">
        <f t="shared" si="6"/>
        <v>0.82568899400000018</v>
      </c>
      <c r="E9">
        <v>8.3517323000000004E-2</v>
      </c>
      <c r="F9">
        <v>1</v>
      </c>
      <c r="H9">
        <f>INDEX(dispatch_gen_hydro!$J$2:$J$97,MATCH($O9,dispatch_gen_hydro!$L$2:$L$97,0))</f>
        <v>320</v>
      </c>
      <c r="I9">
        <f t="shared" si="0"/>
        <v>1</v>
      </c>
      <c r="J9">
        <f t="shared" si="1"/>
        <v>1</v>
      </c>
      <c r="K9">
        <f t="shared" si="2"/>
        <v>1</v>
      </c>
      <c r="L9">
        <f t="shared" si="3"/>
        <v>0.82568899400000018</v>
      </c>
      <c r="M9">
        <f t="shared" si="4"/>
        <v>0</v>
      </c>
      <c r="O9" t="str">
        <f t="shared" si="5"/>
        <v>Koyna_Stage_3_203008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6"/>
        <v>8.3517323000000004E-2</v>
      </c>
      <c r="E10">
        <v>8.3517323000000004E-2</v>
      </c>
      <c r="F10">
        <v>1</v>
      </c>
      <c r="H10">
        <f>INDEX(dispatch_gen_hydro!$J$2:$J$97,MATCH($O10,dispatch_gen_hydro!$L$2:$L$97,0))</f>
        <v>19.230769280000001</v>
      </c>
      <c r="I10">
        <f t="shared" si="0"/>
        <v>6.0096153999999999E-2</v>
      </c>
      <c r="J10">
        <f t="shared" si="1"/>
        <v>8.3517323000000004E-2</v>
      </c>
      <c r="K10">
        <f t="shared" si="2"/>
        <v>0</v>
      </c>
      <c r="L10">
        <f t="shared" si="3"/>
        <v>8.3517323000000004E-2</v>
      </c>
      <c r="M10">
        <f t="shared" si="4"/>
        <v>0</v>
      </c>
      <c r="O10" t="str">
        <f t="shared" si="5"/>
        <v>Koyna_Stage_3_203009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6"/>
        <v>8.5260417000000005E-2</v>
      </c>
      <c r="E11">
        <v>8.5260417000000005E-2</v>
      </c>
      <c r="F11">
        <v>1</v>
      </c>
      <c r="H11">
        <f>INDEX(dispatch_gen_hydro!$J$2:$J$97,MATCH($O11,dispatch_gen_hydro!$L$2:$L$97,0))</f>
        <v>19.230769280000001</v>
      </c>
      <c r="I11">
        <f t="shared" si="0"/>
        <v>6.0096153999999999E-2</v>
      </c>
      <c r="J11">
        <f t="shared" si="1"/>
        <v>8.5260417000000005E-2</v>
      </c>
      <c r="K11">
        <f t="shared" si="2"/>
        <v>0</v>
      </c>
      <c r="L11">
        <f t="shared" si="3"/>
        <v>8.5260417000000005E-2</v>
      </c>
      <c r="M11">
        <f t="shared" si="4"/>
        <v>0</v>
      </c>
      <c r="O11" t="str">
        <f t="shared" si="5"/>
        <v>Koyna_Stage_3_203010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6"/>
        <v>9.1733073999999054E-2</v>
      </c>
      <c r="E12">
        <v>8.5260417000000005E-2</v>
      </c>
      <c r="F12">
        <v>1</v>
      </c>
      <c r="H12">
        <f>INDEX(dispatch_gen_hydro!$J$2:$J$97,MATCH($O12,dispatch_gen_hydro!$L$2:$L$97,0))</f>
        <v>29.354583679999699</v>
      </c>
      <c r="I12">
        <f t="shared" si="0"/>
        <v>9.1733073999999054E-2</v>
      </c>
      <c r="J12">
        <f t="shared" si="1"/>
        <v>9.1733073999999054E-2</v>
      </c>
      <c r="K12" s="1">
        <v>0</v>
      </c>
      <c r="L12">
        <f t="shared" si="3"/>
        <v>9.1733073999999054E-2</v>
      </c>
      <c r="M12">
        <f t="shared" si="4"/>
        <v>0</v>
      </c>
      <c r="O12" t="str">
        <f t="shared" si="5"/>
        <v>Koyna_Stage_3_203011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6"/>
        <v>0.82568899400000018</v>
      </c>
      <c r="E13">
        <v>8.5260417000000005E-2</v>
      </c>
      <c r="F13">
        <v>1</v>
      </c>
      <c r="H13">
        <f>INDEX(dispatch_gen_hydro!$J$2:$J$97,MATCH($O13,dispatch_gen_hydro!$L$2:$L$97,0))</f>
        <v>320</v>
      </c>
      <c r="I13">
        <f t="shared" si="0"/>
        <v>1</v>
      </c>
      <c r="J13">
        <f t="shared" si="1"/>
        <v>1</v>
      </c>
      <c r="K13">
        <f t="shared" si="2"/>
        <v>1</v>
      </c>
      <c r="L13">
        <f t="shared" si="3"/>
        <v>0.82568899400000018</v>
      </c>
      <c r="M13">
        <f t="shared" si="4"/>
        <v>0</v>
      </c>
      <c r="O13" t="str">
        <f t="shared" si="5"/>
        <v>Koyna_Stage_3_203012</v>
      </c>
    </row>
    <row r="15" spans="1:15" x14ac:dyDescent="0.35">
      <c r="D15">
        <f>AVERAGE(D2:D13)</f>
        <v>0.21938320499999994</v>
      </c>
      <c r="I15">
        <f>AVERAGE(I2:I13)</f>
        <v>0.21938320499999994</v>
      </c>
      <c r="J15">
        <f>AVERAGE(J2:J13)</f>
        <v>0.24843503933333325</v>
      </c>
      <c r="L15">
        <f>AVERAGE(L2:L13)</f>
        <v>0.21938320499999994</v>
      </c>
    </row>
    <row r="16" spans="1:15" x14ac:dyDescent="0.35">
      <c r="J16">
        <f>I15-J15</f>
        <v>-2.9051834333333304E-2</v>
      </c>
      <c r="K16">
        <f>IFERROR(J16*COUNT(K2:K13)/SUM(K2:K13),0)</f>
        <v>-0.17431100599999982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3" sqref="A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1000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0.7265405235249367</v>
      </c>
      <c r="E2">
        <v>1.3475275E-2</v>
      </c>
      <c r="F2">
        <v>1</v>
      </c>
      <c r="H2">
        <f>INDEX(dispatch_gen_hydro!$J$2:$J$97,MATCH($O2,dispatch_gen_hydro!$L$2:$L$97,0))</f>
        <v>785.57492404987602</v>
      </c>
      <c r="I2">
        <f t="shared" ref="I2:I13" si="1">H2/$H$1</f>
        <v>0.78557492404987606</v>
      </c>
      <c r="J2">
        <f t="shared" ref="J2:J13" si="2">MIN(F2,MAX(E2,I2))</f>
        <v>0.78557492404987606</v>
      </c>
      <c r="K2">
        <f t="shared" ref="K2:K13" si="3">IF($I$15&gt;$J$15,IF(J2&lt;F2,1,0),IF($I$15&lt;$J$15,IF(J2&gt;E2,1,0),0))</f>
        <v>1</v>
      </c>
      <c r="L2">
        <f t="shared" ref="L2:L13" si="4">J2+K2*$K$16</f>
        <v>0.7265405235249367</v>
      </c>
      <c r="M2">
        <f t="shared" ref="M2:M13" si="5">IF($K$16&lt;0,MAX(E2-L2,0),MIN(F2-L2,0))</f>
        <v>0</v>
      </c>
      <c r="O2" t="str">
        <f>"Koyna_Stage_4_"&amp;B2</f>
        <v>Koyna_Stage_4_203001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1.3475275E-2</v>
      </c>
      <c r="E3">
        <v>1.3475275E-2</v>
      </c>
      <c r="F3">
        <v>1</v>
      </c>
      <c r="H3">
        <f>INDEX(dispatch_gen_hydro!$J$2:$J$97,MATCH($O3,dispatch_gen_hydro!$L$2:$L$97,0))</f>
        <v>5.0407609999999998</v>
      </c>
      <c r="I3">
        <f t="shared" si="1"/>
        <v>5.0407609999999995E-3</v>
      </c>
      <c r="J3">
        <f t="shared" si="2"/>
        <v>1.3475275E-2</v>
      </c>
      <c r="K3">
        <f t="shared" si="3"/>
        <v>0</v>
      </c>
      <c r="L3">
        <f t="shared" si="4"/>
        <v>1.3475275E-2</v>
      </c>
      <c r="M3">
        <f t="shared" si="5"/>
        <v>0</v>
      </c>
      <c r="O3" t="str">
        <f t="shared" ref="O3:O13" si="6">"Koyna_Stage_4_"&amp;B3</f>
        <v>Koyna_Stage_4_203002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1.3475275E-2</v>
      </c>
      <c r="E4">
        <v>1.3475275E-2</v>
      </c>
      <c r="F4">
        <v>1</v>
      </c>
      <c r="H4">
        <f>INDEX(dispatch_gen_hydro!$J$2:$J$97,MATCH($O4,dispatch_gen_hydro!$L$2:$L$97,0))</f>
        <v>5.0407609999999998</v>
      </c>
      <c r="I4">
        <f t="shared" si="1"/>
        <v>5.0407609999999995E-3</v>
      </c>
      <c r="J4">
        <f t="shared" si="2"/>
        <v>1.3475275E-2</v>
      </c>
      <c r="K4">
        <f t="shared" si="3"/>
        <v>0</v>
      </c>
      <c r="L4">
        <f t="shared" si="4"/>
        <v>1.3475275E-2</v>
      </c>
      <c r="M4">
        <f t="shared" si="5"/>
        <v>0</v>
      </c>
      <c r="O4" t="str">
        <f t="shared" si="6"/>
        <v>Koyna_Stage_4_203003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5.0407610000000004E-3</v>
      </c>
      <c r="E5">
        <v>5.0407610000000004E-3</v>
      </c>
      <c r="F5">
        <v>1</v>
      </c>
      <c r="H5">
        <f>INDEX(dispatch_gen_hydro!$J$2:$J$97,MATCH($O5,dispatch_gen_hydro!$L$2:$L$97,0))</f>
        <v>5.0407609999999998</v>
      </c>
      <c r="I5">
        <f t="shared" si="1"/>
        <v>5.0407609999999995E-3</v>
      </c>
      <c r="J5">
        <f t="shared" si="2"/>
        <v>5.0407610000000004E-3</v>
      </c>
      <c r="K5">
        <f t="shared" si="3"/>
        <v>0</v>
      </c>
      <c r="L5">
        <f t="shared" si="4"/>
        <v>5.0407610000000004E-3</v>
      </c>
      <c r="M5">
        <f t="shared" si="5"/>
        <v>0</v>
      </c>
      <c r="O5" t="str">
        <f t="shared" si="6"/>
        <v>Koyna_Stage_4_203004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5.0407610000000004E-3</v>
      </c>
      <c r="E6">
        <v>5.0407610000000004E-3</v>
      </c>
      <c r="F6">
        <v>1</v>
      </c>
      <c r="H6">
        <f>INDEX(dispatch_gen_hydro!$J$2:$J$97,MATCH($O6,dispatch_gen_hydro!$L$2:$L$97,0))</f>
        <v>5.0407609999999998</v>
      </c>
      <c r="I6">
        <f t="shared" si="1"/>
        <v>5.0407609999999995E-3</v>
      </c>
      <c r="J6">
        <f t="shared" si="2"/>
        <v>5.0407610000000004E-3</v>
      </c>
      <c r="K6">
        <f t="shared" si="3"/>
        <v>0</v>
      </c>
      <c r="L6">
        <f t="shared" si="4"/>
        <v>5.0407610000000004E-3</v>
      </c>
      <c r="M6">
        <f t="shared" si="5"/>
        <v>0</v>
      </c>
      <c r="O6" t="str">
        <f t="shared" si="6"/>
        <v>Koyna_Stage_4_203005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5.0407610000000004E-3</v>
      </c>
      <c r="E7">
        <v>5.0407610000000004E-3</v>
      </c>
      <c r="F7">
        <v>1</v>
      </c>
      <c r="H7">
        <f>INDEX(dispatch_gen_hydro!$J$2:$J$97,MATCH($O7,dispatch_gen_hydro!$L$2:$L$97,0))</f>
        <v>5.0407609999999998</v>
      </c>
      <c r="I7">
        <f t="shared" si="1"/>
        <v>5.0407609999999995E-3</v>
      </c>
      <c r="J7">
        <f t="shared" si="2"/>
        <v>5.0407610000000004E-3</v>
      </c>
      <c r="K7">
        <f t="shared" si="3"/>
        <v>0</v>
      </c>
      <c r="L7">
        <f t="shared" si="4"/>
        <v>5.0407610000000004E-3</v>
      </c>
      <c r="M7">
        <f t="shared" si="5"/>
        <v>0</v>
      </c>
      <c r="O7" t="str">
        <f t="shared" si="6"/>
        <v>Koyna_Stage_4_203006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2.8546195999999999E-2</v>
      </c>
      <c r="E8">
        <v>2.8546195999999999E-2</v>
      </c>
      <c r="F8">
        <v>1</v>
      </c>
      <c r="H8">
        <f>INDEX(dispatch_gen_hydro!$J$2:$J$97,MATCH($O8,dispatch_gen_hydro!$L$2:$L$97,0))</f>
        <v>5.0407609999999998</v>
      </c>
      <c r="I8">
        <f t="shared" si="1"/>
        <v>5.0407609999999995E-3</v>
      </c>
      <c r="J8">
        <f t="shared" si="2"/>
        <v>2.8546195999999999E-2</v>
      </c>
      <c r="K8">
        <f t="shared" si="3"/>
        <v>0</v>
      </c>
      <c r="L8">
        <f t="shared" si="4"/>
        <v>2.8546195999999999E-2</v>
      </c>
      <c r="M8">
        <f t="shared" si="5"/>
        <v>0</v>
      </c>
      <c r="O8" t="str">
        <f t="shared" si="6"/>
        <v>Koyna_Stage_4_203007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2.8546195999999999E-2</v>
      </c>
      <c r="E9">
        <v>2.8546195999999999E-2</v>
      </c>
      <c r="F9">
        <v>1</v>
      </c>
      <c r="H9">
        <f>INDEX(dispatch_gen_hydro!$J$2:$J$97,MATCH($O9,dispatch_gen_hydro!$L$2:$L$97,0))</f>
        <v>11.9702149501219</v>
      </c>
      <c r="I9">
        <f t="shared" si="1"/>
        <v>1.1970214950121899E-2</v>
      </c>
      <c r="J9">
        <f t="shared" si="2"/>
        <v>2.8546195999999999E-2</v>
      </c>
      <c r="K9">
        <f t="shared" si="3"/>
        <v>0</v>
      </c>
      <c r="L9">
        <f t="shared" si="4"/>
        <v>2.8546195999999999E-2</v>
      </c>
      <c r="M9">
        <f t="shared" si="5"/>
        <v>0</v>
      </c>
      <c r="O9" t="str">
        <f t="shared" si="6"/>
        <v>Koyna_Stage_4_203008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2.8546195999999999E-2</v>
      </c>
      <c r="E10">
        <v>2.8546195999999999E-2</v>
      </c>
      <c r="F10">
        <v>1</v>
      </c>
      <c r="H10">
        <f>INDEX(dispatch_gen_hydro!$J$2:$J$97,MATCH($O10,dispatch_gen_hydro!$L$2:$L$97,0))</f>
        <v>5.0407609999999998</v>
      </c>
      <c r="I10">
        <f t="shared" si="1"/>
        <v>5.0407609999999995E-3</v>
      </c>
      <c r="J10">
        <f t="shared" si="2"/>
        <v>2.8546195999999999E-2</v>
      </c>
      <c r="K10">
        <f t="shared" si="3"/>
        <v>0</v>
      </c>
      <c r="L10">
        <f t="shared" si="4"/>
        <v>2.8546195999999999E-2</v>
      </c>
      <c r="M10">
        <f t="shared" si="5"/>
        <v>0</v>
      </c>
      <c r="O10" t="str">
        <f t="shared" si="6"/>
        <v>Koyna_Stage_4_203009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2.3847222000000001E-2</v>
      </c>
      <c r="E11">
        <v>2.3847222000000001E-2</v>
      </c>
      <c r="F11">
        <v>1</v>
      </c>
      <c r="H11">
        <f>INDEX(dispatch_gen_hydro!$J$2:$J$97,MATCH($O11,dispatch_gen_hydro!$L$2:$L$97,0))</f>
        <v>5.0407609999999998</v>
      </c>
      <c r="I11">
        <f t="shared" si="1"/>
        <v>5.0407609999999995E-3</v>
      </c>
      <c r="J11">
        <f t="shared" si="2"/>
        <v>2.3847222000000001E-2</v>
      </c>
      <c r="K11">
        <f t="shared" si="3"/>
        <v>0</v>
      </c>
      <c r="L11">
        <f t="shared" si="4"/>
        <v>2.3847222000000001E-2</v>
      </c>
      <c r="M11">
        <f t="shared" si="5"/>
        <v>0</v>
      </c>
      <c r="O11" t="str">
        <f t="shared" si="6"/>
        <v>Koyna_Stage_4_203010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2.3847222000000001E-2</v>
      </c>
      <c r="E12">
        <v>2.3847222000000001E-2</v>
      </c>
      <c r="F12">
        <v>1</v>
      </c>
      <c r="H12">
        <f>INDEX(dispatch_gen_hydro!$J$2:$J$97,MATCH($O12,dispatch_gen_hydro!$L$2:$L$97,0))</f>
        <v>5.0407609999999998</v>
      </c>
      <c r="I12">
        <f t="shared" si="1"/>
        <v>5.0407609999999995E-3</v>
      </c>
      <c r="J12">
        <f t="shared" si="2"/>
        <v>2.3847222000000001E-2</v>
      </c>
      <c r="K12">
        <f t="shared" si="3"/>
        <v>0</v>
      </c>
      <c r="L12">
        <f t="shared" si="4"/>
        <v>2.3847222000000001E-2</v>
      </c>
      <c r="M12">
        <f t="shared" si="5"/>
        <v>0</v>
      </c>
      <c r="O12" t="str">
        <f t="shared" si="6"/>
        <v>Koyna_Stage_4_203011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0.94096559947506075</v>
      </c>
      <c r="E13">
        <v>2.3847222000000001E-2</v>
      </c>
      <c r="F13">
        <v>1</v>
      </c>
      <c r="H13">
        <f>INDEX(dispatch_gen_hydro!$J$2:$J$97,MATCH($O13,dispatch_gen_hydro!$L$2:$L$97,0))</f>
        <v>1000</v>
      </c>
      <c r="I13">
        <f t="shared" si="1"/>
        <v>1</v>
      </c>
      <c r="J13">
        <f t="shared" si="2"/>
        <v>1</v>
      </c>
      <c r="K13">
        <f t="shared" si="3"/>
        <v>1</v>
      </c>
      <c r="L13">
        <f t="shared" si="4"/>
        <v>0.94096559947506075</v>
      </c>
      <c r="M13">
        <f t="shared" si="5"/>
        <v>0</v>
      </c>
      <c r="O13" t="str">
        <f t="shared" si="6"/>
        <v>Koyna_Stage_4_203012</v>
      </c>
    </row>
    <row r="15" spans="1:15" x14ac:dyDescent="0.35">
      <c r="D15">
        <f>AVERAGE(D2:D13)</f>
        <v>0.15357599899999977</v>
      </c>
      <c r="I15">
        <f>AVERAGE(I2:I13)</f>
        <v>0.15357599899999977</v>
      </c>
      <c r="J15">
        <f>AVERAGE(J2:J13)</f>
        <v>0.16341506575415632</v>
      </c>
      <c r="L15">
        <f>AVERAGE(L2:L13)</f>
        <v>0.15357599899999977</v>
      </c>
    </row>
    <row r="16" spans="1:15" x14ac:dyDescent="0.35">
      <c r="J16">
        <f>I15-J15</f>
        <v>-9.8390667541565502E-3</v>
      </c>
      <c r="K16">
        <f>IFERROR(J16*COUNT(K2:K13)/SUM(K2:K13),0)</f>
        <v>-5.9034400524939301E-2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F15" sqref="F15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53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4" si="0">L2</f>
        <v>0.18142235100000001</v>
      </c>
      <c r="E2">
        <v>5.1834957000000001E-2</v>
      </c>
      <c r="F2">
        <v>0.18142235100000001</v>
      </c>
      <c r="H2">
        <f>INDEX(dispatch_gen_hydro!$J$2:$J$97,MATCH($O2,dispatch_gen_hydro!$L$2:$L$97,0))</f>
        <v>10.865849802</v>
      </c>
      <c r="I2">
        <f t="shared" ref="I2:I13" si="1">H2/$H$1</f>
        <v>0.20501603399999999</v>
      </c>
      <c r="J2">
        <f t="shared" ref="J2:J13" si="2">MIN(F2,MAX(E2,I2))</f>
        <v>0.18142235100000001</v>
      </c>
      <c r="K2">
        <f t="shared" ref="K2:K13" si="3">IF($I$15&gt;$J$15,IF(J2&lt;F2,1,0),IF($I$15&lt;$J$15,IF(J2&gt;E2,1,0),0))</f>
        <v>0</v>
      </c>
      <c r="L2">
        <f t="shared" ref="L2:L13" si="4">J2+K2*$K$16</f>
        <v>0.18142235100000001</v>
      </c>
      <c r="M2">
        <f t="shared" ref="M2:M13" si="5">IF($K$16&lt;0,MAX(E2-L2,0),MIN(F2-L2,0))</f>
        <v>0</v>
      </c>
      <c r="O2" t="str">
        <f>"Pench_"&amp;B2</f>
        <v>Pench_203001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0.18142235100000001</v>
      </c>
      <c r="E3">
        <v>5.1834957000000001E-2</v>
      </c>
      <c r="F3">
        <v>0.18142235100000001</v>
      </c>
      <c r="H3">
        <f>INDEX(dispatch_gen_hydro!$J$2:$J$97,MATCH($O3,dispatch_gen_hydro!$L$2:$L$97,0))</f>
        <v>39.402173931999997</v>
      </c>
      <c r="I3">
        <f t="shared" si="1"/>
        <v>0.74343724399999989</v>
      </c>
      <c r="J3">
        <f t="shared" si="2"/>
        <v>0.18142235100000001</v>
      </c>
      <c r="K3">
        <f t="shared" si="3"/>
        <v>0</v>
      </c>
      <c r="L3">
        <f t="shared" si="4"/>
        <v>0.18142235100000001</v>
      </c>
      <c r="M3">
        <f t="shared" si="5"/>
        <v>0</v>
      </c>
      <c r="O3" t="str">
        <f t="shared" ref="O3:O13" si="6">"Pench_"&amp;B3</f>
        <v>Pench_203002</v>
      </c>
    </row>
    <row r="4" spans="1:15" x14ac:dyDescent="0.35">
      <c r="A4" t="s">
        <v>6</v>
      </c>
      <c r="B4">
        <v>203003</v>
      </c>
      <c r="C4">
        <v>2030</v>
      </c>
      <c r="D4">
        <f t="shared" si="0"/>
        <v>5.1834957000000001E-2</v>
      </c>
      <c r="E4">
        <v>5.1834957000000001E-2</v>
      </c>
      <c r="F4">
        <v>0.18142235100000001</v>
      </c>
      <c r="H4">
        <f>INDEX(dispatch_gen_hydro!$J$2:$J$97,MATCH($O4,dispatch_gen_hydro!$L$2:$L$97,0))</f>
        <v>2.7173913019999998</v>
      </c>
      <c r="I4">
        <f t="shared" si="1"/>
        <v>5.1271533999999994E-2</v>
      </c>
      <c r="J4">
        <f t="shared" si="2"/>
        <v>5.1834957000000001E-2</v>
      </c>
      <c r="K4" s="1">
        <v>0</v>
      </c>
      <c r="L4">
        <f t="shared" si="4"/>
        <v>5.1834957000000001E-2</v>
      </c>
      <c r="M4">
        <f t="shared" si="5"/>
        <v>0</v>
      </c>
      <c r="O4" t="str">
        <f t="shared" si="6"/>
        <v>Pench_203003</v>
      </c>
    </row>
    <row r="5" spans="1:15" x14ac:dyDescent="0.35">
      <c r="A5" t="s">
        <v>6</v>
      </c>
      <c r="B5">
        <v>203004</v>
      </c>
      <c r="C5">
        <v>2030</v>
      </c>
      <c r="D5">
        <f t="shared" ref="D5:D13" si="7">L5</f>
        <v>0.23518108916666666</v>
      </c>
      <c r="E5">
        <v>5.1271534000000001E-2</v>
      </c>
      <c r="F5">
        <v>0.64089417599999998</v>
      </c>
      <c r="H5">
        <f>INDEX(dispatch_gen_hydro!$J$2:$J$97,MATCH($O5,dispatch_gen_hydro!$L$2:$L$97,0))</f>
        <v>2.7173913019999998</v>
      </c>
      <c r="I5">
        <f t="shared" si="1"/>
        <v>5.1271533999999994E-2</v>
      </c>
      <c r="J5">
        <f t="shared" si="2"/>
        <v>5.1271534000000001E-2</v>
      </c>
      <c r="K5">
        <f t="shared" si="3"/>
        <v>1</v>
      </c>
      <c r="L5">
        <f t="shared" si="4"/>
        <v>0.23518108916666666</v>
      </c>
      <c r="M5">
        <f t="shared" si="5"/>
        <v>0</v>
      </c>
      <c r="O5" t="str">
        <f t="shared" si="6"/>
        <v>Pench_203004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0.23518108916666666</v>
      </c>
      <c r="E6">
        <v>5.1271534000000001E-2</v>
      </c>
      <c r="F6">
        <v>0.64089417599999998</v>
      </c>
      <c r="H6">
        <f>INDEX(dispatch_gen_hydro!$J$2:$J$97,MATCH($O6,dispatch_gen_hydro!$L$2:$L$97,0))</f>
        <v>2.7173913019999998</v>
      </c>
      <c r="I6">
        <f t="shared" si="1"/>
        <v>5.1271533999999994E-2</v>
      </c>
      <c r="J6">
        <f t="shared" si="2"/>
        <v>5.1271534000000001E-2</v>
      </c>
      <c r="K6">
        <f t="shared" si="3"/>
        <v>1</v>
      </c>
      <c r="L6">
        <f t="shared" si="4"/>
        <v>0.23518108916666666</v>
      </c>
      <c r="M6">
        <f t="shared" si="5"/>
        <v>0</v>
      </c>
      <c r="O6" t="str">
        <f t="shared" si="6"/>
        <v>Pench_203005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0.23518108916666666</v>
      </c>
      <c r="E7">
        <v>5.1271534000000001E-2</v>
      </c>
      <c r="F7">
        <v>0.64089417599999998</v>
      </c>
      <c r="H7">
        <f>INDEX(dispatch_gen_hydro!$J$2:$J$97,MATCH($O7,dispatch_gen_hydro!$L$2:$L$97,0))</f>
        <v>2.7173913019999998</v>
      </c>
      <c r="I7">
        <f t="shared" si="1"/>
        <v>5.1271533999999994E-2</v>
      </c>
      <c r="J7">
        <f t="shared" si="2"/>
        <v>5.1271534000000001E-2</v>
      </c>
      <c r="K7">
        <f t="shared" si="3"/>
        <v>1</v>
      </c>
      <c r="L7">
        <f t="shared" si="4"/>
        <v>0.23518108916666666</v>
      </c>
      <c r="M7">
        <f t="shared" si="5"/>
        <v>0</v>
      </c>
      <c r="O7" t="str">
        <f t="shared" si="6"/>
        <v>Pench_203006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0.28645262316666664</v>
      </c>
      <c r="E8">
        <v>0.102543068</v>
      </c>
      <c r="F8">
        <v>0.743437244</v>
      </c>
      <c r="H8">
        <f>INDEX(dispatch_gen_hydro!$J$2:$J$97,MATCH($O8,dispatch_gen_hydro!$L$2:$L$97,0))</f>
        <v>2.7173913019999998</v>
      </c>
      <c r="I8">
        <f t="shared" si="1"/>
        <v>5.1271533999999994E-2</v>
      </c>
      <c r="J8">
        <f t="shared" si="2"/>
        <v>0.102543068</v>
      </c>
      <c r="K8">
        <f t="shared" si="3"/>
        <v>1</v>
      </c>
      <c r="L8">
        <f t="shared" si="4"/>
        <v>0.28645262316666664</v>
      </c>
      <c r="M8">
        <f t="shared" si="5"/>
        <v>0</v>
      </c>
      <c r="O8" t="str">
        <f t="shared" si="6"/>
        <v>Pench_203007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0.74343724399999989</v>
      </c>
      <c r="E9">
        <v>0.102543068</v>
      </c>
      <c r="F9">
        <v>0.743437244</v>
      </c>
      <c r="H9">
        <f>INDEX(dispatch_gen_hydro!$J$2:$J$97,MATCH($O9,dispatch_gen_hydro!$L$2:$L$97,0))</f>
        <v>39.402173931999997</v>
      </c>
      <c r="I9">
        <f t="shared" si="1"/>
        <v>0.74343724399999989</v>
      </c>
      <c r="J9">
        <f t="shared" si="2"/>
        <v>0.74343724399999989</v>
      </c>
      <c r="K9">
        <f t="shared" si="3"/>
        <v>0</v>
      </c>
      <c r="L9">
        <f t="shared" si="4"/>
        <v>0.74343724399999989</v>
      </c>
      <c r="M9">
        <f t="shared" si="5"/>
        <v>0</v>
      </c>
      <c r="O9" t="str">
        <f t="shared" si="6"/>
        <v>Pench_203008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0.28645262316666664</v>
      </c>
      <c r="E10">
        <v>0.102543068</v>
      </c>
      <c r="F10">
        <v>0.743437244</v>
      </c>
      <c r="H10">
        <f>INDEX(dispatch_gen_hydro!$J$2:$J$97,MATCH($O10,dispatch_gen_hydro!$L$2:$L$97,0))</f>
        <v>2.7173913019999998</v>
      </c>
      <c r="I10">
        <f t="shared" si="1"/>
        <v>5.1271533999999994E-2</v>
      </c>
      <c r="J10">
        <f t="shared" si="2"/>
        <v>0.102543068</v>
      </c>
      <c r="K10">
        <f t="shared" si="3"/>
        <v>1</v>
      </c>
      <c r="L10">
        <f t="shared" si="4"/>
        <v>0.28645262316666664</v>
      </c>
      <c r="M10">
        <f t="shared" si="5"/>
        <v>0</v>
      </c>
      <c r="O10" t="str">
        <f t="shared" si="6"/>
        <v>Pench_203009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0.26252590716666668</v>
      </c>
      <c r="E11">
        <v>7.8616352E-2</v>
      </c>
      <c r="F11">
        <v>0.41928721200000002</v>
      </c>
      <c r="H11">
        <f>INDEX(dispatch_gen_hydro!$J$2:$J$97,MATCH($O11,dispatch_gen_hydro!$L$2:$L$97,0))</f>
        <v>2.7173913019999998</v>
      </c>
      <c r="I11">
        <f t="shared" si="1"/>
        <v>5.1271533999999994E-2</v>
      </c>
      <c r="J11">
        <f t="shared" si="2"/>
        <v>7.8616352E-2</v>
      </c>
      <c r="K11">
        <f t="shared" si="3"/>
        <v>1</v>
      </c>
      <c r="L11">
        <f t="shared" si="4"/>
        <v>0.26252590716666668</v>
      </c>
      <c r="M11">
        <f t="shared" si="5"/>
        <v>0</v>
      </c>
      <c r="O11" t="str">
        <f t="shared" si="6"/>
        <v>Pench_203010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0.41928721200000002</v>
      </c>
      <c r="E12">
        <v>7.8616352E-2</v>
      </c>
      <c r="F12">
        <v>0.41928721200000002</v>
      </c>
      <c r="H12">
        <f>INDEX(dispatch_gen_hydro!$J$2:$J$97,MATCH($O12,dispatch_gen_hydro!$L$2:$L$97,0))</f>
        <v>39.402173931999997</v>
      </c>
      <c r="I12">
        <f t="shared" si="1"/>
        <v>0.74343724399999989</v>
      </c>
      <c r="J12">
        <f t="shared" si="2"/>
        <v>0.41928721200000002</v>
      </c>
      <c r="K12">
        <f t="shared" si="3"/>
        <v>0</v>
      </c>
      <c r="L12">
        <f t="shared" si="4"/>
        <v>0.41928721200000002</v>
      </c>
      <c r="M12">
        <f t="shared" si="5"/>
        <v>0</v>
      </c>
      <c r="O12" t="str">
        <f t="shared" si="6"/>
        <v>Pench_203011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0.41928721200000002</v>
      </c>
      <c r="E13">
        <v>7.8616352E-2</v>
      </c>
      <c r="F13">
        <v>0.41928721200000002</v>
      </c>
      <c r="H13">
        <f>INDEX(dispatch_gen_hydro!$J$2:$J$97,MATCH($O13,dispatch_gen_hydro!$L$2:$L$97,0))</f>
        <v>39.402173931999997</v>
      </c>
      <c r="I13">
        <f t="shared" si="1"/>
        <v>0.74343724399999989</v>
      </c>
      <c r="J13">
        <f t="shared" si="2"/>
        <v>0.41928721200000002</v>
      </c>
      <c r="K13">
        <f t="shared" si="3"/>
        <v>0</v>
      </c>
      <c r="L13">
        <f t="shared" si="4"/>
        <v>0.41928721200000002</v>
      </c>
      <c r="M13">
        <f t="shared" si="5"/>
        <v>0</v>
      </c>
      <c r="O13" t="str">
        <f t="shared" si="6"/>
        <v>Pench_203012</v>
      </c>
    </row>
    <row r="15" spans="1:15" x14ac:dyDescent="0.35">
      <c r="D15">
        <f>AVERAGE(D2:D13)</f>
        <v>0.29480547899999998</v>
      </c>
      <c r="I15">
        <f>AVERAGE(I2:I13)</f>
        <v>0.29480547899999998</v>
      </c>
      <c r="J15">
        <f>AVERAGE(J2:J13)</f>
        <v>0.20285070141666664</v>
      </c>
      <c r="L15">
        <f>AVERAGE(L2:L13)</f>
        <v>0.29480547899999998</v>
      </c>
    </row>
    <row r="16" spans="1:15" x14ac:dyDescent="0.35">
      <c r="J16">
        <f>I15-J15</f>
        <v>9.1954777583333341E-2</v>
      </c>
      <c r="K16">
        <f>IFERROR(J16*COUNT(K2:K13)/SUM(K2:K13),0)</f>
        <v>0.18390955516666666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3" sqref="A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67.5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0.24725274699999999</v>
      </c>
      <c r="E2">
        <v>8.2417582000000003E-2</v>
      </c>
      <c r="F2">
        <v>0.24725274699999999</v>
      </c>
      <c r="H2">
        <f>INDEX(dispatch_gen_hydro!$J$2:$J$97,MATCH($O2,dispatch_gen_hydro!$L$2:$L$97,0))</f>
        <v>48.790760872500002</v>
      </c>
      <c r="I2">
        <f t="shared" ref="I2:I13" si="1">H2/$H$1</f>
        <v>0.72282608700000006</v>
      </c>
      <c r="J2">
        <f t="shared" ref="J2:J13" si="2">MIN(F2,MAX(E2,I2))</f>
        <v>0.24725274699999999</v>
      </c>
      <c r="K2">
        <f t="shared" ref="K2:K13" si="3">IF($I$15&gt;$J$15,IF(J2&lt;F2,1,0),IF($I$15&lt;$J$15,IF(J2&gt;E2,1,0),0))</f>
        <v>0</v>
      </c>
      <c r="L2">
        <f t="shared" ref="L2:L13" si="4">J2+K2*$K$16</f>
        <v>0.24725274699999999</v>
      </c>
      <c r="M2">
        <f t="shared" ref="M2:M13" si="5">IF($K$16&lt;0,MAX(E2-L2,0),MIN(F2-L2,0))</f>
        <v>0</v>
      </c>
      <c r="O2" t="str">
        <f>"Sardar_Sarovar_CHPH_"&amp;B2</f>
        <v>Sardar_Sarovar_CHPH_203001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0.24725274699999999</v>
      </c>
      <c r="E3">
        <v>8.2417582000000003E-2</v>
      </c>
      <c r="F3">
        <v>0.24725274699999999</v>
      </c>
      <c r="H3">
        <f>INDEX(dispatch_gen_hydro!$J$2:$J$97,MATCH($O3,dispatch_gen_hydro!$L$2:$L$97,0))</f>
        <v>48.790760872500002</v>
      </c>
      <c r="I3">
        <f t="shared" si="1"/>
        <v>0.72282608700000006</v>
      </c>
      <c r="J3">
        <f t="shared" si="2"/>
        <v>0.24725274699999999</v>
      </c>
      <c r="K3">
        <f t="shared" si="3"/>
        <v>0</v>
      </c>
      <c r="L3">
        <f t="shared" si="4"/>
        <v>0.24725274699999999</v>
      </c>
      <c r="M3">
        <f t="shared" si="5"/>
        <v>0</v>
      </c>
      <c r="O3" t="str">
        <f t="shared" ref="O3:O13" si="6">"Sardar_Sarovar_CHPH_"&amp;B3</f>
        <v>Sardar_Sarovar_CHPH_203002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0.17232574142857146</v>
      </c>
      <c r="E4">
        <v>8.2417582000000003E-2</v>
      </c>
      <c r="F4">
        <v>0.24725274699999999</v>
      </c>
      <c r="H4">
        <f>INDEX(dispatch_gen_hydro!$J$2:$J$97,MATCH($O4,dispatch_gen_hydro!$L$2:$L$97,0))</f>
        <v>0</v>
      </c>
      <c r="I4">
        <f t="shared" si="1"/>
        <v>0</v>
      </c>
      <c r="J4">
        <f t="shared" si="2"/>
        <v>8.2417582000000003E-2</v>
      </c>
      <c r="K4">
        <f t="shared" si="3"/>
        <v>1</v>
      </c>
      <c r="L4">
        <f t="shared" si="4"/>
        <v>0.17232574142857146</v>
      </c>
      <c r="M4">
        <f t="shared" si="5"/>
        <v>0</v>
      </c>
      <c r="O4" t="str">
        <f t="shared" si="6"/>
        <v>Sardar_Sarovar_CHPH_203003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0.18773424642857145</v>
      </c>
      <c r="E5">
        <v>9.7826087000000006E-2</v>
      </c>
      <c r="F5">
        <v>0.72282608699999995</v>
      </c>
      <c r="H5">
        <f>INDEX(dispatch_gen_hydro!$J$2:$J$97,MATCH($O5,dispatch_gen_hydro!$L$2:$L$97,0))</f>
        <v>0</v>
      </c>
      <c r="I5">
        <f t="shared" si="1"/>
        <v>0</v>
      </c>
      <c r="J5">
        <f t="shared" si="2"/>
        <v>9.7826087000000006E-2</v>
      </c>
      <c r="K5">
        <f t="shared" si="3"/>
        <v>1</v>
      </c>
      <c r="L5">
        <f t="shared" si="4"/>
        <v>0.18773424642857145</v>
      </c>
      <c r="M5">
        <f t="shared" si="5"/>
        <v>0</v>
      </c>
      <c r="O5" t="str">
        <f t="shared" si="6"/>
        <v>Sardar_Sarovar_CHPH_203004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0.18773424642857145</v>
      </c>
      <c r="E6">
        <v>9.7826087000000006E-2</v>
      </c>
      <c r="F6">
        <v>0.72282608699999995</v>
      </c>
      <c r="H6">
        <f>INDEX(dispatch_gen_hydro!$J$2:$J$97,MATCH($O6,dispatch_gen_hydro!$L$2:$L$97,0))</f>
        <v>0</v>
      </c>
      <c r="I6">
        <f t="shared" si="1"/>
        <v>0</v>
      </c>
      <c r="J6">
        <f t="shared" si="2"/>
        <v>9.7826087000000006E-2</v>
      </c>
      <c r="K6">
        <f t="shared" si="3"/>
        <v>1</v>
      </c>
      <c r="L6">
        <f t="shared" si="4"/>
        <v>0.18773424642857145</v>
      </c>
      <c r="M6">
        <f t="shared" si="5"/>
        <v>0</v>
      </c>
      <c r="O6" t="str">
        <f t="shared" si="6"/>
        <v>Sardar_Sarovar_CHPH_203005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0.18773424642857145</v>
      </c>
      <c r="E7">
        <v>9.7826087000000006E-2</v>
      </c>
      <c r="F7">
        <v>0.72282608699999995</v>
      </c>
      <c r="H7">
        <f>INDEX(dispatch_gen_hydro!$J$2:$J$97,MATCH($O7,dispatch_gen_hydro!$L$2:$L$97,0))</f>
        <v>0</v>
      </c>
      <c r="I7">
        <f t="shared" si="1"/>
        <v>0</v>
      </c>
      <c r="J7">
        <f t="shared" si="2"/>
        <v>9.7826087000000006E-2</v>
      </c>
      <c r="K7">
        <f t="shared" si="3"/>
        <v>1</v>
      </c>
      <c r="L7">
        <f t="shared" si="4"/>
        <v>0.18773424642857145</v>
      </c>
      <c r="M7">
        <f t="shared" si="5"/>
        <v>0</v>
      </c>
      <c r="O7" t="str">
        <f t="shared" si="6"/>
        <v>Sardar_Sarovar_CHPH_203006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0.35621250742857147</v>
      </c>
      <c r="E8">
        <v>0.26630434800000002</v>
      </c>
      <c r="F8">
        <v>0.57065217400000001</v>
      </c>
      <c r="H8">
        <f>INDEX(dispatch_gen_hydro!$J$2:$J$97,MATCH($O8,dispatch_gen_hydro!$L$2:$L$97,0))</f>
        <v>0</v>
      </c>
      <c r="I8">
        <f t="shared" si="1"/>
        <v>0</v>
      </c>
      <c r="J8">
        <f t="shared" si="2"/>
        <v>0.26630434800000002</v>
      </c>
      <c r="K8">
        <f t="shared" si="3"/>
        <v>1</v>
      </c>
      <c r="L8">
        <f t="shared" si="4"/>
        <v>0.35621250742857147</v>
      </c>
      <c r="M8">
        <f t="shared" si="5"/>
        <v>0</v>
      </c>
      <c r="O8" t="str">
        <f t="shared" si="6"/>
        <v>Sardar_Sarovar_CHPH_203007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0.57065217400000001</v>
      </c>
      <c r="E9">
        <v>0.26630434800000002</v>
      </c>
      <c r="F9">
        <v>0.57065217400000001</v>
      </c>
      <c r="H9">
        <f>INDEX(dispatch_gen_hydro!$J$2:$J$97,MATCH($O9,dispatch_gen_hydro!$L$2:$L$97,0))</f>
        <v>48.790760872500002</v>
      </c>
      <c r="I9">
        <f t="shared" si="1"/>
        <v>0.72282608700000006</v>
      </c>
      <c r="J9">
        <f t="shared" si="2"/>
        <v>0.57065217400000001</v>
      </c>
      <c r="K9">
        <f t="shared" si="3"/>
        <v>0</v>
      </c>
      <c r="L9">
        <f t="shared" si="4"/>
        <v>0.57065217400000001</v>
      </c>
      <c r="M9">
        <f t="shared" si="5"/>
        <v>0</v>
      </c>
      <c r="O9" t="str">
        <f t="shared" si="6"/>
        <v>Sardar_Sarovar_CHPH_203008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0.35621250742857147</v>
      </c>
      <c r="E10">
        <v>0.26630434800000002</v>
      </c>
      <c r="F10">
        <v>0.57065217400000001</v>
      </c>
      <c r="H10">
        <f>INDEX(dispatch_gen_hydro!$J$2:$J$97,MATCH($O10,dispatch_gen_hydro!$L$2:$L$97,0))</f>
        <v>0</v>
      </c>
      <c r="I10">
        <f t="shared" si="1"/>
        <v>0</v>
      </c>
      <c r="J10">
        <f t="shared" si="2"/>
        <v>0.26630434800000002</v>
      </c>
      <c r="K10">
        <f t="shared" si="3"/>
        <v>1</v>
      </c>
      <c r="L10">
        <f t="shared" si="4"/>
        <v>0.35621250742857147</v>
      </c>
      <c r="M10">
        <f t="shared" si="5"/>
        <v>0</v>
      </c>
      <c r="O10" t="str">
        <f t="shared" si="6"/>
        <v>Sardar_Sarovar_CHPH_203009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0.27303799642857146</v>
      </c>
      <c r="E11">
        <v>0</v>
      </c>
      <c r="F11">
        <v>0.50555555600000002</v>
      </c>
      <c r="H11">
        <f>INDEX(dispatch_gen_hydro!$J$2:$J$97,MATCH($O11,dispatch_gen_hydro!$L$2:$L$97,0))</f>
        <v>12.3612639975</v>
      </c>
      <c r="I11">
        <f t="shared" si="1"/>
        <v>0.18312983699999999</v>
      </c>
      <c r="J11">
        <f t="shared" si="2"/>
        <v>0.18312983699999999</v>
      </c>
      <c r="K11">
        <f t="shared" si="3"/>
        <v>1</v>
      </c>
      <c r="L11">
        <f t="shared" si="4"/>
        <v>0.27303799642857146</v>
      </c>
      <c r="M11">
        <f t="shared" si="5"/>
        <v>0</v>
      </c>
      <c r="O11" t="str">
        <f t="shared" si="6"/>
        <v>Sardar_Sarovar_CHPH_203010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0.50555555600000002</v>
      </c>
      <c r="E12">
        <v>0</v>
      </c>
      <c r="F12">
        <v>0.50555555600000002</v>
      </c>
      <c r="H12">
        <f>INDEX(dispatch_gen_hydro!$J$2:$J$97,MATCH($O12,dispatch_gen_hydro!$L$2:$L$97,0))</f>
        <v>48.790760872500002</v>
      </c>
      <c r="I12">
        <f t="shared" si="1"/>
        <v>0.72282608700000006</v>
      </c>
      <c r="J12">
        <f t="shared" si="2"/>
        <v>0.50555555600000002</v>
      </c>
      <c r="K12">
        <f t="shared" si="3"/>
        <v>0</v>
      </c>
      <c r="L12">
        <f t="shared" si="4"/>
        <v>0.50555555600000002</v>
      </c>
      <c r="M12">
        <f t="shared" si="5"/>
        <v>0</v>
      </c>
      <c r="O12" t="str">
        <f t="shared" si="6"/>
        <v>Sardar_Sarovar_CHPH_203011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0.50555555600000002</v>
      </c>
      <c r="E13">
        <v>0</v>
      </c>
      <c r="F13">
        <v>0.50555555600000002</v>
      </c>
      <c r="H13">
        <f>INDEX(dispatch_gen_hydro!$J$2:$J$97,MATCH($O13,dispatch_gen_hydro!$L$2:$L$97,0))</f>
        <v>48.790760872500002</v>
      </c>
      <c r="I13">
        <f t="shared" si="1"/>
        <v>0.72282608700000006</v>
      </c>
      <c r="J13">
        <f t="shared" si="2"/>
        <v>0.50555555600000002</v>
      </c>
      <c r="K13">
        <f t="shared" si="3"/>
        <v>0</v>
      </c>
      <c r="L13">
        <f t="shared" si="4"/>
        <v>0.50555555600000002</v>
      </c>
      <c r="M13">
        <f t="shared" si="5"/>
        <v>0</v>
      </c>
      <c r="O13" t="str">
        <f t="shared" si="6"/>
        <v>Sardar_Sarovar_CHPH_203012</v>
      </c>
    </row>
    <row r="15" spans="1:15" x14ac:dyDescent="0.35">
      <c r="D15">
        <f>AVERAGE(D2:D13)</f>
        <v>0.31643835600000003</v>
      </c>
      <c r="I15">
        <f>AVERAGE(I2:I13)</f>
        <v>0.31643835600000003</v>
      </c>
      <c r="J15">
        <f>AVERAGE(J2:J13)</f>
        <v>0.26399192966666668</v>
      </c>
      <c r="L15">
        <f>AVERAGE(L2:L13)</f>
        <v>0.31643835600000003</v>
      </c>
    </row>
    <row r="16" spans="1:15" x14ac:dyDescent="0.35">
      <c r="J16">
        <f>I15-J15</f>
        <v>5.2446426333333351E-2</v>
      </c>
      <c r="K16">
        <f>IFERROR(J16*COUNT(K2:K13)/SUM(K2:K13),0)</f>
        <v>8.9908159428571457E-2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dispatch_gen_hydro</vt:lpstr>
      <vt:lpstr>Dodson_I-2-monthly</vt:lpstr>
      <vt:lpstr>Dodson_II-2-monthly</vt:lpstr>
      <vt:lpstr>Koyna_Stage_1-2-monthly</vt:lpstr>
      <vt:lpstr>Koyna_Stage_2-2-monthly</vt:lpstr>
      <vt:lpstr>Koyna_Stage_3-2-monthly</vt:lpstr>
      <vt:lpstr>Koyna_Stage_4-2-monthly</vt:lpstr>
      <vt:lpstr>Pench-2-monthly</vt:lpstr>
      <vt:lpstr>Sardar_Sarovar_CHPH-2-monthly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2020-06-24T12:06:46Z</dcterms:created>
  <dcterms:modified xsi:type="dcterms:W3CDTF">2020-10-21T14:26:24Z</dcterms:modified>
</cp:coreProperties>
</file>