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drawings/drawing12.xml" ContentType="application/vnd.openxmlformats-officedocument.drawing+xml"/>
  <Override PartName="/xl/charts/chart15.xml" ContentType="application/vnd.openxmlformats-officedocument.drawingml.chart+xml"/>
  <Override PartName="/xl/drawings/drawing13.xml" ContentType="application/vnd.openxmlformats-officedocument.drawing+xml"/>
  <Override PartName="/xl/charts/chart16.xml" ContentType="application/vnd.openxmlformats-officedocument.drawingml.chart+xml"/>
  <Override PartName="/xl/drawings/drawing14.xml" ContentType="application/vnd.openxmlformats-officedocument.drawing+xml"/>
  <Override PartName="/xl/charts/chart17.xml" ContentType="application/vnd.openxmlformats-officedocument.drawingml.chart+xml"/>
  <Override PartName="/xl/drawings/drawing15.xml" ContentType="application/vnd.openxmlformats-officedocument.drawing+xml"/>
  <Override PartName="/xl/charts/chart18.xml" ContentType="application/vnd.openxmlformats-officedocument.drawingml.chart+xml"/>
  <Override PartName="/xl/drawings/drawing16.xml" ContentType="application/vnd.openxmlformats-officedocument.drawing+xml"/>
  <Override PartName="/xl/charts/chart19.xml" ContentType="application/vnd.openxmlformats-officedocument.drawingml.chart+xml"/>
  <Override PartName="/xl/drawings/drawing17.xml" ContentType="application/vnd.openxmlformats-officedocument.drawing+xml"/>
  <Override PartName="/xl/charts/chart20.xml" ContentType="application/vnd.openxmlformats-officedocument.drawingml.chart+xml"/>
  <Override PartName="/xl/drawings/drawing18.xml" ContentType="application/vnd.openxmlformats-officedocument.drawing+xml"/>
  <Override PartName="/xl/charts/chart21.xml" ContentType="application/vnd.openxmlformats-officedocument.drawingml.chart+xml"/>
  <Override PartName="/xl/drawings/drawing19.xml" ContentType="application/vnd.openxmlformats-officedocument.drawing+xml"/>
  <Override PartName="/xl/charts/chart22.xml" ContentType="application/vnd.openxmlformats-officedocument.drawingml.chart+xml"/>
  <Override PartName="/xl/drawings/drawing20.xml" ContentType="application/vnd.openxmlformats-officedocument.drawing+xml"/>
  <Override PartName="/xl/charts/chart23.xml" ContentType="application/vnd.openxmlformats-officedocument.drawingml.chart+xml"/>
  <Override PartName="/xl/drawings/drawing21.xml" ContentType="application/vnd.openxmlformats-officedocument.drawing+xml"/>
  <Override PartName="/xl/charts/chart24.xml" ContentType="application/vnd.openxmlformats-officedocument.drawingml.chart+xml"/>
  <Override PartName="/xl/drawings/drawing22.xml" ContentType="application/vnd.openxmlformats-officedocument.drawing+xml"/>
  <Override PartName="/xl/charts/chart25.xml" ContentType="application/vnd.openxmlformats-officedocument.drawingml.chart+xml"/>
  <Override PartName="/xl/drawings/drawing23.xml" ContentType="application/vnd.openxmlformats-officedocument.drawing+xml"/>
  <Override PartName="/xl/charts/chart26.xml" ContentType="application/vnd.openxmlformats-officedocument.drawingml.chart+xml"/>
  <Override PartName="/xl/drawings/drawing24.xml" ContentType="application/vnd.openxmlformats-officedocument.drawing+xml"/>
  <Override PartName="/xl/charts/chart2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rayo\Downloads\"/>
    </mc:Choice>
  </mc:AlternateContent>
  <xr:revisionPtr revIDLastSave="0" documentId="13_ncr:1_{8D315C43-DDA5-41C5-92A0-1B72444C0D8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กราฟ" sheetId="1" r:id="rId1"/>
    <sheet name="กปภ.ข.1" sheetId="2" r:id="rId2"/>
    <sheet name="ชลบุรี(ชั้นพิเศษ)" sheetId="3" r:id="rId3"/>
    <sheet name="บ้านบึง" sheetId="4" r:id="rId4"/>
    <sheet name="พนัสนิคม" sheetId="5" r:id="rId5"/>
    <sheet name="ศรีราชา" sheetId="6" r:id="rId6"/>
    <sheet name="แหลมฉบัง" sheetId="7" r:id="rId7"/>
    <sheet name="พัทยา(ชั้นพิเศษ)" sheetId="8" r:id="rId8"/>
    <sheet name="ฉะเชิงเทรา" sheetId="9" r:id="rId9"/>
    <sheet name="บางปะกง" sheetId="10" r:id="rId10"/>
    <sheet name="บางคล้า" sheetId="11" r:id="rId11"/>
    <sheet name="พนมสารคาม" sheetId="12" r:id="rId12"/>
    <sheet name="ระยอง" sheetId="13" r:id="rId13"/>
    <sheet name="บ้านฉาง" sheetId="14" r:id="rId14"/>
    <sheet name="ปากน้ำประแสร์" sheetId="15" r:id="rId15"/>
    <sheet name="จันทบุรี" sheetId="16" r:id="rId16"/>
    <sheet name="ขลุง" sheetId="17" r:id="rId17"/>
    <sheet name="ตราด" sheetId="18" r:id="rId18"/>
    <sheet name="คลองใหญ่" sheetId="19" r:id="rId19"/>
    <sheet name="สระแก้ว" sheetId="20" r:id="rId20"/>
    <sheet name="วัฒนานคร" sheetId="21" r:id="rId21"/>
    <sheet name="อรัญประเทศ" sheetId="22" r:id="rId22"/>
    <sheet name="ปราจีนบุรี" sheetId="23" r:id="rId23"/>
    <sheet name="กบินทร์บุรี" sheetId="24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4" l="1"/>
  <c r="D7" i="24" s="1"/>
  <c r="G24" i="1" s="1"/>
  <c r="B6" i="24"/>
  <c r="D6" i="24" s="1"/>
  <c r="F24" i="1" s="1"/>
  <c r="D5" i="24"/>
  <c r="B5" i="24"/>
  <c r="D4" i="24"/>
  <c r="B4" i="24"/>
  <c r="B3" i="24"/>
  <c r="D3" i="24" s="1"/>
  <c r="C24" i="1" s="1"/>
  <c r="D7" i="23"/>
  <c r="B7" i="23"/>
  <c r="B6" i="23"/>
  <c r="D6" i="23" s="1"/>
  <c r="F23" i="1" s="1"/>
  <c r="B5" i="23"/>
  <c r="D5" i="23" s="1"/>
  <c r="E23" i="1" s="1"/>
  <c r="B4" i="23"/>
  <c r="D4" i="23" s="1"/>
  <c r="D23" i="1" s="1"/>
  <c r="B3" i="23"/>
  <c r="D3" i="23" s="1"/>
  <c r="C23" i="1" s="1"/>
  <c r="D7" i="22"/>
  <c r="B7" i="22"/>
  <c r="D6" i="22"/>
  <c r="B6" i="22"/>
  <c r="B5" i="22"/>
  <c r="D5" i="22" s="1"/>
  <c r="E22" i="1" s="1"/>
  <c r="D4" i="22"/>
  <c r="B4" i="22"/>
  <c r="B3" i="22"/>
  <c r="D3" i="22" s="1"/>
  <c r="C22" i="1" s="1"/>
  <c r="B7" i="21"/>
  <c r="D7" i="21" s="1"/>
  <c r="G21" i="1" s="1"/>
  <c r="B6" i="21"/>
  <c r="D6" i="21" s="1"/>
  <c r="F21" i="1" s="1"/>
  <c r="B5" i="21"/>
  <c r="D5" i="21" s="1"/>
  <c r="E21" i="1" s="1"/>
  <c r="D4" i="21"/>
  <c r="B4" i="21"/>
  <c r="D3" i="21"/>
  <c r="B3" i="21"/>
  <c r="B7" i="20"/>
  <c r="D7" i="20" s="1"/>
  <c r="G20" i="1" s="1"/>
  <c r="D6" i="20"/>
  <c r="B6" i="20"/>
  <c r="B5" i="20"/>
  <c r="D5" i="20" s="1"/>
  <c r="E20" i="1" s="1"/>
  <c r="B4" i="20"/>
  <c r="D4" i="20" s="1"/>
  <c r="D20" i="1" s="1"/>
  <c r="B3" i="20"/>
  <c r="D3" i="20" s="1"/>
  <c r="C20" i="1" s="1"/>
  <c r="B7" i="19"/>
  <c r="D7" i="19" s="1"/>
  <c r="G19" i="1" s="1"/>
  <c r="D6" i="19"/>
  <c r="B6" i="19"/>
  <c r="D5" i="19"/>
  <c r="B5" i="19"/>
  <c r="B4" i="19"/>
  <c r="D4" i="19" s="1"/>
  <c r="D19" i="1" s="1"/>
  <c r="D3" i="19"/>
  <c r="B3" i="19"/>
  <c r="B7" i="18"/>
  <c r="D7" i="18" s="1"/>
  <c r="G18" i="1" s="1"/>
  <c r="B6" i="18"/>
  <c r="D6" i="18" s="1"/>
  <c r="F18" i="1" s="1"/>
  <c r="B5" i="18"/>
  <c r="D5" i="18" s="1"/>
  <c r="E18" i="1" s="1"/>
  <c r="B4" i="18"/>
  <c r="D4" i="18" s="1"/>
  <c r="D18" i="1" s="1"/>
  <c r="D3" i="18"/>
  <c r="B3" i="18"/>
  <c r="D7" i="17"/>
  <c r="B7" i="17"/>
  <c r="B6" i="17"/>
  <c r="D6" i="17" s="1"/>
  <c r="F17" i="1" s="1"/>
  <c r="D5" i="17"/>
  <c r="B5" i="17"/>
  <c r="B4" i="17"/>
  <c r="D4" i="17" s="1"/>
  <c r="D17" i="1" s="1"/>
  <c r="B3" i="17"/>
  <c r="D3" i="17" s="1"/>
  <c r="C17" i="1" s="1"/>
  <c r="B7" i="16"/>
  <c r="D7" i="16" s="1"/>
  <c r="G16" i="1" s="1"/>
  <c r="B6" i="16"/>
  <c r="D6" i="16" s="1"/>
  <c r="F16" i="1" s="1"/>
  <c r="D5" i="16"/>
  <c r="B5" i="16"/>
  <c r="D4" i="16"/>
  <c r="B4" i="16"/>
  <c r="B3" i="16"/>
  <c r="D3" i="16" s="1"/>
  <c r="C16" i="1" s="1"/>
  <c r="D7" i="15"/>
  <c r="B7" i="15"/>
  <c r="B6" i="15"/>
  <c r="D6" i="15" s="1"/>
  <c r="F15" i="1" s="1"/>
  <c r="B5" i="15"/>
  <c r="D5" i="15" s="1"/>
  <c r="E15" i="1" s="1"/>
  <c r="B4" i="15"/>
  <c r="D4" i="15" s="1"/>
  <c r="D15" i="1" s="1"/>
  <c r="B3" i="15"/>
  <c r="D3" i="15" s="1"/>
  <c r="C15" i="1" s="1"/>
  <c r="D7" i="14"/>
  <c r="B7" i="14"/>
  <c r="D6" i="14"/>
  <c r="B6" i="14"/>
  <c r="B5" i="14"/>
  <c r="D5" i="14" s="1"/>
  <c r="E14" i="1" s="1"/>
  <c r="D4" i="14"/>
  <c r="B4" i="14"/>
  <c r="B3" i="14"/>
  <c r="D3" i="14" s="1"/>
  <c r="C14" i="1" s="1"/>
  <c r="D7" i="13"/>
  <c r="D6" i="13"/>
  <c r="D5" i="13"/>
  <c r="D4" i="13"/>
  <c r="D3" i="13"/>
  <c r="D7" i="12"/>
  <c r="B7" i="12"/>
  <c r="B6" i="12"/>
  <c r="D6" i="12" s="1"/>
  <c r="F12" i="1" s="1"/>
  <c r="D5" i="12"/>
  <c r="B5" i="12"/>
  <c r="D4" i="12"/>
  <c r="B4" i="12"/>
  <c r="B3" i="12"/>
  <c r="D3" i="12" s="1"/>
  <c r="C12" i="1" s="1"/>
  <c r="D7" i="11"/>
  <c r="B7" i="11"/>
  <c r="D6" i="11"/>
  <c r="B6" i="11"/>
  <c r="B5" i="11"/>
  <c r="D5" i="11" s="1"/>
  <c r="E11" i="1" s="1"/>
  <c r="D4" i="11"/>
  <c r="B4" i="11"/>
  <c r="B3" i="11"/>
  <c r="D3" i="11" s="1"/>
  <c r="C11" i="1" s="1"/>
  <c r="D7" i="10"/>
  <c r="D6" i="10"/>
  <c r="D5" i="10"/>
  <c r="D4" i="10"/>
  <c r="D3" i="10"/>
  <c r="D7" i="9"/>
  <c r="D6" i="9"/>
  <c r="D5" i="9"/>
  <c r="D4" i="9"/>
  <c r="D3" i="9"/>
  <c r="B7" i="8"/>
  <c r="D7" i="8" s="1"/>
  <c r="G4" i="1" s="1"/>
  <c r="D6" i="8"/>
  <c r="B6" i="8"/>
  <c r="B5" i="8"/>
  <c r="D5" i="8" s="1"/>
  <c r="E4" i="1" s="1"/>
  <c r="D4" i="8"/>
  <c r="B4" i="8"/>
  <c r="D3" i="8"/>
  <c r="B3" i="8"/>
  <c r="B7" i="7"/>
  <c r="D7" i="7" s="1"/>
  <c r="G8" i="1" s="1"/>
  <c r="D6" i="7"/>
  <c r="B6" i="7"/>
  <c r="D5" i="7"/>
  <c r="B5" i="7"/>
  <c r="B4" i="7"/>
  <c r="D4" i="7" s="1"/>
  <c r="D8" i="1" s="1"/>
  <c r="D3" i="7"/>
  <c r="B3" i="7"/>
  <c r="B7" i="6"/>
  <c r="D7" i="6" s="1"/>
  <c r="G7" i="1" s="1"/>
  <c r="D6" i="6"/>
  <c r="B6" i="6"/>
  <c r="D5" i="6"/>
  <c r="B5" i="6"/>
  <c r="B4" i="6"/>
  <c r="D4" i="6" s="1"/>
  <c r="D7" i="1" s="1"/>
  <c r="D3" i="6"/>
  <c r="B3" i="6"/>
  <c r="D7" i="5"/>
  <c r="B7" i="5"/>
  <c r="B6" i="5"/>
  <c r="D6" i="5" s="1"/>
  <c r="F6" i="1" s="1"/>
  <c r="D5" i="5"/>
  <c r="B5" i="5"/>
  <c r="B4" i="5"/>
  <c r="D4" i="5" s="1"/>
  <c r="D6" i="1" s="1"/>
  <c r="D3" i="5"/>
  <c r="B3" i="5"/>
  <c r="B8" i="4"/>
  <c r="B8" i="2" s="1"/>
  <c r="D8" i="2" s="1"/>
  <c r="D7" i="4"/>
  <c r="B7" i="4"/>
  <c r="D6" i="4"/>
  <c r="B6" i="4"/>
  <c r="B5" i="4"/>
  <c r="B5" i="2" s="1"/>
  <c r="D5" i="2" s="1"/>
  <c r="E25" i="1" s="1"/>
  <c r="D4" i="4"/>
  <c r="B4" i="4"/>
  <c r="B3" i="4"/>
  <c r="D3" i="4" s="1"/>
  <c r="C5" i="1" s="1"/>
  <c r="D7" i="3"/>
  <c r="B7" i="3"/>
  <c r="B7" i="2" s="1"/>
  <c r="D7" i="2" s="1"/>
  <c r="G25" i="1" s="1"/>
  <c r="D6" i="3"/>
  <c r="B6" i="3"/>
  <c r="B5" i="3"/>
  <c r="D5" i="3" s="1"/>
  <c r="E3" i="1" s="1"/>
  <c r="D4" i="3"/>
  <c r="B4" i="3"/>
  <c r="D3" i="3"/>
  <c r="B3" i="3"/>
  <c r="B14" i="2"/>
  <c r="D14" i="2" s="1"/>
  <c r="D13" i="2"/>
  <c r="B13" i="2"/>
  <c r="B12" i="2"/>
  <c r="D12" i="2" s="1"/>
  <c r="D11" i="2"/>
  <c r="B11" i="2"/>
  <c r="D10" i="2"/>
  <c r="B10" i="2"/>
  <c r="B9" i="2"/>
  <c r="D9" i="2" s="1"/>
  <c r="B4" i="2"/>
  <c r="D4" i="2" s="1"/>
  <c r="D25" i="1" s="1"/>
  <c r="E24" i="1"/>
  <c r="D24" i="1"/>
  <c r="G23" i="1"/>
  <c r="G22" i="1"/>
  <c r="F22" i="1"/>
  <c r="D22" i="1"/>
  <c r="D21" i="1"/>
  <c r="C21" i="1"/>
  <c r="F20" i="1"/>
  <c r="F19" i="1"/>
  <c r="E19" i="1"/>
  <c r="C19" i="1"/>
  <c r="C18" i="1"/>
  <c r="G17" i="1"/>
  <c r="E17" i="1"/>
  <c r="E16" i="1"/>
  <c r="D16" i="1"/>
  <c r="G15" i="1"/>
  <c r="G14" i="1"/>
  <c r="F14" i="1"/>
  <c r="D14" i="1"/>
  <c r="G12" i="1"/>
  <c r="E12" i="1"/>
  <c r="D12" i="1"/>
  <c r="G11" i="1"/>
  <c r="F11" i="1"/>
  <c r="D11" i="1"/>
  <c r="F8" i="1"/>
  <c r="E8" i="1"/>
  <c r="C8" i="1"/>
  <c r="F7" i="1"/>
  <c r="E7" i="1"/>
  <c r="C7" i="1"/>
  <c r="G6" i="1"/>
  <c r="E6" i="1"/>
  <c r="C6" i="1"/>
  <c r="G5" i="1"/>
  <c r="F5" i="1"/>
  <c r="D5" i="1"/>
  <c r="F4" i="1"/>
  <c r="D4" i="1"/>
  <c r="C4" i="1"/>
  <c r="G3" i="1"/>
  <c r="F3" i="1"/>
  <c r="D3" i="1"/>
  <c r="C3" i="1"/>
  <c r="A3" i="1" a="1"/>
  <c r="A23" i="1" s="1"/>
  <c r="B6" i="2" l="1"/>
  <c r="D6" i="2" s="1"/>
  <c r="F25" i="1" s="1"/>
  <c r="A11" i="1"/>
  <c r="A14" i="1"/>
  <c r="A15" i="1"/>
  <c r="A16" i="1"/>
  <c r="A17" i="1"/>
  <c r="D5" i="4"/>
  <c r="E5" i="1" s="1"/>
  <c r="A19" i="1"/>
  <c r="A4" i="1"/>
  <c r="A20" i="1"/>
  <c r="A8" i="1"/>
  <c r="A24" i="1"/>
  <c r="A9" i="1"/>
  <c r="A25" i="1"/>
  <c r="A10" i="1"/>
  <c r="A12" i="1"/>
  <c r="A13" i="1"/>
  <c r="A3" i="1"/>
  <c r="A18" i="1"/>
  <c r="A5" i="1"/>
  <c r="A21" i="1"/>
  <c r="A6" i="1"/>
  <c r="A22" i="1"/>
  <c r="A7" i="1"/>
  <c r="B3" i="2"/>
  <c r="D3" i="2" s="1"/>
  <c r="C25" i="1" s="1"/>
</calcChain>
</file>

<file path=xl/sharedStrings.xml><?xml version="1.0" encoding="utf-8"?>
<sst xmlns="http://schemas.openxmlformats.org/spreadsheetml/2006/main" count="430" uniqueCount="68">
  <si>
    <t>Data</t>
  </si>
  <si>
    <t>ปีงบประมาณ 2569</t>
  </si>
  <si>
    <t>ต.ค.-68</t>
  </si>
  <si>
    <t>พ.ย.-68</t>
  </si>
  <si>
    <t>ธ.ค.-68</t>
  </si>
  <si>
    <t>ม.ค.-69</t>
  </si>
  <si>
    <t>ก.พ.-69</t>
  </si>
  <si>
    <t>มี.ค.-69</t>
  </si>
  <si>
    <t>เม.ย.-69</t>
  </si>
  <si>
    <t>พ.ค.-69</t>
  </si>
  <si>
    <t>มิ.ย.-69</t>
  </si>
  <si>
    <t>ก.ค.-69</t>
  </si>
  <si>
    <t>ส.ค.-69</t>
  </si>
  <si>
    <t>ก.ย.-69</t>
  </si>
  <si>
    <t>ชลบุรี (พ)</t>
  </si>
  <si>
    <t>พัทยา (พ)</t>
  </si>
  <si>
    <t>บ้านบึง</t>
  </si>
  <si>
    <t>พนัสนิคม</t>
  </si>
  <si>
    <t>ศรีราชา</t>
  </si>
  <si>
    <t>แหลมฉบัง</t>
  </si>
  <si>
    <t>ฉะเชิงเทรา</t>
  </si>
  <si>
    <t>บางปะกง</t>
  </si>
  <si>
    <t>บางคล้า</t>
  </si>
  <si>
    <t>พนมสารคาม</t>
  </si>
  <si>
    <t>ระยอง</t>
  </si>
  <si>
    <t>บ้านฉาง</t>
  </si>
  <si>
    <t>ปากน้ำประแสร์</t>
  </si>
  <si>
    <t>จันทบุรี</t>
  </si>
  <si>
    <t>ขลุง</t>
  </si>
  <si>
    <t>ตราด</t>
  </si>
  <si>
    <t>คลองใหญ่</t>
  </si>
  <si>
    <t>สระแก้ว</t>
  </si>
  <si>
    <t>วัฒนานคร</t>
  </si>
  <si>
    <t>อรัญประเทศ</t>
  </si>
  <si>
    <t>ปราจีนบุรี</t>
  </si>
  <si>
    <t>กบินทร์บุรี</t>
  </si>
  <si>
    <t>ภาพรวม กปภ.ข.1</t>
  </si>
  <si>
    <t>กปภ.ข.1</t>
  </si>
  <si>
    <t>เดือน</t>
  </si>
  <si>
    <t>หน่วยไฟฟ้าระบบจำหน่าย</t>
  </si>
  <si>
    <t>ปริมาณน้ำจำหน่าย</t>
  </si>
  <si>
    <t>หน่วยไฟฟ้าระบบจำหน่าย/ปริมาณน้ำจำหน่าย</t>
  </si>
  <si>
    <t>OISระบบจำหน่าย+กรค.</t>
  </si>
  <si>
    <t>OISปริมาณน้ำจำหน่าย</t>
  </si>
  <si>
    <t>กปภ.สาขาชลบุรี(ชั้นพิเศษ)</t>
  </si>
  <si>
    <t>หน่วยไฟฟ้า</t>
  </si>
  <si>
    <t>หน่วยไฟฟ้า/ปริมาณน้ำจำหน่าย</t>
  </si>
  <si>
    <t>กปภ.สาขาบ้านบึง</t>
  </si>
  <si>
    <t>กปภ.สาขาพนัสนิคม</t>
  </si>
  <si>
    <t>กปภ.สาขาศรีราชา</t>
  </si>
  <si>
    <t>กปภ.สาขาแหลมฉบัง</t>
  </si>
  <si>
    <t>กปภ.สาขาพัทยา(ชั้นพิเศษ)</t>
  </si>
  <si>
    <t>กปภ.สาขาฉะเชิงเทรา</t>
  </si>
  <si>
    <t>กปภ.สาขาบางปะกง</t>
  </si>
  <si>
    <t>กปภ.สาขาบางคล้า</t>
  </si>
  <si>
    <t>กปภ.สาขาพนมสารคาม</t>
  </si>
  <si>
    <t>กปภ.สาขาระยอง</t>
  </si>
  <si>
    <t>กปภ.สาขาบ้านฉาง</t>
  </si>
  <si>
    <t>กปภ.สาขาปากน้ำประแสร์</t>
  </si>
  <si>
    <t>กปภ.สาขาจันทบุรี</t>
  </si>
  <si>
    <t>กปภ.สาขาขลุง</t>
  </si>
  <si>
    <t>กปภ.สาขาตราด</t>
  </si>
  <si>
    <t>กปภ.สาขาคลองใหญ่</t>
  </si>
  <si>
    <t>กปภ.สาขาสระแก้ว</t>
  </si>
  <si>
    <t>กปภ.สาขาวัฒนานคร</t>
  </si>
  <si>
    <t>กปภ.สาขาอรัญประเทศ</t>
  </si>
  <si>
    <t>กปภ.สาขาปราจีนบุรี</t>
  </si>
  <si>
    <t>กปภ.สาขากบินทร์บุรี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</si>
</sst>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b/>
      <sz val="14"/>
      <color theme="1"/>
      <name val="Sarabun"/>
    </font>
    <font>
      <sz val="10"/>
      <name val="Arial"/>
    </font>
    <font>
      <sz val="14"/>
      <color theme="1"/>
      <name val="Sarabun"/>
    </font>
    <font>
      <sz val="16"/>
      <color theme="1"/>
      <name val="TH SarabunPSK"/>
    </font>
    <font>
      <sz val="14"/>
      <color theme="1"/>
      <name val="&quot;TH SarabunPSK&quot;"/>
    </font>
    <font>
      <sz val="16"/>
      <color rgb="FF000000"/>
      <name val="TH SarabunPSK"/>
    </font>
    <font>
      <sz val="15"/>
      <color theme="1"/>
      <name val="TH SarabunPSK"/>
    </font>
    <font>
      <sz val="15"/>
      <color theme="1"/>
      <name val="&quot;TH SarabunPSK&quot;"/>
    </font>
    <font>
      <sz val="15"/>
      <color rgb="FF000000"/>
      <name val="&quot;Cordia New&quot;"/>
    </font>
    <font>
      <sz val="16"/>
      <color rgb="FF000000"/>
      <name val="&quot;Cordia New&quot;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4" fontId="4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4" fontId="3" fillId="0" borderId="6" xfId="0" applyNumberFormat="1" applyFont="1" applyBorder="1" applyAlignment="1">
      <alignment horizontal="center"/>
    </xf>
    <xf numFmtId="2" fontId="3" fillId="0" borderId="6" xfId="0" applyNumberFormat="1" applyFont="1" applyBorder="1"/>
    <xf numFmtId="4" fontId="3" fillId="0" borderId="6" xfId="0" applyNumberFormat="1" applyFont="1" applyBorder="1"/>
    <xf numFmtId="0" fontId="3" fillId="0" borderId="6" xfId="0" applyFont="1" applyBorder="1"/>
    <xf numFmtId="2" fontId="3" fillId="0" borderId="6" xfId="0" applyNumberFormat="1" applyFont="1" applyBorder="1" applyAlignment="1">
      <alignment horizontal="center"/>
    </xf>
    <xf numFmtId="0" fontId="3" fillId="0" borderId="7" xfId="0" applyFont="1" applyBorder="1"/>
    <xf numFmtId="4" fontId="4" fillId="0" borderId="0" xfId="0" applyNumberFormat="1" applyFont="1" applyAlignment="1">
      <alignment horizontal="center"/>
    </xf>
    <xf numFmtId="4" fontId="4" fillId="0" borderId="6" xfId="0" applyNumberFormat="1" applyFont="1" applyBorder="1" applyAlignment="1">
      <alignment horizontal="center" vertical="center"/>
    </xf>
    <xf numFmtId="4" fontId="4" fillId="0" borderId="6" xfId="0" applyNumberFormat="1" applyFont="1" applyBorder="1" applyAlignment="1">
      <alignment horizontal="center" vertical="center" wrapText="1"/>
    </xf>
    <xf numFmtId="4" fontId="5" fillId="0" borderId="6" xfId="0" applyNumberFormat="1" applyFont="1" applyBorder="1" applyAlignment="1">
      <alignment horizontal="center"/>
    </xf>
    <xf numFmtId="4" fontId="6" fillId="0" borderId="6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4" fillId="3" borderId="0" xfId="0" applyNumberFormat="1" applyFont="1" applyFill="1" applyAlignment="1">
      <alignment horizontal="center"/>
    </xf>
    <xf numFmtId="4" fontId="7" fillId="0" borderId="6" xfId="0" applyNumberFormat="1" applyFont="1" applyBorder="1" applyAlignment="1">
      <alignment horizontal="center"/>
    </xf>
    <xf numFmtId="4" fontId="8" fillId="0" borderId="6" xfId="0" applyNumberFormat="1" applyFont="1" applyBorder="1" applyAlignment="1">
      <alignment horizontal="left"/>
    </xf>
    <xf numFmtId="4" fontId="9" fillId="0" borderId="6" xfId="0" applyNumberFormat="1" applyFont="1" applyBorder="1" applyAlignment="1">
      <alignment horizontal="center"/>
    </xf>
    <xf numFmtId="4" fontId="5" fillId="0" borderId="6" xfId="0" applyNumberFormat="1" applyFont="1" applyBorder="1" applyAlignment="1">
      <alignment horizontal="left"/>
    </xf>
    <xf numFmtId="4" fontId="10" fillId="0" borderId="6" xfId="0" applyNumberFormat="1" applyFont="1" applyBorder="1" applyAlignment="1">
      <alignment horizontal="center"/>
    </xf>
    <xf numFmtId="0" fontId="11" fillId="0" borderId="6" xfId="0" applyFont="1" applyBorder="1"/>
    <xf numFmtId="4" fontId="4" fillId="0" borderId="6" xfId="0" applyNumberFormat="1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3" fillId="0" borderId="2" xfId="0" applyFont="1" applyBorder="1" applyAlignment="1">
      <alignment horizontal="center"/>
    </xf>
    <xf numFmtId="0" fontId="3" fillId="0" borderId="0" xfId="0" applyFont="1"/>
    <xf numFmtId="0" fontId="0" fillId="0" borderId="0" xfId="0"/>
    <xf numFmtId="4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กราฟ!$F$2</c:f>
              <c:strCache>
                <c:ptCount val="1"/>
                <c:pt idx="0">
                  <c:v>ม.ค.-69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0723-4EC6-83C8-F692FC8AB9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กราฟ!$B$3:$B$8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กราฟ!$F$3:$F$8</c:f>
              <c:numCache>
                <c:formatCode>#,##0.00</c:formatCode>
                <c:ptCount val="6"/>
                <c:pt idx="0">
                  <c:v>0.42529727810136875</c:v>
                </c:pt>
                <c:pt idx="1">
                  <c:v>0.44915158592249693</c:v>
                </c:pt>
                <c:pt idx="2">
                  <c:v>0.69123502911527368</c:v>
                </c:pt>
                <c:pt idx="3">
                  <c:v>0.29308318083326784</c:v>
                </c:pt>
                <c:pt idx="4">
                  <c:v>0.28593510216825752</c:v>
                </c:pt>
                <c:pt idx="5">
                  <c:v>0.1448293690114402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723-4EC6-83C8-F692FC8AB991}"/>
            </c:ext>
          </c:extLst>
        </c:ser>
        <c:ser>
          <c:idx val="1"/>
          <c:order val="1"/>
          <c:tx>
            <c:strRef>
              <c:f>กราฟ!$G$2</c:f>
              <c:strCache>
                <c:ptCount val="1"/>
                <c:pt idx="0">
                  <c:v>ก.พ.-69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cat>
            <c:strRef>
              <c:f>กราฟ!$B$3:$B$8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กราฟ!$G$3:$G$8</c:f>
              <c:numCache>
                <c:formatCode>#,##0.00</c:formatCode>
                <c:ptCount val="6"/>
                <c:pt idx="0">
                  <c:v>0.38278321793321474</c:v>
                </c:pt>
                <c:pt idx="1">
                  <c:v>0.40794820364787571</c:v>
                </c:pt>
                <c:pt idx="2">
                  <c:v>0.70013734586479093</c:v>
                </c:pt>
                <c:pt idx="3">
                  <c:v>0.31308436402110362</c:v>
                </c:pt>
                <c:pt idx="4">
                  <c:v>0.23927287127469676</c:v>
                </c:pt>
                <c:pt idx="5">
                  <c:v>0.13328946059194952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723-4EC6-83C8-F692FC8AB991}"/>
            </c:ext>
          </c:extLst>
        </c:ser>
        <c:ser>
          <c:idx val="2"/>
          <c:order val="2"/>
          <c:tx>
            <c:strRef>
              <c:f>กราฟ!$H$2</c:f>
              <c:strCache>
                <c:ptCount val="1"/>
                <c:pt idx="0">
                  <c:v>มี.ค.-69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0723-4EC6-83C8-F692FC8AB9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กราฟ!$B$3:$B$8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กราฟ!$H$3:$H$8</c:f>
              <c:numCache>
                <c:formatCode>#,##0.00</c:formatCode>
                <c:ptCount val="6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0723-4EC6-83C8-F692FC8AB991}"/>
            </c:ext>
          </c:extLst>
        </c:ser>
        <c:ser>
          <c:idx val="3"/>
          <c:order val="3"/>
          <c:tx>
            <c:strRef>
              <c:f>กราฟ!$I$2</c:f>
              <c:strCache>
                <c:ptCount val="1"/>
                <c:pt idx="0">
                  <c:v>เม.ย.-69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0723-4EC6-83C8-F692FC8AB991}"/>
              </c:ext>
            </c:extLst>
          </c:dPt>
          <c:cat>
            <c:strRef>
              <c:f>กราฟ!$B$3:$B$8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กราฟ!$I$3:$I$8</c:f>
              <c:numCache>
                <c:formatCode>#,##0.00</c:formatCode>
                <c:ptCount val="6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0723-4EC6-83C8-F692FC8AB991}"/>
            </c:ext>
          </c:extLst>
        </c:ser>
        <c:ser>
          <c:idx val="4"/>
          <c:order val="4"/>
          <c:tx>
            <c:strRef>
              <c:f>กราฟ!$J$2</c:f>
              <c:strCache>
                <c:ptCount val="1"/>
                <c:pt idx="0">
                  <c:v>พ.ค.-69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A-0723-4EC6-83C8-F692FC8AB991}"/>
              </c:ext>
            </c:extLst>
          </c:dPt>
          <c:cat>
            <c:strRef>
              <c:f>กราฟ!$B$3:$B$8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กราฟ!$J$3:$J$8</c:f>
              <c:numCache>
                <c:formatCode>#,##0.00</c:formatCode>
                <c:ptCount val="6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0723-4EC6-83C8-F692FC8AB991}"/>
            </c:ext>
          </c:extLst>
        </c:ser>
        <c:ser>
          <c:idx val="5"/>
          <c:order val="5"/>
          <c:tx>
            <c:strRef>
              <c:f>กราฟ!$K$2</c:f>
              <c:strCache>
                <c:ptCount val="1"/>
                <c:pt idx="0">
                  <c:v>มิ.ย.-69</c:v>
                </c:pt>
              </c:strCache>
            </c:strRef>
          </c:tx>
          <c:invertIfNegative val="1"/>
          <c:cat>
            <c:strRef>
              <c:f>กราฟ!$B$3:$B$8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กราฟ!$K$3:$K$8</c:f>
              <c:numCache>
                <c:formatCode>#,##0.00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C-0723-4EC6-83C8-F692FC8AB991}"/>
            </c:ext>
          </c:extLst>
        </c:ser>
        <c:ser>
          <c:idx val="6"/>
          <c:order val="6"/>
          <c:tx>
            <c:strRef>
              <c:f>กราฟ!$L$2</c:f>
              <c:strCache>
                <c:ptCount val="1"/>
                <c:pt idx="0">
                  <c:v>ก.ค.-69</c:v>
                </c:pt>
              </c:strCache>
            </c:strRef>
          </c:tx>
          <c:invertIfNegative val="1"/>
          <c:cat>
            <c:strRef>
              <c:f>กราฟ!$B$3:$B$8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กราฟ!$L$3:$L$8</c:f>
              <c:numCache>
                <c:formatCode>#,##0.00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D-0723-4EC6-83C8-F692FC8AB991}"/>
            </c:ext>
          </c:extLst>
        </c:ser>
        <c:ser>
          <c:idx val="7"/>
          <c:order val="7"/>
          <c:tx>
            <c:strRef>
              <c:f>กราฟ!$M$2</c:f>
              <c:strCache>
                <c:ptCount val="1"/>
                <c:pt idx="0">
                  <c:v>ส.ค.-69</c:v>
                </c:pt>
              </c:strCache>
            </c:strRef>
          </c:tx>
          <c:invertIfNegative val="1"/>
          <c:cat>
            <c:strRef>
              <c:f>กราฟ!$B$3:$B$8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กราฟ!$M$3:$M$8</c:f>
              <c:numCache>
                <c:formatCode>#,##0.00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E-0723-4EC6-83C8-F692FC8AB991}"/>
            </c:ext>
          </c:extLst>
        </c:ser>
        <c:ser>
          <c:idx val="8"/>
          <c:order val="8"/>
          <c:tx>
            <c:strRef>
              <c:f>กราฟ!$N$2</c:f>
              <c:strCache>
                <c:ptCount val="1"/>
                <c:pt idx="0">
                  <c:v>ก.ย.-69</c:v>
                </c:pt>
              </c:strCache>
            </c:strRef>
          </c:tx>
          <c:invertIfNegative val="1"/>
          <c:cat>
            <c:strRef>
              <c:f>กราฟ!$B$3:$B$8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กราฟ!$N$3:$N$8</c:f>
              <c:numCache>
                <c:formatCode>#,##0.00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F-0723-4EC6-83C8-F692FC8AB991}"/>
            </c:ext>
          </c:extLst>
        </c:ser>
        <c:ser>
          <c:idx val="9"/>
          <c:order val="9"/>
          <c:tx>
            <c:strRef>
              <c:f>กราฟ!$O$2</c:f>
              <c:strCache>
                <c:ptCount val="1"/>
              </c:strCache>
            </c:strRef>
          </c:tx>
          <c:invertIfNegative val="1"/>
          <c:cat>
            <c:strRef>
              <c:f>กราฟ!$B$3:$B$8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กราฟ!$O$3:$O$8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0-0723-4EC6-83C8-F692FC8AB991}"/>
            </c:ext>
          </c:extLst>
        </c:ser>
        <c:ser>
          <c:idx val="10"/>
          <c:order val="10"/>
          <c:tx>
            <c:strRef>
              <c:f>กราฟ!$P$2</c:f>
              <c:strCache>
                <c:ptCount val="1"/>
              </c:strCache>
            </c:strRef>
          </c:tx>
          <c:invertIfNegative val="1"/>
          <c:cat>
            <c:strRef>
              <c:f>กราฟ!$B$3:$B$8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กราฟ!$P$3:$P$8</c:f>
              <c:numCache>
                <c:formatCode>#,##0.00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1-0723-4EC6-83C8-F692FC8AB991}"/>
            </c:ext>
          </c:extLst>
        </c:ser>
        <c:ser>
          <c:idx val="11"/>
          <c:order val="11"/>
          <c:tx>
            <c:strRef>
              <c:f>กราฟ!$Q$2</c:f>
              <c:strCache>
                <c:ptCount val="1"/>
              </c:strCache>
            </c:strRef>
          </c:tx>
          <c:invertIfNegative val="1"/>
          <c:cat>
            <c:strRef>
              <c:f>กราฟ!$B$3:$B$8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กราฟ!$Q$3:$Q$8</c:f>
              <c:numCache>
                <c:formatCode>#,##0.00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2-0723-4EC6-83C8-F692FC8AB991}"/>
            </c:ext>
          </c:extLst>
        </c:ser>
        <c:ser>
          <c:idx val="12"/>
          <c:order val="12"/>
          <c:tx>
            <c:strRef>
              <c:f>กราฟ!$R$2</c:f>
              <c:strCache>
                <c:ptCount val="1"/>
              </c:strCache>
            </c:strRef>
          </c:tx>
          <c:invertIfNegative val="1"/>
          <c:cat>
            <c:strRef>
              <c:f>กราฟ!$B$3:$B$8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กราฟ!$R$3:$R$8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3-0723-4EC6-83C8-F692FC8AB991}"/>
            </c:ext>
          </c:extLst>
        </c:ser>
        <c:ser>
          <c:idx val="13"/>
          <c:order val="13"/>
          <c:tx>
            <c:strRef>
              <c:f>กราฟ!$S$2</c:f>
              <c:strCache>
                <c:ptCount val="1"/>
              </c:strCache>
            </c:strRef>
          </c:tx>
          <c:invertIfNegative val="1"/>
          <c:cat>
            <c:strRef>
              <c:f>กราฟ!$B$3:$B$8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กราฟ!$S$3:$S$8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4-0723-4EC6-83C8-F692FC8AB991}"/>
            </c:ext>
          </c:extLst>
        </c:ser>
        <c:ser>
          <c:idx val="14"/>
          <c:order val="14"/>
          <c:tx>
            <c:strRef>
              <c:f>กราฟ!$T$2</c:f>
              <c:strCache>
                <c:ptCount val="1"/>
              </c:strCache>
            </c:strRef>
          </c:tx>
          <c:invertIfNegative val="1"/>
          <c:cat>
            <c:strRef>
              <c:f>กราฟ!$B$3:$B$8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กราฟ!$T$3:$T$8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5-0723-4EC6-83C8-F692FC8AB991}"/>
            </c:ext>
          </c:extLst>
        </c:ser>
        <c:ser>
          <c:idx val="15"/>
          <c:order val="15"/>
          <c:tx>
            <c:strRef>
              <c:f>กราฟ!$U$2</c:f>
              <c:strCache>
                <c:ptCount val="1"/>
              </c:strCache>
            </c:strRef>
          </c:tx>
          <c:invertIfNegative val="1"/>
          <c:cat>
            <c:strRef>
              <c:f>กราฟ!$B$3:$B$8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กราฟ!$U$3:$U$8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6-0723-4EC6-83C8-F692FC8AB991}"/>
            </c:ext>
          </c:extLst>
        </c:ser>
        <c:ser>
          <c:idx val="16"/>
          <c:order val="16"/>
          <c:tx>
            <c:strRef>
              <c:f>กราฟ!$V$2</c:f>
              <c:strCache>
                <c:ptCount val="1"/>
              </c:strCache>
            </c:strRef>
          </c:tx>
          <c:invertIfNegative val="1"/>
          <c:cat>
            <c:strRef>
              <c:f>กราฟ!$B$3:$B$8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กราฟ!$V$3:$V$8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7-0723-4EC6-83C8-F692FC8AB991}"/>
            </c:ext>
          </c:extLst>
        </c:ser>
        <c:ser>
          <c:idx val="17"/>
          <c:order val="17"/>
          <c:tx>
            <c:strRef>
              <c:f>กราฟ!$W$2</c:f>
              <c:strCache>
                <c:ptCount val="1"/>
              </c:strCache>
            </c:strRef>
          </c:tx>
          <c:invertIfNegative val="1"/>
          <c:cat>
            <c:strRef>
              <c:f>กราฟ!$B$3:$B$8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กราฟ!$W$3:$W$8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8-0723-4EC6-83C8-F692FC8AB991}"/>
            </c:ext>
          </c:extLst>
        </c:ser>
        <c:ser>
          <c:idx val="18"/>
          <c:order val="18"/>
          <c:tx>
            <c:strRef>
              <c:f>กราฟ!$X$2</c:f>
              <c:strCache>
                <c:ptCount val="1"/>
              </c:strCache>
            </c:strRef>
          </c:tx>
          <c:invertIfNegative val="1"/>
          <c:cat>
            <c:strRef>
              <c:f>กราฟ!$B$3:$B$8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กราฟ!$X$3:$X$8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9-0723-4EC6-83C8-F692FC8AB991}"/>
            </c:ext>
          </c:extLst>
        </c:ser>
        <c:ser>
          <c:idx val="19"/>
          <c:order val="19"/>
          <c:tx>
            <c:strRef>
              <c:f>กราฟ!$Y$2</c:f>
              <c:strCache>
                <c:ptCount val="1"/>
              </c:strCache>
            </c:strRef>
          </c:tx>
          <c:invertIfNegative val="1"/>
          <c:cat>
            <c:strRef>
              <c:f>กราฟ!$B$3:$B$8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กราฟ!$Y$3:$Y$8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A-0723-4EC6-83C8-F692FC8AB991}"/>
            </c:ext>
          </c:extLst>
        </c:ser>
        <c:ser>
          <c:idx val="20"/>
          <c:order val="20"/>
          <c:tx>
            <c:strRef>
              <c:f>กราฟ!$Z$2</c:f>
              <c:strCache>
                <c:ptCount val="1"/>
              </c:strCache>
            </c:strRef>
          </c:tx>
          <c:invertIfNegative val="1"/>
          <c:cat>
            <c:strRef>
              <c:f>กราฟ!$B$3:$B$8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กราฟ!$Z$3:$Z$8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B-0723-4EC6-83C8-F692FC8AB991}"/>
            </c:ext>
          </c:extLst>
        </c:ser>
        <c:ser>
          <c:idx val="21"/>
          <c:order val="21"/>
          <c:tx>
            <c:strRef>
              <c:f>กราฟ!$C$2</c:f>
              <c:strCache>
                <c:ptCount val="1"/>
                <c:pt idx="0">
                  <c:v>ต.ค.-68</c:v>
                </c:pt>
              </c:strCache>
            </c:strRef>
          </c:tx>
          <c:invertIfNegative val="1"/>
          <c:cat>
            <c:strRef>
              <c:f>กราฟ!$B$3:$B$8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กราฟ!$C$3:$C$8</c:f>
              <c:numCache>
                <c:formatCode>#,##0.00</c:formatCode>
                <c:ptCount val="6"/>
                <c:pt idx="0">
                  <c:v>0.4644402281765958</c:v>
                </c:pt>
                <c:pt idx="1">
                  <c:v>0.53887926129494834</c:v>
                </c:pt>
                <c:pt idx="2">
                  <c:v>0.80896557744665287</c:v>
                </c:pt>
                <c:pt idx="3">
                  <c:v>0.45523143101471608</c:v>
                </c:pt>
                <c:pt idx="4">
                  <c:v>0.33240984793043876</c:v>
                </c:pt>
                <c:pt idx="5">
                  <c:v>0.15032962962962965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0723-4EC6-83C8-F692FC8AB991}"/>
            </c:ext>
          </c:extLst>
        </c:ser>
        <c:ser>
          <c:idx val="22"/>
          <c:order val="22"/>
          <c:tx>
            <c:strRef>
              <c:f>กราฟ!$D$2</c:f>
              <c:strCache>
                <c:ptCount val="1"/>
                <c:pt idx="0">
                  <c:v>พ.ย.-68</c:v>
                </c:pt>
              </c:strCache>
            </c:strRef>
          </c:tx>
          <c:invertIfNegative val="1"/>
          <c:cat>
            <c:strRef>
              <c:f>กราฟ!$B$3:$B$8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กราฟ!$D$3:$D$8</c:f>
              <c:numCache>
                <c:formatCode>#,##0.00</c:formatCode>
                <c:ptCount val="6"/>
                <c:pt idx="0">
                  <c:v>0.38890043966030985</c:v>
                </c:pt>
                <c:pt idx="1">
                  <c:v>0.45819502552915398</c:v>
                </c:pt>
                <c:pt idx="2">
                  <c:v>0.76697599802784922</c:v>
                </c:pt>
                <c:pt idx="3">
                  <c:v>0.36289477588575264</c:v>
                </c:pt>
                <c:pt idx="4">
                  <c:v>0.28711543050566096</c:v>
                </c:pt>
                <c:pt idx="5">
                  <c:v>0.14690435549630168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0723-4EC6-83C8-F692FC8AB991}"/>
            </c:ext>
          </c:extLst>
        </c:ser>
        <c:ser>
          <c:idx val="23"/>
          <c:order val="23"/>
          <c:tx>
            <c:strRef>
              <c:f>กราฟ!$E$2</c:f>
              <c:strCache>
                <c:ptCount val="1"/>
                <c:pt idx="0">
                  <c:v>ธ.ค.-68</c:v>
                </c:pt>
              </c:strCache>
            </c:strRef>
          </c:tx>
          <c:invertIfNegative val="1"/>
          <c:cat>
            <c:strRef>
              <c:f>กราฟ!$B$3:$B$8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กราฟ!$E$3:$E$8</c:f>
              <c:numCache>
                <c:formatCode>#,##0.00</c:formatCode>
                <c:ptCount val="6"/>
                <c:pt idx="0">
                  <c:v>0.37579908177469346</c:v>
                </c:pt>
                <c:pt idx="1">
                  <c:v>0.48432129852735484</c:v>
                </c:pt>
                <c:pt idx="2">
                  <c:v>0.82188649471488473</c:v>
                </c:pt>
                <c:pt idx="3">
                  <c:v>0.31049695164887953</c:v>
                </c:pt>
                <c:pt idx="4">
                  <c:v>0.30772074277829103</c:v>
                </c:pt>
                <c:pt idx="5">
                  <c:v>0.16186464916801538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0723-4EC6-83C8-F692FC8AB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2847845"/>
        <c:axId val="1144385625"/>
      </c:barChart>
      <c:catAx>
        <c:axId val="7228478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1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144385625"/>
        <c:crosses val="autoZero"/>
        <c:auto val="1"/>
        <c:lblAlgn val="ctr"/>
        <c:lblOffset val="100"/>
        <c:noMultiLvlLbl val="1"/>
      </c:catAx>
      <c:valAx>
        <c:axId val="11443856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th-TH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722847845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9E6F-4EC9-9A3D-725960A867F6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9E6F-4EC9-9A3D-725960A867F6}"/>
              </c:ext>
            </c:extLst>
          </c:dPt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9E6F-4EC9-9A3D-725960A867F6}"/>
              </c:ext>
            </c:extLst>
          </c:dPt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9E6F-4EC9-9A3D-725960A867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กราฟ!$B$9:$B$14</c:f>
              <c:strCache>
                <c:ptCount val="6"/>
                <c:pt idx="0">
                  <c:v>ฉะเชิงเทรา</c:v>
                </c:pt>
                <c:pt idx="1">
                  <c:v>บางปะกง</c:v>
                </c:pt>
                <c:pt idx="2">
                  <c:v>บางคล้า</c:v>
                </c:pt>
                <c:pt idx="3">
                  <c:v>พนมสารคาม</c:v>
                </c:pt>
                <c:pt idx="4">
                  <c:v>ระยอง</c:v>
                </c:pt>
                <c:pt idx="5">
                  <c:v>บ้านฉาง</c:v>
                </c:pt>
              </c:strCache>
            </c:strRef>
          </c:cat>
          <c:val>
            <c:numRef>
              <c:f>กราฟ!$F$9:$F$14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 formatCode="#,##0.00">
                  <c:v>0.45156250348854082</c:v>
                </c:pt>
                <c:pt idx="3" formatCode="#,##0.00">
                  <c:v>0.89310278143927391</c:v>
                </c:pt>
                <c:pt idx="4">
                  <c:v>0</c:v>
                </c:pt>
                <c:pt idx="5" formatCode="#,##0.00">
                  <c:v>0.47194403067390422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9E6F-4EC9-9A3D-725960A867F6}"/>
            </c:ext>
          </c:extLst>
        </c:ser>
        <c:ser>
          <c:idx val="1"/>
          <c:order val="1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5-9E6F-4EC9-9A3D-725960A867F6}"/>
              </c:ext>
            </c:extLst>
          </c:dPt>
          <c:cat>
            <c:strRef>
              <c:f>กราฟ!$B$9:$B$14</c:f>
              <c:strCache>
                <c:ptCount val="6"/>
                <c:pt idx="0">
                  <c:v>ฉะเชิงเทรา</c:v>
                </c:pt>
                <c:pt idx="1">
                  <c:v>บางปะกง</c:v>
                </c:pt>
                <c:pt idx="2">
                  <c:v>บางคล้า</c:v>
                </c:pt>
                <c:pt idx="3">
                  <c:v>พนมสารคาม</c:v>
                </c:pt>
                <c:pt idx="4">
                  <c:v>ระยอง</c:v>
                </c:pt>
                <c:pt idx="5">
                  <c:v>บ้านฉาง</c:v>
                </c:pt>
              </c:strCache>
            </c:strRef>
          </c:cat>
          <c:val>
            <c:numRef>
              <c:f>กราฟ!$G$9:$G$14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 formatCode="#,##0.00">
                  <c:v>0.42838592393075653</c:v>
                </c:pt>
                <c:pt idx="3" formatCode="#,##0.00">
                  <c:v>0.80878708779256936</c:v>
                </c:pt>
                <c:pt idx="4">
                  <c:v>0</c:v>
                </c:pt>
                <c:pt idx="5" formatCode="#,##0.00">
                  <c:v>0.45754584800556342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9E6F-4EC9-9A3D-725960A867F6}"/>
            </c:ext>
          </c:extLst>
        </c:ser>
        <c:ser>
          <c:idx val="2"/>
          <c:order val="2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7-9E6F-4EC9-9A3D-725960A867F6}"/>
              </c:ext>
            </c:extLst>
          </c:dPt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8-9E6F-4EC9-9A3D-725960A867F6}"/>
              </c:ext>
            </c:extLst>
          </c:dPt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9-9E6F-4EC9-9A3D-725960A867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กราฟ!$B$9:$B$14</c:f>
              <c:strCache>
                <c:ptCount val="6"/>
                <c:pt idx="0">
                  <c:v>ฉะเชิงเทรา</c:v>
                </c:pt>
                <c:pt idx="1">
                  <c:v>บางปะกง</c:v>
                </c:pt>
                <c:pt idx="2">
                  <c:v>บางคล้า</c:v>
                </c:pt>
                <c:pt idx="3">
                  <c:v>พนมสารคาม</c:v>
                </c:pt>
                <c:pt idx="4">
                  <c:v>ระยอง</c:v>
                </c:pt>
                <c:pt idx="5">
                  <c:v>บ้านฉาง</c:v>
                </c:pt>
              </c:strCache>
            </c:strRef>
          </c:cat>
          <c:val>
            <c:numRef>
              <c:f>กราฟ!$C$9:$C$14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 formatCode="#,##0.00">
                  <c:v>0.5426319709733366</c:v>
                </c:pt>
                <c:pt idx="3" formatCode="#,##0.00">
                  <c:v>1.0824349835046254</c:v>
                </c:pt>
                <c:pt idx="4">
                  <c:v>0</c:v>
                </c:pt>
                <c:pt idx="5" formatCode="#,##0.00">
                  <c:v>0.50960818898500815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9E6F-4EC9-9A3D-725960A867F6}"/>
            </c:ext>
          </c:extLst>
        </c:ser>
        <c:ser>
          <c:idx val="3"/>
          <c:order val="3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กราฟ!$B$9:$B$14</c:f>
              <c:strCache>
                <c:ptCount val="6"/>
                <c:pt idx="0">
                  <c:v>ฉะเชิงเทรา</c:v>
                </c:pt>
                <c:pt idx="1">
                  <c:v>บางปะกง</c:v>
                </c:pt>
                <c:pt idx="2">
                  <c:v>บางคล้า</c:v>
                </c:pt>
                <c:pt idx="3">
                  <c:v>พนมสารคาม</c:v>
                </c:pt>
                <c:pt idx="4">
                  <c:v>ระยอง</c:v>
                </c:pt>
                <c:pt idx="5">
                  <c:v>บ้านฉาง</c:v>
                </c:pt>
              </c:strCache>
            </c:strRef>
          </c:cat>
          <c:val>
            <c:numRef>
              <c:f>กราฟ!$D$9:$D$14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 formatCode="#,##0.00">
                  <c:v>0.47606507792338859</c:v>
                </c:pt>
                <c:pt idx="3" formatCode="#,##0.00">
                  <c:v>1.0607180982647479</c:v>
                </c:pt>
                <c:pt idx="4">
                  <c:v>0</c:v>
                </c:pt>
                <c:pt idx="5" formatCode="#,##0.00">
                  <c:v>0.46317220377231766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9E6F-4EC9-9A3D-725960A867F6}"/>
            </c:ext>
          </c:extLst>
        </c:ser>
        <c:ser>
          <c:idx val="4"/>
          <c:order val="4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กราฟ!$B$9:$B$14</c:f>
              <c:strCache>
                <c:ptCount val="6"/>
                <c:pt idx="0">
                  <c:v>ฉะเชิงเทรา</c:v>
                </c:pt>
                <c:pt idx="1">
                  <c:v>บางปะกง</c:v>
                </c:pt>
                <c:pt idx="2">
                  <c:v>บางคล้า</c:v>
                </c:pt>
                <c:pt idx="3">
                  <c:v>พนมสารคาม</c:v>
                </c:pt>
                <c:pt idx="4">
                  <c:v>ระยอง</c:v>
                </c:pt>
                <c:pt idx="5">
                  <c:v>บ้านฉาง</c:v>
                </c:pt>
              </c:strCache>
            </c:strRef>
          </c:cat>
          <c:val>
            <c:numRef>
              <c:f>กราฟ!$E$9:$E$14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 formatCode="#,##0.00">
                  <c:v>0.50268766882638516</c:v>
                </c:pt>
                <c:pt idx="3" formatCode="#,##0.00">
                  <c:v>1.1464664562412399</c:v>
                </c:pt>
                <c:pt idx="4">
                  <c:v>0</c:v>
                </c:pt>
                <c:pt idx="5" formatCode="#,##0.00">
                  <c:v>0.48879900018419004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C-9E6F-4EC9-9A3D-725960A86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8361815"/>
        <c:axId val="112166147"/>
      </c:barChart>
      <c:catAx>
        <c:axId val="19483618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1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12166147"/>
        <c:crosses val="autoZero"/>
        <c:auto val="1"/>
        <c:lblAlgn val="ctr"/>
        <c:lblOffset val="100"/>
        <c:noMultiLvlLbl val="1"/>
      </c:catAx>
      <c:valAx>
        <c:axId val="1121661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948361815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0F5A-4AF6-AAD7-B4294FFFCA3F}"/>
              </c:ext>
            </c:extLst>
          </c:dPt>
          <c:dPt>
            <c:idx val="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0F5A-4AF6-AAD7-B4294FFFCA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กราฟ!$B$15:$B$20</c:f>
              <c:strCache>
                <c:ptCount val="6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  <c:pt idx="5">
                  <c:v>สระแก้ว</c:v>
                </c:pt>
              </c:strCache>
            </c:strRef>
          </c:cat>
          <c:val>
            <c:numRef>
              <c:f>กราฟ!$F$15:$F$20</c:f>
              <c:numCache>
                <c:formatCode>#,##0.00</c:formatCode>
                <c:ptCount val="6"/>
                <c:pt idx="0">
                  <c:v>0.61133695252820608</c:v>
                </c:pt>
                <c:pt idx="1">
                  <c:v>0.41568026089822546</c:v>
                </c:pt>
                <c:pt idx="2">
                  <c:v>0.55965166516322951</c:v>
                </c:pt>
                <c:pt idx="3">
                  <c:v>0.98330309783177017</c:v>
                </c:pt>
                <c:pt idx="4">
                  <c:v>0.60471403263671841</c:v>
                </c:pt>
                <c:pt idx="5">
                  <c:v>0.43147328077994096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F5A-4AF6-AAD7-B4294FFFCA3F}"/>
            </c:ext>
          </c:extLst>
        </c:ser>
        <c:ser>
          <c:idx val="1"/>
          <c:order val="1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0F5A-4AF6-AAD7-B4294FFFCA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กราฟ!$B$15:$B$20</c:f>
              <c:strCache>
                <c:ptCount val="6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  <c:pt idx="5">
                  <c:v>สระแก้ว</c:v>
                </c:pt>
              </c:strCache>
            </c:strRef>
          </c:cat>
          <c:val>
            <c:numRef>
              <c:f>กราฟ!$G$15:$G$20</c:f>
              <c:numCache>
                <c:formatCode>#,##0.00</c:formatCode>
                <c:ptCount val="6"/>
                <c:pt idx="0">
                  <c:v>0.56848493095282637</c:v>
                </c:pt>
                <c:pt idx="1">
                  <c:v>0.42078807898619341</c:v>
                </c:pt>
                <c:pt idx="2">
                  <c:v>0.50762902102978569</c:v>
                </c:pt>
                <c:pt idx="3">
                  <c:v>0.87203170386398654</c:v>
                </c:pt>
                <c:pt idx="4">
                  <c:v>0.54232875453065088</c:v>
                </c:pt>
                <c:pt idx="5">
                  <c:v>0.38618559844841627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0F5A-4AF6-AAD7-B4294FFFCA3F}"/>
            </c:ext>
          </c:extLst>
        </c:ser>
        <c:ser>
          <c:idx val="2"/>
          <c:order val="2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5-0F5A-4AF6-AAD7-B4294FFFCA3F}"/>
              </c:ext>
            </c:extLst>
          </c:dPt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6-0F5A-4AF6-AAD7-B4294FFFCA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กราฟ!$B$15:$B$20</c:f>
              <c:strCache>
                <c:ptCount val="6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  <c:pt idx="5">
                  <c:v>สระแก้ว</c:v>
                </c:pt>
              </c:strCache>
            </c:strRef>
          </c:cat>
          <c:val>
            <c:numRef>
              <c:f>กราฟ!$H$15:$H$20</c:f>
              <c:numCache>
                <c:formatCode>#,##0.00</c:formatCode>
                <c:ptCount val="6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0F5A-4AF6-AAD7-B4294FFFCA3F}"/>
            </c:ext>
          </c:extLst>
        </c:ser>
        <c:ser>
          <c:idx val="3"/>
          <c:order val="3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กราฟ!$B$15:$B$20</c:f>
              <c:strCache>
                <c:ptCount val="6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  <c:pt idx="5">
                  <c:v>สระแก้ว</c:v>
                </c:pt>
              </c:strCache>
            </c:strRef>
          </c:cat>
          <c:val>
            <c:numRef>
              <c:f>กราฟ!$I$15:$I$20</c:f>
              <c:numCache>
                <c:formatCode>#,##0.00</c:formatCode>
                <c:ptCount val="6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0F5A-4AF6-AAD7-B4294FFFCA3F}"/>
            </c:ext>
          </c:extLst>
        </c:ser>
        <c:ser>
          <c:idx val="4"/>
          <c:order val="4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กราฟ!$B$15:$B$20</c:f>
              <c:strCache>
                <c:ptCount val="6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  <c:pt idx="5">
                  <c:v>สระแก้ว</c:v>
                </c:pt>
              </c:strCache>
            </c:strRef>
          </c:cat>
          <c:val>
            <c:numRef>
              <c:f>กราฟ!$J$15:$J$20</c:f>
              <c:numCache>
                <c:formatCode>#,##0.00</c:formatCode>
                <c:ptCount val="6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0F5A-4AF6-AAD7-B4294FFFCA3F}"/>
            </c:ext>
          </c:extLst>
        </c:ser>
        <c:ser>
          <c:idx val="5"/>
          <c:order val="5"/>
          <c:invertIfNegative val="1"/>
          <c:cat>
            <c:strRef>
              <c:f>กราฟ!$B$15:$B$20</c:f>
              <c:strCache>
                <c:ptCount val="6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  <c:pt idx="5">
                  <c:v>สระแก้ว</c:v>
                </c:pt>
              </c:strCache>
            </c:strRef>
          </c:cat>
          <c:val>
            <c:numRef>
              <c:f>กราฟ!$K$15:$K$20</c:f>
              <c:numCache>
                <c:formatCode>#,##0.00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A-0F5A-4AF6-AAD7-B4294FFFCA3F}"/>
            </c:ext>
          </c:extLst>
        </c:ser>
        <c:ser>
          <c:idx val="6"/>
          <c:order val="6"/>
          <c:invertIfNegative val="1"/>
          <c:cat>
            <c:strRef>
              <c:f>กราฟ!$B$15:$B$20</c:f>
              <c:strCache>
                <c:ptCount val="6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  <c:pt idx="5">
                  <c:v>สระแก้ว</c:v>
                </c:pt>
              </c:strCache>
            </c:strRef>
          </c:cat>
          <c:val>
            <c:numRef>
              <c:f>กราฟ!$L$15:$L$20</c:f>
              <c:numCache>
                <c:formatCode>#,##0.00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B-0F5A-4AF6-AAD7-B4294FFFCA3F}"/>
            </c:ext>
          </c:extLst>
        </c:ser>
        <c:ser>
          <c:idx val="7"/>
          <c:order val="7"/>
          <c:invertIfNegative val="1"/>
          <c:cat>
            <c:strRef>
              <c:f>กราฟ!$B$15:$B$20</c:f>
              <c:strCache>
                <c:ptCount val="6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  <c:pt idx="5">
                  <c:v>สระแก้ว</c:v>
                </c:pt>
              </c:strCache>
            </c:strRef>
          </c:cat>
          <c:val>
            <c:numRef>
              <c:f>กราฟ!$M$15:$M$20</c:f>
              <c:numCache>
                <c:formatCode>#,##0.00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C-0F5A-4AF6-AAD7-B4294FFFCA3F}"/>
            </c:ext>
          </c:extLst>
        </c:ser>
        <c:ser>
          <c:idx val="8"/>
          <c:order val="8"/>
          <c:invertIfNegative val="1"/>
          <c:cat>
            <c:strRef>
              <c:f>กราฟ!$B$15:$B$20</c:f>
              <c:strCache>
                <c:ptCount val="6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  <c:pt idx="5">
                  <c:v>สระแก้ว</c:v>
                </c:pt>
              </c:strCache>
            </c:strRef>
          </c:cat>
          <c:val>
            <c:numRef>
              <c:f>กราฟ!$N$15:$N$20</c:f>
              <c:numCache>
                <c:formatCode>#,##0.00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D-0F5A-4AF6-AAD7-B4294FFFCA3F}"/>
            </c:ext>
          </c:extLst>
        </c:ser>
        <c:ser>
          <c:idx val="9"/>
          <c:order val="9"/>
          <c:invertIfNegative val="1"/>
          <c:cat>
            <c:strRef>
              <c:f>กราฟ!$B$15:$B$20</c:f>
              <c:strCache>
                <c:ptCount val="6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  <c:pt idx="5">
                  <c:v>สระแก้ว</c:v>
                </c:pt>
              </c:strCache>
            </c:strRef>
          </c:cat>
          <c:val>
            <c:numRef>
              <c:f>กราฟ!$O$15:$O$20</c:f>
              <c:numCache>
                <c:formatCode>0.00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E-0F5A-4AF6-AAD7-B4294FFFCA3F}"/>
            </c:ext>
          </c:extLst>
        </c:ser>
        <c:ser>
          <c:idx val="10"/>
          <c:order val="10"/>
          <c:invertIfNegative val="1"/>
          <c:cat>
            <c:strRef>
              <c:f>กราฟ!$B$15:$B$20</c:f>
              <c:strCache>
                <c:ptCount val="6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  <c:pt idx="5">
                  <c:v>สระแก้ว</c:v>
                </c:pt>
              </c:strCache>
            </c:strRef>
          </c:cat>
          <c:val>
            <c:numRef>
              <c:f>กราฟ!$P$15:$P$20</c:f>
              <c:numCache>
                <c:formatCode>#,##0.00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F-0F5A-4AF6-AAD7-B4294FFFCA3F}"/>
            </c:ext>
          </c:extLst>
        </c:ser>
        <c:ser>
          <c:idx val="11"/>
          <c:order val="11"/>
          <c:invertIfNegative val="1"/>
          <c:cat>
            <c:strRef>
              <c:f>กราฟ!$B$15:$B$20</c:f>
              <c:strCache>
                <c:ptCount val="6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  <c:pt idx="5">
                  <c:v>สระแก้ว</c:v>
                </c:pt>
              </c:strCache>
            </c:strRef>
          </c:cat>
          <c:val>
            <c:numRef>
              <c:f>กราฟ!$Q$15:$Q$20</c:f>
              <c:numCache>
                <c:formatCode>#,##0.00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0-0F5A-4AF6-AAD7-B4294FFFCA3F}"/>
            </c:ext>
          </c:extLst>
        </c:ser>
        <c:ser>
          <c:idx val="12"/>
          <c:order val="12"/>
          <c:invertIfNegative val="1"/>
          <c:cat>
            <c:strRef>
              <c:f>กราฟ!$B$15:$B$20</c:f>
              <c:strCache>
                <c:ptCount val="6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  <c:pt idx="5">
                  <c:v>สระแก้ว</c:v>
                </c:pt>
              </c:strCache>
            </c:strRef>
          </c:cat>
          <c:val>
            <c:numRef>
              <c:f>กราฟ!$R$15:$R$20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1-0F5A-4AF6-AAD7-B4294FFFCA3F}"/>
            </c:ext>
          </c:extLst>
        </c:ser>
        <c:ser>
          <c:idx val="13"/>
          <c:order val="13"/>
          <c:invertIfNegative val="1"/>
          <c:cat>
            <c:strRef>
              <c:f>กราฟ!$B$15:$B$20</c:f>
              <c:strCache>
                <c:ptCount val="6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  <c:pt idx="5">
                  <c:v>สระแก้ว</c:v>
                </c:pt>
              </c:strCache>
            </c:strRef>
          </c:cat>
          <c:val>
            <c:numRef>
              <c:f>กราฟ!$S$15:$S$20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2-0F5A-4AF6-AAD7-B4294FFFCA3F}"/>
            </c:ext>
          </c:extLst>
        </c:ser>
        <c:ser>
          <c:idx val="14"/>
          <c:order val="14"/>
          <c:invertIfNegative val="1"/>
          <c:cat>
            <c:strRef>
              <c:f>กราฟ!$B$15:$B$20</c:f>
              <c:strCache>
                <c:ptCount val="6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  <c:pt idx="5">
                  <c:v>สระแก้ว</c:v>
                </c:pt>
              </c:strCache>
            </c:strRef>
          </c:cat>
          <c:val>
            <c:numRef>
              <c:f>กราฟ!$T$15:$T$20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3-0F5A-4AF6-AAD7-B4294FFFCA3F}"/>
            </c:ext>
          </c:extLst>
        </c:ser>
        <c:ser>
          <c:idx val="15"/>
          <c:order val="15"/>
          <c:invertIfNegative val="1"/>
          <c:cat>
            <c:strRef>
              <c:f>กราฟ!$B$15:$B$20</c:f>
              <c:strCache>
                <c:ptCount val="6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  <c:pt idx="5">
                  <c:v>สระแก้ว</c:v>
                </c:pt>
              </c:strCache>
            </c:strRef>
          </c:cat>
          <c:val>
            <c:numRef>
              <c:f>กราฟ!$U$15:$U$20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4-0F5A-4AF6-AAD7-B4294FFFCA3F}"/>
            </c:ext>
          </c:extLst>
        </c:ser>
        <c:ser>
          <c:idx val="16"/>
          <c:order val="16"/>
          <c:invertIfNegative val="1"/>
          <c:cat>
            <c:strRef>
              <c:f>กราฟ!$B$15:$B$20</c:f>
              <c:strCache>
                <c:ptCount val="6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  <c:pt idx="5">
                  <c:v>สระแก้ว</c:v>
                </c:pt>
              </c:strCache>
            </c:strRef>
          </c:cat>
          <c:val>
            <c:numRef>
              <c:f>กราฟ!$V$15:$V$20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5-0F5A-4AF6-AAD7-B4294FFFCA3F}"/>
            </c:ext>
          </c:extLst>
        </c:ser>
        <c:ser>
          <c:idx val="17"/>
          <c:order val="17"/>
          <c:invertIfNegative val="1"/>
          <c:cat>
            <c:strRef>
              <c:f>กราฟ!$B$15:$B$20</c:f>
              <c:strCache>
                <c:ptCount val="6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  <c:pt idx="5">
                  <c:v>สระแก้ว</c:v>
                </c:pt>
              </c:strCache>
            </c:strRef>
          </c:cat>
          <c:val>
            <c:numRef>
              <c:f>กราฟ!$W$15:$W$20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6-0F5A-4AF6-AAD7-B4294FFFCA3F}"/>
            </c:ext>
          </c:extLst>
        </c:ser>
        <c:ser>
          <c:idx val="18"/>
          <c:order val="18"/>
          <c:invertIfNegative val="1"/>
          <c:cat>
            <c:strRef>
              <c:f>กราฟ!$B$15:$B$20</c:f>
              <c:strCache>
                <c:ptCount val="6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  <c:pt idx="5">
                  <c:v>สระแก้ว</c:v>
                </c:pt>
              </c:strCache>
            </c:strRef>
          </c:cat>
          <c:val>
            <c:numRef>
              <c:f>กราฟ!$X$15:$X$20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7-0F5A-4AF6-AAD7-B4294FFFCA3F}"/>
            </c:ext>
          </c:extLst>
        </c:ser>
        <c:ser>
          <c:idx val="19"/>
          <c:order val="19"/>
          <c:invertIfNegative val="1"/>
          <c:cat>
            <c:strRef>
              <c:f>กราฟ!$B$15:$B$20</c:f>
              <c:strCache>
                <c:ptCount val="6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  <c:pt idx="5">
                  <c:v>สระแก้ว</c:v>
                </c:pt>
              </c:strCache>
            </c:strRef>
          </c:cat>
          <c:val>
            <c:numRef>
              <c:f>กราฟ!$Y$15:$Y$20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8-0F5A-4AF6-AAD7-B4294FFFCA3F}"/>
            </c:ext>
          </c:extLst>
        </c:ser>
        <c:ser>
          <c:idx val="20"/>
          <c:order val="20"/>
          <c:invertIfNegative val="1"/>
          <c:cat>
            <c:strRef>
              <c:f>กราฟ!$B$15:$B$20</c:f>
              <c:strCache>
                <c:ptCount val="6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  <c:pt idx="5">
                  <c:v>สระแก้ว</c:v>
                </c:pt>
              </c:strCache>
            </c:strRef>
          </c:cat>
          <c:val>
            <c:numRef>
              <c:f>กราฟ!$Z$15:$Z$20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9-0F5A-4AF6-AAD7-B4294FFFCA3F}"/>
            </c:ext>
          </c:extLst>
        </c:ser>
        <c:ser>
          <c:idx val="21"/>
          <c:order val="21"/>
          <c:invertIfNegative val="1"/>
          <c:cat>
            <c:strRef>
              <c:f>กราฟ!$B$15:$B$20</c:f>
              <c:strCache>
                <c:ptCount val="6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  <c:pt idx="5">
                  <c:v>สระแก้ว</c:v>
                </c:pt>
              </c:strCache>
            </c:strRef>
          </c:cat>
          <c:val>
            <c:numRef>
              <c:f>กราฟ!$C$15:$C$20</c:f>
              <c:numCache>
                <c:formatCode>#,##0.00</c:formatCode>
                <c:ptCount val="6"/>
                <c:pt idx="0">
                  <c:v>0.75345274637702542</c:v>
                </c:pt>
                <c:pt idx="1">
                  <c:v>0.4628754899544536</c:v>
                </c:pt>
                <c:pt idx="2">
                  <c:v>0.67066243535495995</c:v>
                </c:pt>
                <c:pt idx="3">
                  <c:v>1.0917074749372155</c:v>
                </c:pt>
                <c:pt idx="4">
                  <c:v>0.5897947181710681</c:v>
                </c:pt>
                <c:pt idx="5">
                  <c:v>0.47233235188078354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0F5A-4AF6-AAD7-B4294FFFCA3F}"/>
            </c:ext>
          </c:extLst>
        </c:ser>
        <c:ser>
          <c:idx val="22"/>
          <c:order val="22"/>
          <c:invertIfNegative val="1"/>
          <c:cat>
            <c:strRef>
              <c:f>กราฟ!$B$15:$B$20</c:f>
              <c:strCache>
                <c:ptCount val="6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  <c:pt idx="5">
                  <c:v>สระแก้ว</c:v>
                </c:pt>
              </c:strCache>
            </c:strRef>
          </c:cat>
          <c:val>
            <c:numRef>
              <c:f>กราฟ!$D$15:$D$20</c:f>
              <c:numCache>
                <c:formatCode>#,##0.00</c:formatCode>
                <c:ptCount val="6"/>
                <c:pt idx="0">
                  <c:v>0.65245981123177466</c:v>
                </c:pt>
                <c:pt idx="1">
                  <c:v>0.42048646193591399</c:v>
                </c:pt>
                <c:pt idx="2">
                  <c:v>0.61193346419921157</c:v>
                </c:pt>
                <c:pt idx="3">
                  <c:v>0.99642429678167443</c:v>
                </c:pt>
                <c:pt idx="4">
                  <c:v>0.60740156109450716</c:v>
                </c:pt>
                <c:pt idx="5">
                  <c:v>0.39416864400752571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0F5A-4AF6-AAD7-B4294FFFCA3F}"/>
            </c:ext>
          </c:extLst>
        </c:ser>
        <c:ser>
          <c:idx val="23"/>
          <c:order val="23"/>
          <c:invertIfNegative val="1"/>
          <c:cat>
            <c:strRef>
              <c:f>กราฟ!$B$15:$B$20</c:f>
              <c:strCache>
                <c:ptCount val="6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  <c:pt idx="5">
                  <c:v>สระแก้ว</c:v>
                </c:pt>
              </c:strCache>
            </c:strRef>
          </c:cat>
          <c:val>
            <c:numRef>
              <c:f>กราฟ!$E$15:$E$20</c:f>
              <c:numCache>
                <c:formatCode>#,##0.00</c:formatCode>
                <c:ptCount val="6"/>
                <c:pt idx="0">
                  <c:v>0.68877573615146048</c:v>
                </c:pt>
                <c:pt idx="1">
                  <c:v>0.37826672484395096</c:v>
                </c:pt>
                <c:pt idx="2">
                  <c:v>0.60613749460430189</c:v>
                </c:pt>
                <c:pt idx="3">
                  <c:v>1.1207929985325549</c:v>
                </c:pt>
                <c:pt idx="4">
                  <c:v>0.54628412573953955</c:v>
                </c:pt>
                <c:pt idx="5">
                  <c:v>0.51025652443209402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0F5A-4AF6-AAD7-B4294FFFC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7238961"/>
        <c:axId val="64733167"/>
      </c:barChart>
      <c:catAx>
        <c:axId val="11572389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1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64733167"/>
        <c:crosses val="autoZero"/>
        <c:auto val="1"/>
        <c:lblAlgn val="ctr"/>
        <c:lblOffset val="100"/>
        <c:noMultiLvlLbl val="1"/>
      </c:catAx>
      <c:valAx>
        <c:axId val="647331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th-TH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15723896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DD18-4864-98A2-DE668FCF4C2A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DD18-4864-98A2-DE668FCF4C2A}"/>
              </c:ext>
            </c:extLst>
          </c:dPt>
          <c:dPt>
            <c:idx val="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DD18-4864-98A2-DE668FCF4C2A}"/>
              </c:ext>
            </c:extLst>
          </c:dPt>
          <c:dLbls>
            <c:dLbl>
              <c:idx val="4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lang="en-US" b="0">
                        <a:solidFill>
                          <a:srgbClr val="000000"/>
                        </a:solidFill>
                        <a:latin typeface="Roboto"/>
                      </a:rPr>
                      <a:t>0.51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DD18-4864-98A2-DE668FCF4C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กราฟ!$B$21:$B$25,กราฟ!$F$21:$F$25,กราฟ!$G$21:$G$25,กราฟ!$H$21:$H$25,กราฟ!$I$21:$I$25,กราฟ!$J$21:$J$25,กราฟ!$K$21:$K$25,กราฟ!$L$21:$L$25,กราฟ!$M$21:$M$25,กราฟ!$N$21:$N$25,กราฟ!$O$21:$O$25,กราฟ!$P$21:$P$25,กราฟ!$Q$21:$Q$25,กราฟ!$C$21:$C$25,กราฟ!$D$21:$D$25,กราฟ!$E$21:$E$25)</c:f>
              <c:strCache>
                <c:ptCount val="80"/>
                <c:pt idx="0">
                  <c:v>วัฒนานคร</c:v>
                </c:pt>
                <c:pt idx="1">
                  <c:v>อรัญประเทศ</c:v>
                </c:pt>
                <c:pt idx="2">
                  <c:v>ปราจีนบุรี</c:v>
                </c:pt>
                <c:pt idx="3">
                  <c:v>กบินทร์บุรี</c:v>
                </c:pt>
                <c:pt idx="4">
                  <c:v>ภาพรวม กปภ.ข.1</c:v>
                </c:pt>
                <c:pt idx="5">
                  <c:v>0.41</c:v>
                </c:pt>
                <c:pt idx="6">
                  <c:v>0.65</c:v>
                </c:pt>
                <c:pt idx="7">
                  <c:v>0.57</c:v>
                </c:pt>
                <c:pt idx="8">
                  <c:v>0.41</c:v>
                </c:pt>
                <c:pt idx="9">
                  <c:v>0.39</c:v>
                </c:pt>
                <c:pt idx="10">
                  <c:v>0.35</c:v>
                </c:pt>
                <c:pt idx="11">
                  <c:v>0.47</c:v>
                </c:pt>
                <c:pt idx="12">
                  <c:v>0.52</c:v>
                </c:pt>
                <c:pt idx="13">
                  <c:v>0.38</c:v>
                </c:pt>
                <c:pt idx="14">
                  <c:v>0.37</c:v>
                </c:pt>
                <c:pt idx="65">
                  <c:v>0.32</c:v>
                </c:pt>
                <c:pt idx="66">
                  <c:v>0.64</c:v>
                </c:pt>
                <c:pt idx="67">
                  <c:v>0.64</c:v>
                </c:pt>
                <c:pt idx="68">
                  <c:v>0.46</c:v>
                </c:pt>
                <c:pt idx="69">
                  <c:v>0.45</c:v>
                </c:pt>
                <c:pt idx="70">
                  <c:v>0.26</c:v>
                </c:pt>
                <c:pt idx="71">
                  <c:v>0.58</c:v>
                </c:pt>
                <c:pt idx="72">
                  <c:v>0.60</c:v>
                </c:pt>
                <c:pt idx="73">
                  <c:v>0.43</c:v>
                </c:pt>
                <c:pt idx="74">
                  <c:v>0.40</c:v>
                </c:pt>
                <c:pt idx="75">
                  <c:v>0.45</c:v>
                </c:pt>
                <c:pt idx="76">
                  <c:v>0.65</c:v>
                </c:pt>
                <c:pt idx="77">
                  <c:v>0.59</c:v>
                </c:pt>
                <c:pt idx="78">
                  <c:v>0.44</c:v>
                </c:pt>
                <c:pt idx="79">
                  <c:v>0.41</c:v>
                </c:pt>
              </c:strCache>
            </c:strRef>
          </c:cat>
          <c:val>
            <c:numRef>
              <c:f>(กราฟ!$B$21:$B$25,กราฟ!$F$21:$F$25,กราฟ!$G$21:$G$25,กราฟ!$H$21:$H$25,กราฟ!$I$21:$I$25,กราฟ!$J$21:$J$25,กราฟ!$K$21:$K$25,กราฟ!$L$21:$L$25,กราฟ!$M$21:$M$25,กราฟ!$N$21:$N$25,กราฟ!$O$21:$O$25,กราฟ!$P$21:$P$25,กราฟ!$Q$21:$Q$25,กราฟ!$C$21:$C$25,กราฟ!$D$21:$D$25,กราฟ!$E$21:$E$25)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#,##0.00">
                  <c:v>0.40702914494617831</c:v>
                </c:pt>
                <c:pt idx="6" formatCode="#,##0.00">
                  <c:v>0.6523917640787017</c:v>
                </c:pt>
                <c:pt idx="7" formatCode="#,##0.00">
                  <c:v>0.574742227441149</c:v>
                </c:pt>
                <c:pt idx="8" formatCode="#,##0.00">
                  <c:v>0.40985946289185354</c:v>
                </c:pt>
                <c:pt idx="9" formatCode="0.00">
                  <c:v>0.38668508876808955</c:v>
                </c:pt>
                <c:pt idx="10" formatCode="#,##0.00">
                  <c:v>0.3494784532371164</c:v>
                </c:pt>
                <c:pt idx="11" formatCode="#,##0.00">
                  <c:v>0.4721518228442802</c:v>
                </c:pt>
                <c:pt idx="12" formatCode="#,##0.00">
                  <c:v>0.51896580673749781</c:v>
                </c:pt>
                <c:pt idx="13" formatCode="#,##0.00">
                  <c:v>0.38416565817947695</c:v>
                </c:pt>
                <c:pt idx="14" formatCode="0.00">
                  <c:v>0.36550895613236634</c:v>
                </c:pt>
                <c:pt idx="65" formatCode="#,##0.00">
                  <c:v>0.32448561041267726</c:v>
                </c:pt>
                <c:pt idx="66" formatCode="#,##0.00">
                  <c:v>0.64473662485380789</c:v>
                </c:pt>
                <c:pt idx="67" formatCode="#,##0.00">
                  <c:v>0.64274253348149635</c:v>
                </c:pt>
                <c:pt idx="68" formatCode="#,##0.00">
                  <c:v>0.45798608105298677</c:v>
                </c:pt>
                <c:pt idx="69" formatCode="0.00">
                  <c:v>0.44624620204504772</c:v>
                </c:pt>
                <c:pt idx="70" formatCode="#,##0.00">
                  <c:v>0.25941291567481789</c:v>
                </c:pt>
                <c:pt idx="71" formatCode="#,##0.00">
                  <c:v>0.58473011524785901</c:v>
                </c:pt>
                <c:pt idx="72" formatCode="#,##0.00">
                  <c:v>0.59887701195472698</c:v>
                </c:pt>
                <c:pt idx="73" formatCode="#,##0.00">
                  <c:v>0.42835541151759599</c:v>
                </c:pt>
                <c:pt idx="74" formatCode="0.00">
                  <c:v>0.39553008651900218</c:v>
                </c:pt>
                <c:pt idx="75" formatCode="#,##0.00">
                  <c:v>0.45224720323463818</c:v>
                </c:pt>
                <c:pt idx="76" formatCode="#,##0.00">
                  <c:v>0.65249216502812002</c:v>
                </c:pt>
                <c:pt idx="77" formatCode="#,##0.00">
                  <c:v>0.58561828064375987</c:v>
                </c:pt>
                <c:pt idx="78" formatCode="#,##0.00">
                  <c:v>0.44299102100020538</c:v>
                </c:pt>
                <c:pt idx="79" formatCode="0.00">
                  <c:v>0.40938229334149756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DD18-4864-98A2-DE668FCF4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8485991"/>
        <c:axId val="584696347"/>
      </c:barChart>
      <c:catAx>
        <c:axId val="398485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1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584696347"/>
        <c:crosses val="autoZero"/>
        <c:auto val="1"/>
        <c:lblAlgn val="ctr"/>
        <c:lblOffset val="100"/>
        <c:noMultiLvlLbl val="1"/>
      </c:catAx>
      <c:valAx>
        <c:axId val="5846963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39848599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                                   กปภ. 22 สาขา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'กปภ.ข.1'!$B$2</c:f>
              <c:strCache>
                <c:ptCount val="1"/>
                <c:pt idx="0">
                  <c:v>หน่วยไฟฟ้าระบบจำหน่าย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0-FB73-4AFB-B477-AE072F1C5BFD}"/>
              </c:ext>
            </c:extLst>
          </c:dPt>
          <c:dLbls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FB73-4AFB-B477-AE072F1C5B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'กปภ.ข.1'!$A$3:$A$6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'กปภ.ข.1'!$B$3:$B$6</c:f>
              <c:numCache>
                <c:formatCode>#,##0.00</c:formatCode>
                <c:ptCount val="4"/>
                <c:pt idx="0">
                  <c:v>11924860.990000002</c:v>
                </c:pt>
                <c:pt idx="1">
                  <c:v>11037363.719999999</c:v>
                </c:pt>
                <c:pt idx="2">
                  <c:v>11269589.17</c:v>
                </c:pt>
                <c:pt idx="3">
                  <c:v>11567673.990000002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73-4AFB-B477-AE072F1C5BFD}"/>
            </c:ext>
          </c:extLst>
        </c:ser>
        <c:ser>
          <c:idx val="1"/>
          <c:order val="1"/>
          <c:tx>
            <c:strRef>
              <c:f>'กปภ.ข.1'!$C$2</c:f>
              <c:strCache>
                <c:ptCount val="1"/>
                <c:pt idx="0">
                  <c:v>ปริมาณน้ำจำหน่าย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2-FB73-4AFB-B477-AE072F1C5BFD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FB73-4AFB-B477-AE072F1C5BF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FB73-4AFB-B477-AE072F1C5BFD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FB73-4AFB-B477-AE072F1C5BF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FB73-4AFB-B477-AE072F1C5B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'กปภ.ข.1'!$A$3:$A$6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'กปภ.ข.1'!$C$3:$C$6</c:f>
              <c:numCache>
                <c:formatCode>#,##0.00</c:formatCode>
                <c:ptCount val="4"/>
                <c:pt idx="0">
                  <c:v>26722605</c:v>
                </c:pt>
                <c:pt idx="1">
                  <c:v>27905244.370000001</c:v>
                </c:pt>
                <c:pt idx="2">
                  <c:v>27528277</c:v>
                </c:pt>
                <c:pt idx="3">
                  <c:v>29914973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B73-4AFB-B477-AE072F1C5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7231730"/>
        <c:axId val="436583980"/>
      </c:lineChart>
      <c:lineChart>
        <c:grouping val="standard"/>
        <c:varyColors val="0"/>
        <c:ser>
          <c:idx val="2"/>
          <c:order val="2"/>
          <c:tx>
            <c:strRef>
              <c:f>'กปภ.ข.1'!$D$2</c:f>
              <c:strCache>
                <c:ptCount val="1"/>
                <c:pt idx="0">
                  <c:v>หน่วยไฟฟ้าระบบจำหน่าย/ปริมาณน้ำจำหน่าย</c:v>
                </c:pt>
              </c:strCache>
            </c:strRef>
          </c:tx>
          <c:spPr>
            <a:ln cmpd="sng">
              <a:solidFill>
                <a:srgbClr val="FBBC04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'กปภ.ข.1'!$A$3:$A$6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'กปภ.ข.1'!$D$3:$D$6</c:f>
              <c:numCache>
                <c:formatCode>#,##0.00</c:formatCode>
                <c:ptCount val="4"/>
                <c:pt idx="0">
                  <c:v>0.44624620204504772</c:v>
                </c:pt>
                <c:pt idx="1">
                  <c:v>0.39553008651900218</c:v>
                </c:pt>
                <c:pt idx="2">
                  <c:v>0.40938229334149756</c:v>
                </c:pt>
                <c:pt idx="3">
                  <c:v>0.38668508876808955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B73-4AFB-B477-AE072F1C5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9285196"/>
        <c:axId val="451739104"/>
      </c:lineChart>
      <c:catAx>
        <c:axId val="8172317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เดือน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436583980"/>
        <c:crosses val="autoZero"/>
        <c:auto val="1"/>
        <c:lblAlgn val="ctr"/>
        <c:lblOffset val="100"/>
        <c:noMultiLvlLbl val="1"/>
      </c:catAx>
      <c:valAx>
        <c:axId val="4365839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817231730"/>
        <c:crosses val="autoZero"/>
        <c:crossBetween val="between"/>
      </c:valAx>
      <c:catAx>
        <c:axId val="17592851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1739104"/>
        <c:crosses val="autoZero"/>
        <c:auto val="1"/>
        <c:lblAlgn val="ctr"/>
        <c:lblOffset val="100"/>
        <c:noMultiLvlLbl val="1"/>
      </c:catAx>
      <c:valAx>
        <c:axId val="45173910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759285196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th-T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                                   กปภ.สาขาชลบุรี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'ชลบุรี(ชั้นพิเศษ)'!$B$2</c:f>
              <c:strCache>
                <c:ptCount val="1"/>
                <c:pt idx="0">
                  <c:v>หน่วยไฟฟ้า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0-1B0D-46A4-8018-765CF895AB25}"/>
              </c:ext>
            </c:extLst>
          </c:dPt>
          <c:dLbls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1B0D-46A4-8018-765CF895AB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'ชลบุรี(ชั้นพิเศษ)'!$A$3:$A$6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'ชลบุรี(ชั้นพิเศษ)'!$B$3:$B$6</c:f>
              <c:numCache>
                <c:formatCode>#,##0.00</c:formatCode>
                <c:ptCount val="4"/>
                <c:pt idx="0">
                  <c:v>1734196.5899999999</c:v>
                </c:pt>
                <c:pt idx="1">
                  <c:v>1500281.06</c:v>
                </c:pt>
                <c:pt idx="2">
                  <c:v>1404930.88</c:v>
                </c:pt>
                <c:pt idx="3">
                  <c:v>1723346.25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0D-46A4-8018-765CF895AB25}"/>
            </c:ext>
          </c:extLst>
        </c:ser>
        <c:ser>
          <c:idx val="1"/>
          <c:order val="1"/>
          <c:tx>
            <c:strRef>
              <c:f>'ชลบุรี(ชั้นพิเศษ)'!$C$2</c:f>
              <c:strCache>
                <c:ptCount val="1"/>
                <c:pt idx="0">
                  <c:v>ปริมาณน้ำจำหน่าย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2-1B0D-46A4-8018-765CF895AB25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1B0D-46A4-8018-765CF895AB25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1B0D-46A4-8018-765CF895AB25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B0D-46A4-8018-765CF895AB2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B0D-46A4-8018-765CF895AB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'ชลบุรี(ชั้นพิเศษ)'!$A$3:$A$6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'ชลบุรี(ชั้นพิเศษ)'!$C$3:$C$6</c:f>
              <c:numCache>
                <c:formatCode>#,##0.00</c:formatCode>
                <c:ptCount val="4"/>
                <c:pt idx="0">
                  <c:v>3733950</c:v>
                </c:pt>
                <c:pt idx="1">
                  <c:v>3857751</c:v>
                </c:pt>
                <c:pt idx="2">
                  <c:v>3738516</c:v>
                </c:pt>
                <c:pt idx="3">
                  <c:v>4052098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B0D-46A4-8018-765CF895A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1141323"/>
        <c:axId val="1477146915"/>
      </c:lineChart>
      <c:lineChart>
        <c:grouping val="standard"/>
        <c:varyColors val="0"/>
        <c:ser>
          <c:idx val="2"/>
          <c:order val="2"/>
          <c:tx>
            <c:strRef>
              <c:f>'ชลบุรี(ชั้นพิเศษ)'!$D$2</c:f>
              <c:strCache>
                <c:ptCount val="1"/>
                <c:pt idx="0">
                  <c:v>หน่วยไฟฟ้า/ปริมาณน้ำจำหน่าย</c:v>
                </c:pt>
              </c:strCache>
            </c:strRef>
          </c:tx>
          <c:spPr>
            <a:ln cmpd="sng">
              <a:solidFill>
                <a:srgbClr val="FBBC04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'ชลบุรี(ชั้นพิเศษ)'!$A$3:$A$6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'ชลบุรี(ชั้นพิเศษ)'!$D$3:$D$6</c:f>
              <c:numCache>
                <c:formatCode>#,##0.00</c:formatCode>
                <c:ptCount val="4"/>
                <c:pt idx="0">
                  <c:v>0.4644402281765958</c:v>
                </c:pt>
                <c:pt idx="1">
                  <c:v>0.38890043966030985</c:v>
                </c:pt>
                <c:pt idx="2">
                  <c:v>0.37579908177469346</c:v>
                </c:pt>
                <c:pt idx="3">
                  <c:v>0.42529727810136875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B0D-46A4-8018-765CF895A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7815927"/>
        <c:axId val="85315928"/>
      </c:lineChart>
      <c:catAx>
        <c:axId val="5711413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เดือน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477146915"/>
        <c:crosses val="autoZero"/>
        <c:auto val="1"/>
        <c:lblAlgn val="ctr"/>
        <c:lblOffset val="100"/>
        <c:noMultiLvlLbl val="1"/>
      </c:catAx>
      <c:valAx>
        <c:axId val="14771469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571141323"/>
        <c:crosses val="autoZero"/>
        <c:crossBetween val="between"/>
      </c:valAx>
      <c:catAx>
        <c:axId val="10378159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5315928"/>
        <c:crosses val="autoZero"/>
        <c:auto val="1"/>
        <c:lblAlgn val="ctr"/>
        <c:lblOffset val="100"/>
        <c:noMultiLvlLbl val="1"/>
      </c:catAx>
      <c:valAx>
        <c:axId val="8531592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037815927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th-T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                                   กปภ.สาขาบ้านบึง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บ้านบึง!$B$2</c:f>
              <c:strCache>
                <c:ptCount val="1"/>
                <c:pt idx="0">
                  <c:v>หน่วยไฟฟ้า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0-6A06-4AB3-8A9C-27B4B4832217}"/>
              </c:ext>
            </c:extLst>
          </c:dPt>
          <c:dLbls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6A06-4AB3-8A9C-27B4B48322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บ้านบึง!$A$3:$A$6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บ้านบึง!$B$3:$B$6</c:f>
              <c:numCache>
                <c:formatCode>#,##0.00</c:formatCode>
                <c:ptCount val="4"/>
                <c:pt idx="0">
                  <c:v>1037876.1399999999</c:v>
                </c:pt>
                <c:pt idx="1">
                  <c:v>1026704.75</c:v>
                </c:pt>
                <c:pt idx="2">
                  <c:v>1076049.1399999999</c:v>
                </c:pt>
                <c:pt idx="3">
                  <c:v>947159.96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06-4AB3-8A9C-27B4B4832217}"/>
            </c:ext>
          </c:extLst>
        </c:ser>
        <c:ser>
          <c:idx val="1"/>
          <c:order val="1"/>
          <c:tx>
            <c:strRef>
              <c:f>บ้านบึง!$C$2</c:f>
              <c:strCache>
                <c:ptCount val="1"/>
                <c:pt idx="0">
                  <c:v>ปริมาณน้ำจำหน่าย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2-6A06-4AB3-8A9C-27B4B4832217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6A06-4AB3-8A9C-27B4B4832217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6A06-4AB3-8A9C-27B4B4832217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6A06-4AB3-8A9C-27B4B483221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6A06-4AB3-8A9C-27B4B48322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บ้านบึง!$A$3:$A$6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บ้านบึง!$C$3:$C$6</c:f>
              <c:numCache>
                <c:formatCode>#,##0.00</c:formatCode>
                <c:ptCount val="4"/>
                <c:pt idx="0">
                  <c:v>1282967</c:v>
                </c:pt>
                <c:pt idx="1">
                  <c:v>1338640</c:v>
                </c:pt>
                <c:pt idx="2">
                  <c:v>1309243</c:v>
                </c:pt>
                <c:pt idx="3">
                  <c:v>1370243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A06-4AB3-8A9C-27B4B4832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4423024"/>
        <c:axId val="2003497527"/>
      </c:lineChart>
      <c:lineChart>
        <c:grouping val="standard"/>
        <c:varyColors val="0"/>
        <c:ser>
          <c:idx val="2"/>
          <c:order val="2"/>
          <c:tx>
            <c:strRef>
              <c:f>บ้านบึง!$D$2</c:f>
              <c:strCache>
                <c:ptCount val="1"/>
                <c:pt idx="0">
                  <c:v>หน่วยไฟฟ้า/ปริมาณน้ำจำหน่าย</c:v>
                </c:pt>
              </c:strCache>
            </c:strRef>
          </c:tx>
          <c:spPr>
            <a:ln cmpd="sng">
              <a:solidFill>
                <a:srgbClr val="FBBC04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บ้านบึง!$A$3:$A$6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บ้านบึง!$D$3:$D$6</c:f>
              <c:numCache>
                <c:formatCode>#,##0.00</c:formatCode>
                <c:ptCount val="4"/>
                <c:pt idx="0">
                  <c:v>0.80896557744665287</c:v>
                </c:pt>
                <c:pt idx="1">
                  <c:v>0.76697599802784922</c:v>
                </c:pt>
                <c:pt idx="2">
                  <c:v>0.82188649471488473</c:v>
                </c:pt>
                <c:pt idx="3">
                  <c:v>0.69123502911527368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A06-4AB3-8A9C-27B4B4832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6476463"/>
        <c:axId val="1373450653"/>
      </c:lineChart>
      <c:catAx>
        <c:axId val="1654423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เดือน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2003497527"/>
        <c:crosses val="autoZero"/>
        <c:auto val="1"/>
        <c:lblAlgn val="ctr"/>
        <c:lblOffset val="100"/>
        <c:noMultiLvlLbl val="1"/>
      </c:catAx>
      <c:valAx>
        <c:axId val="20034975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654423024"/>
        <c:crosses val="autoZero"/>
        <c:crossBetween val="between"/>
      </c:valAx>
      <c:catAx>
        <c:axId val="5764764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73450653"/>
        <c:crosses val="autoZero"/>
        <c:auto val="1"/>
        <c:lblAlgn val="ctr"/>
        <c:lblOffset val="100"/>
        <c:noMultiLvlLbl val="1"/>
      </c:catAx>
      <c:valAx>
        <c:axId val="137345065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576476463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th-T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                                  กปภ.สาขาพนัสนิคม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พนัสนิคม!$B$2</c:f>
              <c:strCache>
                <c:ptCount val="1"/>
                <c:pt idx="0">
                  <c:v>หน่วยไฟฟ้า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0-B82F-4E26-AF45-1C42B3C748BB}"/>
              </c:ext>
            </c:extLst>
          </c:dPt>
          <c:dLbls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B82F-4E26-AF45-1C42B3C74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พนัสนิคม!$A$3:$A$6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พนัสนิคม!$B$3:$B$6</c:f>
              <c:numCache>
                <c:formatCode>#,##0.00</c:formatCode>
                <c:ptCount val="4"/>
                <c:pt idx="0">
                  <c:v>775087.96</c:v>
                </c:pt>
                <c:pt idx="1">
                  <c:v>643283.61</c:v>
                </c:pt>
                <c:pt idx="2">
                  <c:v>531338.84000000008</c:v>
                </c:pt>
                <c:pt idx="3">
                  <c:v>522104.24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2F-4E26-AF45-1C42B3C748BB}"/>
            </c:ext>
          </c:extLst>
        </c:ser>
        <c:ser>
          <c:idx val="1"/>
          <c:order val="1"/>
          <c:tx>
            <c:strRef>
              <c:f>พนัสนิคม!$C$2</c:f>
              <c:strCache>
                <c:ptCount val="1"/>
                <c:pt idx="0">
                  <c:v>ปริมาณน้ำจำหน่าย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2-B82F-4E26-AF45-1C42B3C748BB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B82F-4E26-AF45-1C42B3C748BB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B82F-4E26-AF45-1C42B3C748BB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82F-4E26-AF45-1C42B3C748B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82F-4E26-AF45-1C42B3C74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พนัสนิคม!$A$3:$A$6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พนัสนิคม!$C$3:$C$6</c:f>
              <c:numCache>
                <c:formatCode>#,##0.00</c:formatCode>
                <c:ptCount val="4"/>
                <c:pt idx="0">
                  <c:v>1702624</c:v>
                </c:pt>
                <c:pt idx="1">
                  <c:v>1772645</c:v>
                </c:pt>
                <c:pt idx="2">
                  <c:v>1711253</c:v>
                </c:pt>
                <c:pt idx="3">
                  <c:v>1781420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82F-4E26-AF45-1C42B3C74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418378"/>
        <c:axId val="768155712"/>
      </c:lineChart>
      <c:lineChart>
        <c:grouping val="standard"/>
        <c:varyColors val="0"/>
        <c:ser>
          <c:idx val="2"/>
          <c:order val="2"/>
          <c:tx>
            <c:strRef>
              <c:f>พนัสนิคม!$D$2</c:f>
              <c:strCache>
                <c:ptCount val="1"/>
                <c:pt idx="0">
                  <c:v>หน่วยไฟฟ้า/ปริมาณน้ำจำหน่าย</c:v>
                </c:pt>
              </c:strCache>
            </c:strRef>
          </c:tx>
          <c:spPr>
            <a:ln cmpd="sng">
              <a:solidFill>
                <a:srgbClr val="FBBC04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พนัสนิคม!$A$3:$A$6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พนัสนิคม!$D$3:$D$6</c:f>
              <c:numCache>
                <c:formatCode>#,##0.00</c:formatCode>
                <c:ptCount val="4"/>
                <c:pt idx="0">
                  <c:v>0.45523143101471608</c:v>
                </c:pt>
                <c:pt idx="1">
                  <c:v>0.36289477588575264</c:v>
                </c:pt>
                <c:pt idx="2">
                  <c:v>0.31049695164887953</c:v>
                </c:pt>
                <c:pt idx="3">
                  <c:v>0.29308318083326784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82F-4E26-AF45-1C42B3C74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7665795"/>
        <c:axId val="69540688"/>
      </c:lineChart>
      <c:catAx>
        <c:axId val="4094183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เดือน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768155712"/>
        <c:crosses val="autoZero"/>
        <c:auto val="1"/>
        <c:lblAlgn val="ctr"/>
        <c:lblOffset val="100"/>
        <c:noMultiLvlLbl val="1"/>
      </c:catAx>
      <c:valAx>
        <c:axId val="7681557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409418378"/>
        <c:crosses val="autoZero"/>
        <c:crossBetween val="between"/>
      </c:valAx>
      <c:catAx>
        <c:axId val="2976657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9540688"/>
        <c:crosses val="autoZero"/>
        <c:auto val="1"/>
        <c:lblAlgn val="ctr"/>
        <c:lblOffset val="100"/>
        <c:noMultiLvlLbl val="1"/>
      </c:catAx>
      <c:valAx>
        <c:axId val="6954068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297665795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th-T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กปภ.สาขาศรีราชา</a:t>
            </a:r>
          </a:p>
        </c:rich>
      </c:tx>
      <c:layout>
        <c:manualLayout>
          <c:xMode val="edge"/>
          <c:yMode val="edge"/>
          <c:x val="3.0916666666666669E-2"/>
          <c:y val="4.4609164420485174E-2"/>
        </c:manualLayout>
      </c:layout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ศรีราชา!$B$2</c:f>
              <c:strCache>
                <c:ptCount val="1"/>
                <c:pt idx="0">
                  <c:v>หน่วยไฟฟ้า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0-6988-403C-A288-29702BADFFB5}"/>
              </c:ext>
            </c:extLst>
          </c:dPt>
          <c:dLbls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6988-403C-A288-29702BADFF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ศรีราชา!$A$3:$A$6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ศรีราชา!$B$3:$B$6</c:f>
              <c:numCache>
                <c:formatCode>#,##0.00</c:formatCode>
                <c:ptCount val="4"/>
                <c:pt idx="0">
                  <c:v>494648.79000000004</c:v>
                </c:pt>
                <c:pt idx="1">
                  <c:v>442772.19</c:v>
                </c:pt>
                <c:pt idx="2">
                  <c:v>472316.26</c:v>
                </c:pt>
                <c:pt idx="3">
                  <c:v>482616.42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88-403C-A288-29702BADFFB5}"/>
            </c:ext>
          </c:extLst>
        </c:ser>
        <c:ser>
          <c:idx val="1"/>
          <c:order val="1"/>
          <c:tx>
            <c:strRef>
              <c:f>ศรีราชา!$C$2</c:f>
              <c:strCache>
                <c:ptCount val="1"/>
                <c:pt idx="0">
                  <c:v>ปริมาณน้ำจำหน่าย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2-6988-403C-A288-29702BADFFB5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6988-403C-A288-29702BADFFB5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6988-403C-A288-29702BADFFB5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6988-403C-A288-29702BADFFB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6988-403C-A288-29702BADFF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ศรีราชา!$A$3:$A$6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ศรีราชา!$C$3:$C$6</c:f>
              <c:numCache>
                <c:formatCode>#,##0.00</c:formatCode>
                <c:ptCount val="4"/>
                <c:pt idx="0">
                  <c:v>1488069</c:v>
                </c:pt>
                <c:pt idx="1">
                  <c:v>1542140</c:v>
                </c:pt>
                <c:pt idx="2">
                  <c:v>1534886</c:v>
                </c:pt>
                <c:pt idx="3">
                  <c:v>1687853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988-403C-A288-29702BADF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5561303"/>
        <c:axId val="110946998"/>
      </c:lineChart>
      <c:lineChart>
        <c:grouping val="standard"/>
        <c:varyColors val="0"/>
        <c:ser>
          <c:idx val="2"/>
          <c:order val="2"/>
          <c:tx>
            <c:strRef>
              <c:f>ศรีราชา!$D$2</c:f>
              <c:strCache>
                <c:ptCount val="1"/>
                <c:pt idx="0">
                  <c:v>หน่วยไฟฟ้า/ปริมาณน้ำจำหน่าย</c:v>
                </c:pt>
              </c:strCache>
            </c:strRef>
          </c:tx>
          <c:spPr>
            <a:ln cmpd="sng">
              <a:solidFill>
                <a:srgbClr val="FBBC04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ศรีราชา!$A$3:$A$6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ศรีราชา!$D$3:$D$6</c:f>
              <c:numCache>
                <c:formatCode>#,##0.00</c:formatCode>
                <c:ptCount val="4"/>
                <c:pt idx="0">
                  <c:v>0.33240984793043876</c:v>
                </c:pt>
                <c:pt idx="1">
                  <c:v>0.28711543050566096</c:v>
                </c:pt>
                <c:pt idx="2">
                  <c:v>0.30772074277829103</c:v>
                </c:pt>
                <c:pt idx="3">
                  <c:v>0.28593510216825752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988-403C-A288-29702BADF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9331683"/>
        <c:axId val="1396013089"/>
      </c:lineChart>
      <c:catAx>
        <c:axId val="6055613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เดือน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10946998"/>
        <c:crosses val="autoZero"/>
        <c:auto val="1"/>
        <c:lblAlgn val="ctr"/>
        <c:lblOffset val="100"/>
        <c:noMultiLvlLbl val="1"/>
      </c:catAx>
      <c:valAx>
        <c:axId val="1109469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605561303"/>
        <c:crosses val="autoZero"/>
        <c:crossBetween val="between"/>
      </c:valAx>
      <c:catAx>
        <c:axId val="5993316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96013089"/>
        <c:crosses val="autoZero"/>
        <c:auto val="1"/>
        <c:lblAlgn val="ctr"/>
        <c:lblOffset val="100"/>
        <c:noMultiLvlLbl val="1"/>
      </c:catAx>
      <c:valAx>
        <c:axId val="139601308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599331683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th-T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                                   กปภ.สาขาแหลมฉบัง</a:t>
            </a:r>
          </a:p>
        </c:rich>
      </c:tx>
      <c:layout>
        <c:manualLayout>
          <c:xMode val="edge"/>
          <c:yMode val="edge"/>
          <c:x val="2.7583333333333335E-2"/>
          <c:y val="4.7304582210242592E-2"/>
        </c:manualLayout>
      </c:layout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แหลมฉบัง!$B$2</c:f>
              <c:strCache>
                <c:ptCount val="1"/>
                <c:pt idx="0">
                  <c:v>หน่วยไฟฟ้า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0-428B-4E30-A35F-B5DBFEB70F89}"/>
              </c:ext>
            </c:extLst>
          </c:dPt>
          <c:dLbls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428B-4E30-A35F-B5DBFEB70F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แหลมฉบัง!$A$3:$A$6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แหลมฉบัง!$B$3:$B$6</c:f>
              <c:numCache>
                <c:formatCode>#,##0.00</c:formatCode>
                <c:ptCount val="4"/>
                <c:pt idx="0">
                  <c:v>296299.7</c:v>
                </c:pt>
                <c:pt idx="1">
                  <c:v>305441.91999999998</c:v>
                </c:pt>
                <c:pt idx="2">
                  <c:v>322237.23</c:v>
                </c:pt>
                <c:pt idx="3">
                  <c:v>305478.45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8B-4E30-A35F-B5DBFEB70F89}"/>
            </c:ext>
          </c:extLst>
        </c:ser>
        <c:ser>
          <c:idx val="1"/>
          <c:order val="1"/>
          <c:tx>
            <c:strRef>
              <c:f>แหลมฉบัง!$C$2</c:f>
              <c:strCache>
                <c:ptCount val="1"/>
                <c:pt idx="0">
                  <c:v>ปริมาณน้ำจำหน่าย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2-428B-4E30-A35F-B5DBFEB70F89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428B-4E30-A35F-B5DBFEB70F89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428B-4E30-A35F-B5DBFEB70F89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428B-4E30-A35F-B5DBFEB70F8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428B-4E30-A35F-B5DBFEB70F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แหลมฉบัง!$A$3:$A$6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แหลมฉบัง!$C$3:$C$6</c:f>
              <c:numCache>
                <c:formatCode>#,##0.00</c:formatCode>
                <c:ptCount val="4"/>
                <c:pt idx="0">
                  <c:v>1971000</c:v>
                </c:pt>
                <c:pt idx="1">
                  <c:v>2079189</c:v>
                </c:pt>
                <c:pt idx="2">
                  <c:v>1990782</c:v>
                </c:pt>
                <c:pt idx="3">
                  <c:v>2109230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E30-A35F-B5DBFEB70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1493595"/>
        <c:axId val="757689050"/>
      </c:lineChart>
      <c:lineChart>
        <c:grouping val="standard"/>
        <c:varyColors val="0"/>
        <c:ser>
          <c:idx val="2"/>
          <c:order val="2"/>
          <c:tx>
            <c:strRef>
              <c:f>แหลมฉบัง!$D$2</c:f>
              <c:strCache>
                <c:ptCount val="1"/>
                <c:pt idx="0">
                  <c:v>หน่วยไฟฟ้า/ปริมาณน้ำจำหน่าย</c:v>
                </c:pt>
              </c:strCache>
            </c:strRef>
          </c:tx>
          <c:spPr>
            <a:ln cmpd="sng">
              <a:solidFill>
                <a:srgbClr val="FBBC04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แหลมฉบัง!$A$3:$A$6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แหลมฉบัง!$D$3:$D$6</c:f>
              <c:numCache>
                <c:formatCode>#,##0.00</c:formatCode>
                <c:ptCount val="4"/>
                <c:pt idx="0">
                  <c:v>0.15032962962962965</c:v>
                </c:pt>
                <c:pt idx="1">
                  <c:v>0.14690435549630168</c:v>
                </c:pt>
                <c:pt idx="2">
                  <c:v>0.16186464916801538</c:v>
                </c:pt>
                <c:pt idx="3">
                  <c:v>0.1448293690114402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E30-A35F-B5DBFEB70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9493412"/>
        <c:axId val="1133497271"/>
      </c:lineChart>
      <c:catAx>
        <c:axId val="17314935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เดือน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757689050"/>
        <c:crosses val="autoZero"/>
        <c:auto val="1"/>
        <c:lblAlgn val="ctr"/>
        <c:lblOffset val="100"/>
        <c:noMultiLvlLbl val="1"/>
      </c:catAx>
      <c:valAx>
        <c:axId val="7576890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731493595"/>
        <c:crosses val="autoZero"/>
        <c:crossBetween val="between"/>
      </c:valAx>
      <c:catAx>
        <c:axId val="5994934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33497271"/>
        <c:crosses val="autoZero"/>
        <c:auto val="1"/>
        <c:lblAlgn val="ctr"/>
        <c:lblOffset val="100"/>
        <c:noMultiLvlLbl val="1"/>
      </c:catAx>
      <c:valAx>
        <c:axId val="113349727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599493412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th-T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                                   กปภ.สาขาพัทยา(ชั้นพิเศษ)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'พัทยา(ชั้นพิเศษ)'!$B$2</c:f>
              <c:strCache>
                <c:ptCount val="1"/>
                <c:pt idx="0">
                  <c:v>หน่วยไฟฟ้า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0-42B3-49F4-AD06-E56B67507F65}"/>
              </c:ext>
            </c:extLst>
          </c:dPt>
          <c:dLbls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42B3-49F4-AD06-E56B67507F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'พัทยา(ชั้นพิเศษ)'!$A$3:$A$6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'พัทยา(ชั้นพิเศษ)'!$B$3:$B$6</c:f>
              <c:numCache>
                <c:formatCode>#,##0.00</c:formatCode>
                <c:ptCount val="4"/>
                <c:pt idx="0">
                  <c:v>2384796.16</c:v>
                </c:pt>
                <c:pt idx="1">
                  <c:v>2124943.12</c:v>
                </c:pt>
                <c:pt idx="2">
                  <c:v>2275937.66</c:v>
                </c:pt>
                <c:pt idx="3">
                  <c:v>2418612.5699999998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B3-49F4-AD06-E56B67507F65}"/>
            </c:ext>
          </c:extLst>
        </c:ser>
        <c:ser>
          <c:idx val="1"/>
          <c:order val="1"/>
          <c:tx>
            <c:strRef>
              <c:f>'พัทยา(ชั้นพิเศษ)'!$C$2</c:f>
              <c:strCache>
                <c:ptCount val="1"/>
                <c:pt idx="0">
                  <c:v>ปริมาณน้ำจำหน่าย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2-42B3-49F4-AD06-E56B67507F65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42B3-49F4-AD06-E56B67507F65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42B3-49F4-AD06-E56B67507F65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42B3-49F4-AD06-E56B67507F6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42B3-49F4-AD06-E56B67507F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'พัทยา(ชั้นพิเศษ)'!$A$3:$A$6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'พัทยา(ชั้นพิเศษ)'!$C$3:$C$6</c:f>
              <c:numCache>
                <c:formatCode>#,##0.00</c:formatCode>
                <c:ptCount val="4"/>
                <c:pt idx="0">
                  <c:v>4425474</c:v>
                </c:pt>
                <c:pt idx="1">
                  <c:v>4637639</c:v>
                </c:pt>
                <c:pt idx="2">
                  <c:v>4699231</c:v>
                </c:pt>
                <c:pt idx="3">
                  <c:v>5384847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B3-49F4-AD06-E56B67507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6454245"/>
        <c:axId val="1620190909"/>
      </c:lineChart>
      <c:lineChart>
        <c:grouping val="standard"/>
        <c:varyColors val="0"/>
        <c:ser>
          <c:idx val="2"/>
          <c:order val="2"/>
          <c:tx>
            <c:strRef>
              <c:f>'พัทยา(ชั้นพิเศษ)'!$D$2</c:f>
              <c:strCache>
                <c:ptCount val="1"/>
                <c:pt idx="0">
                  <c:v>หน่วยไฟฟ้า/ปริมาณน้ำจำหน่าย</c:v>
                </c:pt>
              </c:strCache>
            </c:strRef>
          </c:tx>
          <c:spPr>
            <a:ln cmpd="sng">
              <a:solidFill>
                <a:srgbClr val="FBBC04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'พัทยา(ชั้นพิเศษ)'!$A$3:$A$6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'พัทยา(ชั้นพิเศษ)'!$D$3:$D$6</c:f>
              <c:numCache>
                <c:formatCode>#,##0.00</c:formatCode>
                <c:ptCount val="4"/>
                <c:pt idx="0">
                  <c:v>0.53887926129494834</c:v>
                </c:pt>
                <c:pt idx="1">
                  <c:v>0.45819502552915398</c:v>
                </c:pt>
                <c:pt idx="2">
                  <c:v>0.48432129852735484</c:v>
                </c:pt>
                <c:pt idx="3">
                  <c:v>0.44915158592249693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B3-49F4-AD06-E56B67507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6339423"/>
        <c:axId val="1067285483"/>
      </c:lineChart>
      <c:catAx>
        <c:axId val="16164542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เดือน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620190909"/>
        <c:crosses val="autoZero"/>
        <c:auto val="1"/>
        <c:lblAlgn val="ctr"/>
        <c:lblOffset val="100"/>
        <c:noMultiLvlLbl val="1"/>
      </c:catAx>
      <c:valAx>
        <c:axId val="16201909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616454245"/>
        <c:crosses val="autoZero"/>
        <c:crossBetween val="between"/>
      </c:valAx>
      <c:catAx>
        <c:axId val="15163394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67285483"/>
        <c:crosses val="autoZero"/>
        <c:auto val="1"/>
        <c:lblAlgn val="ctr"/>
        <c:lblOffset val="100"/>
        <c:noMultiLvlLbl val="1"/>
      </c:catAx>
      <c:valAx>
        <c:axId val="106728548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516339423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th-T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                                   กปภ.สาขาฉะเชิงเทรา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ฉะเชิงเทรา!$B$2</c:f>
              <c:strCache>
                <c:ptCount val="1"/>
                <c:pt idx="0">
                  <c:v>หน่วยไฟฟ้า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0-F494-49AD-862D-03227FC1B331}"/>
              </c:ext>
            </c:extLst>
          </c:dPt>
          <c:dLbls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F494-49AD-862D-03227FC1B3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ฉะเชิงเทรา!$A$3:$A$6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ฉะเชิงเทรา!$B$3:$B$6</c:f>
              <c:numCache>
                <c:formatCode>#,##0.00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94-49AD-862D-03227FC1B331}"/>
            </c:ext>
          </c:extLst>
        </c:ser>
        <c:ser>
          <c:idx val="1"/>
          <c:order val="1"/>
          <c:tx>
            <c:strRef>
              <c:f>ฉะเชิงเทรา!$C$2</c:f>
              <c:strCache>
                <c:ptCount val="1"/>
                <c:pt idx="0">
                  <c:v>ปริมาณน้ำจำหน่าย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2-F494-49AD-862D-03227FC1B331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F494-49AD-862D-03227FC1B331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F494-49AD-862D-03227FC1B331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F494-49AD-862D-03227FC1B33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F494-49AD-862D-03227FC1B3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ฉะเชิงเทรา!$A$3:$A$6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ฉะเชิงเทรา!$C$3:$C$6</c:f>
              <c:numCache>
                <c:formatCode>#,##0.00</c:formatCode>
                <c:ptCount val="4"/>
                <c:pt idx="0">
                  <c:v>837219</c:v>
                </c:pt>
                <c:pt idx="1">
                  <c:v>871629</c:v>
                </c:pt>
                <c:pt idx="2">
                  <c:v>857688</c:v>
                </c:pt>
                <c:pt idx="3">
                  <c:v>937184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494-49AD-862D-03227FC1B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5981825"/>
        <c:axId val="387296084"/>
      </c:lineChart>
      <c:catAx>
        <c:axId val="2259818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เดือน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387296084"/>
        <c:crosses val="autoZero"/>
        <c:auto val="1"/>
        <c:lblAlgn val="ctr"/>
        <c:lblOffset val="100"/>
        <c:noMultiLvlLbl val="1"/>
      </c:catAx>
      <c:valAx>
        <c:axId val="3872960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22598182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th-T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                                   กปภ.สาขาบางปะกง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บางปะกง!$B$2</c:f>
              <c:strCache>
                <c:ptCount val="1"/>
                <c:pt idx="0">
                  <c:v>หน่วยไฟฟ้า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0-CE09-49F4-BF98-1AEFE387E516}"/>
              </c:ext>
            </c:extLst>
          </c:dPt>
          <c:dLbls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CE09-49F4-BF98-1AEFE387E5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บางปะกง!$A$3:$A$6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บางปะกง!$B$3:$B$6</c:f>
              <c:numCache>
                <c:formatCode>#,##0.00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09-49F4-BF98-1AEFE387E516}"/>
            </c:ext>
          </c:extLst>
        </c:ser>
        <c:ser>
          <c:idx val="1"/>
          <c:order val="1"/>
          <c:tx>
            <c:strRef>
              <c:f>บางปะกง!$C$2</c:f>
              <c:strCache>
                <c:ptCount val="1"/>
                <c:pt idx="0">
                  <c:v>ปริมาณน้ำจำหน่าย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2-CE09-49F4-BF98-1AEFE387E51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CE09-49F4-BF98-1AEFE387E51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CE09-49F4-BF98-1AEFE387E516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CE09-49F4-BF98-1AEFE387E51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CE09-49F4-BF98-1AEFE387E5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บางปะกง!$A$3:$A$6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บางปะกง!$C$3:$C$6</c:f>
              <c:numCache>
                <c:formatCode>#,##0.00</c:formatCode>
                <c:ptCount val="4"/>
                <c:pt idx="0">
                  <c:v>1128129</c:v>
                </c:pt>
                <c:pt idx="1">
                  <c:v>1154856</c:v>
                </c:pt>
                <c:pt idx="2">
                  <c:v>1149651</c:v>
                </c:pt>
                <c:pt idx="3">
                  <c:v>1187612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09-49F4-BF98-1AEFE387E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9335800"/>
        <c:axId val="2018944682"/>
      </c:lineChart>
      <c:catAx>
        <c:axId val="1019335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เดือน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2018944682"/>
        <c:crosses val="autoZero"/>
        <c:auto val="1"/>
        <c:lblAlgn val="ctr"/>
        <c:lblOffset val="100"/>
        <c:noMultiLvlLbl val="1"/>
      </c:catAx>
      <c:valAx>
        <c:axId val="20189446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01933580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th-T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                                   กปภ.สาขาบางคล้า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บางคล้า!$B$2</c:f>
              <c:strCache>
                <c:ptCount val="1"/>
                <c:pt idx="0">
                  <c:v>หน่วยไฟฟ้า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0-3ADD-41D3-AD00-1453160379D7}"/>
              </c:ext>
            </c:extLst>
          </c:dPt>
          <c:dLbls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3ADD-41D3-AD00-145316037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บางคล้า!$A$3:$A$6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บางคล้า!$B$3:$B$6</c:f>
              <c:numCache>
                <c:formatCode>#,##0.00</c:formatCode>
                <c:ptCount val="4"/>
                <c:pt idx="0">
                  <c:v>893884.7</c:v>
                </c:pt>
                <c:pt idx="1">
                  <c:v>825532.55</c:v>
                </c:pt>
                <c:pt idx="2">
                  <c:v>851577.04</c:v>
                </c:pt>
                <c:pt idx="3">
                  <c:v>809010.35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DD-41D3-AD00-1453160379D7}"/>
            </c:ext>
          </c:extLst>
        </c:ser>
        <c:ser>
          <c:idx val="1"/>
          <c:order val="1"/>
          <c:tx>
            <c:strRef>
              <c:f>บางคล้า!$C$2</c:f>
              <c:strCache>
                <c:ptCount val="1"/>
                <c:pt idx="0">
                  <c:v>ปริมาณน้ำจำหน่าย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2-3ADD-41D3-AD00-1453160379D7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3ADD-41D3-AD00-1453160379D7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3ADD-41D3-AD00-1453160379D7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3ADD-41D3-AD00-1453160379D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3ADD-41D3-AD00-145316037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บางคล้า!$A$3:$A$6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บางคล้า!$C$3:$C$6</c:f>
              <c:numCache>
                <c:formatCode>#,##0.00</c:formatCode>
                <c:ptCount val="4"/>
                <c:pt idx="0">
                  <c:v>1647313</c:v>
                </c:pt>
                <c:pt idx="1">
                  <c:v>1734075</c:v>
                </c:pt>
                <c:pt idx="2">
                  <c:v>1694048</c:v>
                </c:pt>
                <c:pt idx="3">
                  <c:v>1791580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ADD-41D3-AD00-145316037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797934"/>
        <c:axId val="1983832232"/>
      </c:lineChart>
      <c:lineChart>
        <c:grouping val="standard"/>
        <c:varyColors val="0"/>
        <c:ser>
          <c:idx val="2"/>
          <c:order val="2"/>
          <c:tx>
            <c:strRef>
              <c:f>บางคล้า!$D$2</c:f>
              <c:strCache>
                <c:ptCount val="1"/>
                <c:pt idx="0">
                  <c:v>หน่วยไฟฟ้า/ปริมาณน้ำจำหน่าย</c:v>
                </c:pt>
              </c:strCache>
            </c:strRef>
          </c:tx>
          <c:spPr>
            <a:ln cmpd="sng">
              <a:solidFill>
                <a:srgbClr val="FBBC04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บางคล้า!$A$3:$A$6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บางคล้า!$D$3:$D$6</c:f>
              <c:numCache>
                <c:formatCode>#,##0.00</c:formatCode>
                <c:ptCount val="4"/>
                <c:pt idx="0">
                  <c:v>0.5426319709733366</c:v>
                </c:pt>
                <c:pt idx="1">
                  <c:v>0.47606507792338859</c:v>
                </c:pt>
                <c:pt idx="2">
                  <c:v>0.50268766882638516</c:v>
                </c:pt>
                <c:pt idx="3">
                  <c:v>0.45156250348854082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ADD-41D3-AD00-145316037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130707"/>
        <c:axId val="81725679"/>
      </c:lineChart>
      <c:catAx>
        <c:axId val="12287979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เดือน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983832232"/>
        <c:crosses val="autoZero"/>
        <c:auto val="1"/>
        <c:lblAlgn val="ctr"/>
        <c:lblOffset val="100"/>
        <c:noMultiLvlLbl val="1"/>
      </c:catAx>
      <c:valAx>
        <c:axId val="19838322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228797934"/>
        <c:crosses val="autoZero"/>
        <c:crossBetween val="between"/>
      </c:valAx>
      <c:catAx>
        <c:axId val="501307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1725679"/>
        <c:crosses val="autoZero"/>
        <c:auto val="1"/>
        <c:lblAlgn val="ctr"/>
        <c:lblOffset val="100"/>
        <c:noMultiLvlLbl val="1"/>
      </c:catAx>
      <c:valAx>
        <c:axId val="8172567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50130707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th-T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                                   กปภ.สาขาพนมสารคาม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พนมสารคาม!$B$2</c:f>
              <c:strCache>
                <c:ptCount val="1"/>
                <c:pt idx="0">
                  <c:v>หน่วยไฟฟ้า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0-9EB7-410F-AC0D-F3DFCCB149E7}"/>
              </c:ext>
            </c:extLst>
          </c:dPt>
          <c:dLbls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9EB7-410F-AC0D-F3DFCCB149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พนมสารคาม!$A$3:$A$6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พนมสารคาม!$B$3:$B$6</c:f>
              <c:numCache>
                <c:formatCode>#,##0.00</c:formatCode>
                <c:ptCount val="4"/>
                <c:pt idx="0">
                  <c:v>569257.97</c:v>
                </c:pt>
                <c:pt idx="1">
                  <c:v>587436.29</c:v>
                </c:pt>
                <c:pt idx="2">
                  <c:v>636364.55000000005</c:v>
                </c:pt>
                <c:pt idx="3">
                  <c:v>535263.29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B7-410F-AC0D-F3DFCCB149E7}"/>
            </c:ext>
          </c:extLst>
        </c:ser>
        <c:ser>
          <c:idx val="1"/>
          <c:order val="1"/>
          <c:tx>
            <c:strRef>
              <c:f>พนมสารคาม!$C$2</c:f>
              <c:strCache>
                <c:ptCount val="1"/>
                <c:pt idx="0">
                  <c:v>ปริมาณน้ำจำหน่าย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2-9EB7-410F-AC0D-F3DFCCB149E7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9EB7-410F-AC0D-F3DFCCB149E7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9EB7-410F-AC0D-F3DFCCB149E7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9EB7-410F-AC0D-F3DFCCB149E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9EB7-410F-AC0D-F3DFCCB149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พนมสารคาม!$A$3:$A$6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พนมสารคาม!$C$3:$C$6</c:f>
              <c:numCache>
                <c:formatCode>#,##0.00</c:formatCode>
                <c:ptCount val="4"/>
                <c:pt idx="0">
                  <c:v>525905</c:v>
                </c:pt>
                <c:pt idx="1">
                  <c:v>553810</c:v>
                </c:pt>
                <c:pt idx="2">
                  <c:v>555066</c:v>
                </c:pt>
                <c:pt idx="3">
                  <c:v>599330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EB7-410F-AC0D-F3DFCCB14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3030331"/>
        <c:axId val="1431535427"/>
      </c:lineChart>
      <c:lineChart>
        <c:grouping val="standard"/>
        <c:varyColors val="0"/>
        <c:ser>
          <c:idx val="2"/>
          <c:order val="2"/>
          <c:tx>
            <c:strRef>
              <c:f>พนมสารคาม!$D$2</c:f>
              <c:strCache>
                <c:ptCount val="1"/>
                <c:pt idx="0">
                  <c:v>หน่วยไฟฟ้า/ปริมาณน้ำจำหน่าย</c:v>
                </c:pt>
              </c:strCache>
            </c:strRef>
          </c:tx>
          <c:spPr>
            <a:ln cmpd="sng">
              <a:solidFill>
                <a:srgbClr val="FBBC04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พนมสารคาม!$A$3:$A$6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พนมสารคาม!$D$3:$D$6</c:f>
              <c:numCache>
                <c:formatCode>#,##0.00</c:formatCode>
                <c:ptCount val="4"/>
                <c:pt idx="0">
                  <c:v>1.0824349835046254</c:v>
                </c:pt>
                <c:pt idx="1">
                  <c:v>1.0607180982647479</c:v>
                </c:pt>
                <c:pt idx="2">
                  <c:v>1.1464664562412399</c:v>
                </c:pt>
                <c:pt idx="3">
                  <c:v>0.89310278143927391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EB7-410F-AC0D-F3DFCCB14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4135641"/>
        <c:axId val="645390272"/>
      </c:lineChart>
      <c:catAx>
        <c:axId val="10930303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เดือน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431535427"/>
        <c:crosses val="autoZero"/>
        <c:auto val="1"/>
        <c:lblAlgn val="ctr"/>
        <c:lblOffset val="100"/>
        <c:noMultiLvlLbl val="1"/>
      </c:catAx>
      <c:valAx>
        <c:axId val="14315354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093030331"/>
        <c:crosses val="autoZero"/>
        <c:crossBetween val="between"/>
      </c:valAx>
      <c:catAx>
        <c:axId val="186413564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45390272"/>
        <c:crosses val="autoZero"/>
        <c:auto val="1"/>
        <c:lblAlgn val="ctr"/>
        <c:lblOffset val="100"/>
        <c:noMultiLvlLbl val="1"/>
      </c:catAx>
      <c:valAx>
        <c:axId val="64539027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864135641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th-T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                                   กปภ.สาขาระยอง</a:t>
            </a:r>
          </a:p>
        </c:rich>
      </c:tx>
      <c:layout>
        <c:manualLayout>
          <c:xMode val="edge"/>
          <c:yMode val="edge"/>
          <c:x val="2.2583333333333334E-2"/>
          <c:y val="4.7304582210242592E-2"/>
        </c:manualLayout>
      </c:layout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ระยอง!$B$2</c:f>
              <c:strCache>
                <c:ptCount val="1"/>
                <c:pt idx="0">
                  <c:v>หน่วยไฟฟ้า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0-510D-4343-8E2B-BFD3DF87167E}"/>
              </c:ext>
            </c:extLst>
          </c:dPt>
          <c:dLbls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510D-4343-8E2B-BFD3DF8716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ระยอง!$A$3:$A$7</c:f>
              <c:strCache>
                <c:ptCount val="5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  <c:pt idx="4">
                  <c:v>ก.พ.-69</c:v>
                </c:pt>
              </c:strCache>
            </c:strRef>
          </c:cat>
          <c:val>
            <c:numRef>
              <c:f>ระยอง!$B$3:$B$7</c:f>
              <c:numCache>
                <c:formatCode>#,##0.00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0D-4343-8E2B-BFD3DF87167E}"/>
            </c:ext>
          </c:extLst>
        </c:ser>
        <c:ser>
          <c:idx val="1"/>
          <c:order val="1"/>
          <c:tx>
            <c:strRef>
              <c:f>ระยอง!$C$2</c:f>
              <c:strCache>
                <c:ptCount val="1"/>
                <c:pt idx="0">
                  <c:v>ปริมาณน้ำจำหน่าย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2-510D-4343-8E2B-BFD3DF87167E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510D-4343-8E2B-BFD3DF87167E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510D-4343-8E2B-BFD3DF87167E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510D-4343-8E2B-BFD3DF87167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510D-4343-8E2B-BFD3DF8716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ระยอง!$A$3:$A$7</c:f>
              <c:strCache>
                <c:ptCount val="5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  <c:pt idx="4">
                  <c:v>ก.พ.-69</c:v>
                </c:pt>
              </c:strCache>
            </c:strRef>
          </c:cat>
          <c:val>
            <c:numRef>
              <c:f>ระยอง!$C$3:$C$7</c:f>
              <c:numCache>
                <c:formatCode>#,##0.00</c:formatCode>
                <c:ptCount val="5"/>
                <c:pt idx="0">
                  <c:v>1573915</c:v>
                </c:pt>
                <c:pt idx="1">
                  <c:v>1625680</c:v>
                </c:pt>
                <c:pt idx="2">
                  <c:v>1605048</c:v>
                </c:pt>
                <c:pt idx="3">
                  <c:v>1761969</c:v>
                </c:pt>
                <c:pt idx="4">
                  <c:v>1651184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10D-4343-8E2B-BFD3DF871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7355562"/>
        <c:axId val="1991985242"/>
      </c:lineChart>
      <c:catAx>
        <c:axId val="4873555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เดือน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991985242"/>
        <c:crosses val="autoZero"/>
        <c:auto val="1"/>
        <c:lblAlgn val="ctr"/>
        <c:lblOffset val="100"/>
        <c:noMultiLvlLbl val="1"/>
      </c:catAx>
      <c:valAx>
        <c:axId val="19919852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48735556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th-T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                                   กปภ.สาขาบ้านฉาง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บ้านฉาง!$B$2</c:f>
              <c:strCache>
                <c:ptCount val="1"/>
                <c:pt idx="0">
                  <c:v>หน่วยไฟฟ้า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0-2129-4646-9DB5-3427F476D574}"/>
              </c:ext>
            </c:extLst>
          </c:dPt>
          <c:dLbls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2129-4646-9DB5-3427F476D5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บ้านฉาง!$A$3:$A$6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บ้านฉาง!$B$3:$B$6</c:f>
              <c:numCache>
                <c:formatCode>#,##0.00</c:formatCode>
                <c:ptCount val="4"/>
                <c:pt idx="0">
                  <c:v>1153089.43</c:v>
                </c:pt>
                <c:pt idx="1">
                  <c:v>1087612.3400000001</c:v>
                </c:pt>
                <c:pt idx="2">
                  <c:v>1149084.82</c:v>
                </c:pt>
                <c:pt idx="3">
                  <c:v>1225821.29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29-4646-9DB5-3427F476D574}"/>
            </c:ext>
          </c:extLst>
        </c:ser>
        <c:ser>
          <c:idx val="1"/>
          <c:order val="1"/>
          <c:tx>
            <c:strRef>
              <c:f>บ้านฉาง!$C$2</c:f>
              <c:strCache>
                <c:ptCount val="1"/>
                <c:pt idx="0">
                  <c:v>ปริมาณน้ำจำหน่าย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2-2129-4646-9DB5-3427F476D574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2129-4646-9DB5-3427F476D574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2129-4646-9DB5-3427F476D574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2129-4646-9DB5-3427F476D57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2129-4646-9DB5-3427F476D5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บ้านฉาง!$A$3:$A$6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บ้านฉาง!$C$3:$C$6</c:f>
              <c:numCache>
                <c:formatCode>#,##0.00</c:formatCode>
                <c:ptCount val="4"/>
                <c:pt idx="0">
                  <c:v>2262698</c:v>
                </c:pt>
                <c:pt idx="1">
                  <c:v>2348181.37</c:v>
                </c:pt>
                <c:pt idx="2">
                  <c:v>2350833</c:v>
                </c:pt>
                <c:pt idx="3">
                  <c:v>2597387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129-4646-9DB5-3427F476D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917278"/>
        <c:axId val="1286957774"/>
      </c:lineChart>
      <c:lineChart>
        <c:grouping val="standard"/>
        <c:varyColors val="0"/>
        <c:ser>
          <c:idx val="2"/>
          <c:order val="2"/>
          <c:tx>
            <c:strRef>
              <c:f>บ้านฉาง!$D$2</c:f>
              <c:strCache>
                <c:ptCount val="1"/>
                <c:pt idx="0">
                  <c:v>หน่วยไฟฟ้า/ปริมาณน้ำจำหน่าย</c:v>
                </c:pt>
              </c:strCache>
            </c:strRef>
          </c:tx>
          <c:spPr>
            <a:ln cmpd="sng">
              <a:solidFill>
                <a:srgbClr val="FBBC04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บ้านฉาง!$A$3:$A$6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บ้านฉาง!$D$3:$D$6</c:f>
              <c:numCache>
                <c:formatCode>#,##0.00</c:formatCode>
                <c:ptCount val="4"/>
                <c:pt idx="0">
                  <c:v>0.50960818898500815</c:v>
                </c:pt>
                <c:pt idx="1">
                  <c:v>0.46317220377231766</c:v>
                </c:pt>
                <c:pt idx="2">
                  <c:v>0.48879900018419004</c:v>
                </c:pt>
                <c:pt idx="3">
                  <c:v>0.47194403067390422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129-4646-9DB5-3427F476D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9661355"/>
        <c:axId val="1680770818"/>
      </c:lineChart>
      <c:catAx>
        <c:axId val="4119172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เดือน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286957774"/>
        <c:crosses val="autoZero"/>
        <c:auto val="1"/>
        <c:lblAlgn val="ctr"/>
        <c:lblOffset val="100"/>
        <c:noMultiLvlLbl val="1"/>
      </c:catAx>
      <c:valAx>
        <c:axId val="12869577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411917278"/>
        <c:crosses val="autoZero"/>
        <c:crossBetween val="between"/>
      </c:valAx>
      <c:catAx>
        <c:axId val="10796613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80770818"/>
        <c:crosses val="autoZero"/>
        <c:auto val="1"/>
        <c:lblAlgn val="ctr"/>
        <c:lblOffset val="100"/>
        <c:noMultiLvlLbl val="1"/>
      </c:catAx>
      <c:valAx>
        <c:axId val="168077081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079661355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th-T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                                   กปภ.สาขาปากน้ำประแสร์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ปากน้ำประแสร์!$B$2</c:f>
              <c:strCache>
                <c:ptCount val="1"/>
                <c:pt idx="0">
                  <c:v>หน่วยไฟฟ้า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0-24F1-4D57-8FB0-BC21D23EA17B}"/>
              </c:ext>
            </c:extLst>
          </c:dPt>
          <c:dLbls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24F1-4D57-8FB0-BC21D23EA1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ปากน้ำประแสร์!$A$3:$A$6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ปากน้ำประแสร์!$B$3:$B$6</c:f>
              <c:numCache>
                <c:formatCode>#,##0.00</c:formatCode>
                <c:ptCount val="4"/>
                <c:pt idx="0">
                  <c:v>306332.78999999998</c:v>
                </c:pt>
                <c:pt idx="1">
                  <c:v>300223.51</c:v>
                </c:pt>
                <c:pt idx="2">
                  <c:v>316037.17</c:v>
                </c:pt>
                <c:pt idx="3">
                  <c:v>319474.91000000003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F1-4D57-8FB0-BC21D23EA17B}"/>
            </c:ext>
          </c:extLst>
        </c:ser>
        <c:ser>
          <c:idx val="1"/>
          <c:order val="1"/>
          <c:tx>
            <c:strRef>
              <c:f>ปากน้ำประแสร์!$C$2</c:f>
              <c:strCache>
                <c:ptCount val="1"/>
                <c:pt idx="0">
                  <c:v>ปริมาณน้ำจำหน่าย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2-24F1-4D57-8FB0-BC21D23EA17B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24F1-4D57-8FB0-BC21D23EA17B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24F1-4D57-8FB0-BC21D23EA17B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24F1-4D57-8FB0-BC21D23EA17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24F1-4D57-8FB0-BC21D23EA1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ปากน้ำประแสร์!$A$3:$A$6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ปากน้ำประแสร์!$C$3:$C$6</c:f>
              <c:numCache>
                <c:formatCode>#,##0.00</c:formatCode>
                <c:ptCount val="4"/>
                <c:pt idx="0">
                  <c:v>406572</c:v>
                </c:pt>
                <c:pt idx="1">
                  <c:v>460141</c:v>
                </c:pt>
                <c:pt idx="2">
                  <c:v>458839</c:v>
                </c:pt>
                <c:pt idx="3">
                  <c:v>522584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4F1-4D57-8FB0-BC21D23EA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9717290"/>
        <c:axId val="47261586"/>
      </c:lineChart>
      <c:lineChart>
        <c:grouping val="standard"/>
        <c:varyColors val="0"/>
        <c:ser>
          <c:idx val="2"/>
          <c:order val="2"/>
          <c:tx>
            <c:strRef>
              <c:f>ปากน้ำประแสร์!$D$2</c:f>
              <c:strCache>
                <c:ptCount val="1"/>
                <c:pt idx="0">
                  <c:v>หน่วยไฟฟ้า/ปริมาณน้ำจำหน่าย</c:v>
                </c:pt>
              </c:strCache>
            </c:strRef>
          </c:tx>
          <c:spPr>
            <a:ln cmpd="sng">
              <a:solidFill>
                <a:srgbClr val="FBBC04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ปากน้ำประแสร์!$A$3:$A$6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ปากน้ำประแสร์!$D$3:$D$6</c:f>
              <c:numCache>
                <c:formatCode>#,##0.00</c:formatCode>
                <c:ptCount val="4"/>
                <c:pt idx="0">
                  <c:v>0.75345274637702542</c:v>
                </c:pt>
                <c:pt idx="1">
                  <c:v>0.65245981123177466</c:v>
                </c:pt>
                <c:pt idx="2">
                  <c:v>0.68877573615146048</c:v>
                </c:pt>
                <c:pt idx="3">
                  <c:v>0.61133695252820608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4F1-4D57-8FB0-BC21D23EA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7617256"/>
        <c:axId val="777311090"/>
      </c:lineChart>
      <c:catAx>
        <c:axId val="5697172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เดือน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47261586"/>
        <c:crosses val="autoZero"/>
        <c:auto val="1"/>
        <c:lblAlgn val="ctr"/>
        <c:lblOffset val="100"/>
        <c:noMultiLvlLbl val="1"/>
      </c:catAx>
      <c:valAx>
        <c:axId val="472615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569717290"/>
        <c:crosses val="autoZero"/>
        <c:crossBetween val="between"/>
      </c:valAx>
      <c:catAx>
        <c:axId val="18076172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77311090"/>
        <c:crosses val="autoZero"/>
        <c:auto val="1"/>
        <c:lblAlgn val="ctr"/>
        <c:lblOffset val="100"/>
        <c:noMultiLvlLbl val="1"/>
      </c:catAx>
      <c:valAx>
        <c:axId val="77731109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807617256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th-T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                                   กปภ.สาขาจันทบุรี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จันทบุรี!$B$2</c:f>
              <c:strCache>
                <c:ptCount val="1"/>
                <c:pt idx="0">
                  <c:v>หน่วยไฟฟ้า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0-6503-43A3-8674-BFC760C7033F}"/>
              </c:ext>
            </c:extLst>
          </c:dPt>
          <c:dLbls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6503-43A3-8674-BFC760C703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จันทบุรี!$A$3:$A$6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จันทบุรี!$B$3:$B$6</c:f>
              <c:numCache>
                <c:formatCode>#,##0.00</c:formatCode>
                <c:ptCount val="4"/>
                <c:pt idx="0">
                  <c:v>527750.73</c:v>
                </c:pt>
                <c:pt idx="1">
                  <c:v>504562.73</c:v>
                </c:pt>
                <c:pt idx="2">
                  <c:v>448202.19</c:v>
                </c:pt>
                <c:pt idx="3">
                  <c:v>551142.56000000006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03-43A3-8674-BFC760C7033F}"/>
            </c:ext>
          </c:extLst>
        </c:ser>
        <c:ser>
          <c:idx val="1"/>
          <c:order val="1"/>
          <c:tx>
            <c:strRef>
              <c:f>จันทบุรี!$C$2</c:f>
              <c:strCache>
                <c:ptCount val="1"/>
                <c:pt idx="0">
                  <c:v>ปริมาณน้ำจำหน่าย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2-6503-43A3-8674-BFC760C7033F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6503-43A3-8674-BFC760C7033F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6503-43A3-8674-BFC760C7033F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6503-43A3-8674-BFC760C7033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6503-43A3-8674-BFC760C703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จันทบุรี!$A$3:$A$6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จันทบุรี!$C$3:$C$6</c:f>
              <c:numCache>
                <c:formatCode>#,##0.00</c:formatCode>
                <c:ptCount val="4"/>
                <c:pt idx="0">
                  <c:v>1140157</c:v>
                </c:pt>
                <c:pt idx="1">
                  <c:v>1199950</c:v>
                </c:pt>
                <c:pt idx="2">
                  <c:v>1184884</c:v>
                </c:pt>
                <c:pt idx="3">
                  <c:v>1325881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503-43A3-8674-BFC760C70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8623288"/>
        <c:axId val="556962145"/>
      </c:lineChart>
      <c:lineChart>
        <c:grouping val="standard"/>
        <c:varyColors val="0"/>
        <c:ser>
          <c:idx val="2"/>
          <c:order val="2"/>
          <c:tx>
            <c:strRef>
              <c:f>จันทบุรี!$D$2</c:f>
              <c:strCache>
                <c:ptCount val="1"/>
                <c:pt idx="0">
                  <c:v>หน่วยไฟฟ้า/ปริมาณน้ำจำหน่าย</c:v>
                </c:pt>
              </c:strCache>
            </c:strRef>
          </c:tx>
          <c:spPr>
            <a:ln cmpd="sng">
              <a:solidFill>
                <a:srgbClr val="FBBC04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จันทบุรี!$A$3:$A$6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จันทบุรี!$D$3:$D$6</c:f>
              <c:numCache>
                <c:formatCode>#,##0.00</c:formatCode>
                <c:ptCount val="4"/>
                <c:pt idx="0">
                  <c:v>0.4628754899544536</c:v>
                </c:pt>
                <c:pt idx="1">
                  <c:v>0.42048646193591399</c:v>
                </c:pt>
                <c:pt idx="2">
                  <c:v>0.37826672484395096</c:v>
                </c:pt>
                <c:pt idx="3">
                  <c:v>0.41568026089822546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503-43A3-8674-BFC760C70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6800532"/>
        <c:axId val="276235952"/>
      </c:lineChart>
      <c:catAx>
        <c:axId val="1268623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เดือน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556962145"/>
        <c:crosses val="autoZero"/>
        <c:auto val="1"/>
        <c:lblAlgn val="ctr"/>
        <c:lblOffset val="100"/>
        <c:noMultiLvlLbl val="1"/>
      </c:catAx>
      <c:valAx>
        <c:axId val="5569621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268623288"/>
        <c:crosses val="autoZero"/>
        <c:crossBetween val="between"/>
      </c:valAx>
      <c:catAx>
        <c:axId val="11868005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76235952"/>
        <c:crosses val="autoZero"/>
        <c:auto val="1"/>
        <c:lblAlgn val="ctr"/>
        <c:lblOffset val="100"/>
        <c:noMultiLvlLbl val="1"/>
      </c:catAx>
      <c:valAx>
        <c:axId val="27623595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186800532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th-T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                                   กปภ.สาขาขลุง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ขลุง!$B$2</c:f>
              <c:strCache>
                <c:ptCount val="1"/>
                <c:pt idx="0">
                  <c:v>หน่วยไฟฟ้า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0-9FAB-4BBD-8BC4-7C0F88E139E6}"/>
              </c:ext>
            </c:extLst>
          </c:dPt>
          <c:dLbls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9FAB-4BBD-8BC4-7C0F88E139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ขลุง!$A$3:$A$6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ขลุง!$B$3:$B$6</c:f>
              <c:numCache>
                <c:formatCode>#,##0.00</c:formatCode>
                <c:ptCount val="4"/>
                <c:pt idx="0">
                  <c:v>156914.88999999998</c:v>
                </c:pt>
                <c:pt idx="1">
                  <c:v>154620.9</c:v>
                </c:pt>
                <c:pt idx="2">
                  <c:v>148846.76</c:v>
                </c:pt>
                <c:pt idx="3">
                  <c:v>153242.14000000001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AB-4BBD-8BC4-7C0F88E139E6}"/>
            </c:ext>
          </c:extLst>
        </c:ser>
        <c:ser>
          <c:idx val="1"/>
          <c:order val="1"/>
          <c:tx>
            <c:strRef>
              <c:f>ขลุง!$C$2</c:f>
              <c:strCache>
                <c:ptCount val="1"/>
                <c:pt idx="0">
                  <c:v>ปริมาณน้ำจำหน่าย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2-9FAB-4BBD-8BC4-7C0F88E139E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9FAB-4BBD-8BC4-7C0F88E139E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9FAB-4BBD-8BC4-7C0F88E139E6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9FAB-4BBD-8BC4-7C0F88E139E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9FAB-4BBD-8BC4-7C0F88E139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ขลุง!$A$3:$A$6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ขลุง!$C$3:$C$6</c:f>
              <c:numCache>
                <c:formatCode>#,##0.00</c:formatCode>
                <c:ptCount val="4"/>
                <c:pt idx="0">
                  <c:v>233970</c:v>
                </c:pt>
                <c:pt idx="1">
                  <c:v>252676</c:v>
                </c:pt>
                <c:pt idx="2">
                  <c:v>245566</c:v>
                </c:pt>
                <c:pt idx="3">
                  <c:v>273817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FAB-4BBD-8BC4-7C0F88E13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0424334"/>
        <c:axId val="95012501"/>
      </c:lineChart>
      <c:lineChart>
        <c:grouping val="standard"/>
        <c:varyColors val="0"/>
        <c:ser>
          <c:idx val="2"/>
          <c:order val="2"/>
          <c:tx>
            <c:strRef>
              <c:f>ขลุง!$D$2</c:f>
              <c:strCache>
                <c:ptCount val="1"/>
                <c:pt idx="0">
                  <c:v>หน่วยไฟฟ้า/ปริมาณน้ำจำหน่าย</c:v>
                </c:pt>
              </c:strCache>
            </c:strRef>
          </c:tx>
          <c:spPr>
            <a:ln cmpd="sng">
              <a:solidFill>
                <a:srgbClr val="FBBC04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ขลุง!$A$3:$A$6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ขลุง!$D$3:$D$6</c:f>
              <c:numCache>
                <c:formatCode>#,##0.00</c:formatCode>
                <c:ptCount val="4"/>
                <c:pt idx="0">
                  <c:v>0.67066243535495995</c:v>
                </c:pt>
                <c:pt idx="1">
                  <c:v>0.61193346419921157</c:v>
                </c:pt>
                <c:pt idx="2">
                  <c:v>0.60613749460430189</c:v>
                </c:pt>
                <c:pt idx="3">
                  <c:v>0.55965166516322951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FAB-4BBD-8BC4-7C0F88E13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0809638"/>
        <c:axId val="455987638"/>
      </c:lineChart>
      <c:catAx>
        <c:axId val="14504243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เดือน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95012501"/>
        <c:crosses val="autoZero"/>
        <c:auto val="1"/>
        <c:lblAlgn val="ctr"/>
        <c:lblOffset val="100"/>
        <c:noMultiLvlLbl val="1"/>
      </c:catAx>
      <c:valAx>
        <c:axId val="950125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450424334"/>
        <c:crosses val="autoZero"/>
        <c:crossBetween val="between"/>
      </c:valAx>
      <c:catAx>
        <c:axId val="130080963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5987638"/>
        <c:crosses val="autoZero"/>
        <c:auto val="1"/>
        <c:lblAlgn val="ctr"/>
        <c:lblOffset val="100"/>
        <c:noMultiLvlLbl val="1"/>
      </c:catAx>
      <c:valAx>
        <c:axId val="45598763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300809638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th-T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                                   กปภ.สาขาตราด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ตราด!$B$2</c:f>
              <c:strCache>
                <c:ptCount val="1"/>
                <c:pt idx="0">
                  <c:v>หน่วยไฟฟ้า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0-385C-4FA3-A99D-B0021E7A0585}"/>
              </c:ext>
            </c:extLst>
          </c:dPt>
          <c:dLbls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385C-4FA3-A99D-B0021E7A05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ตราด!$A$3:$A$6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ตราด!$B$3:$B$6</c:f>
              <c:numCache>
                <c:formatCode>#,##0.00</c:formatCode>
                <c:ptCount val="4"/>
                <c:pt idx="0">
                  <c:v>534685.57000000007</c:v>
                </c:pt>
                <c:pt idx="1">
                  <c:v>512156.11</c:v>
                </c:pt>
                <c:pt idx="2">
                  <c:v>562135.97</c:v>
                </c:pt>
                <c:pt idx="3">
                  <c:v>545385.13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5C-4FA3-A99D-B0021E7A0585}"/>
            </c:ext>
          </c:extLst>
        </c:ser>
        <c:ser>
          <c:idx val="1"/>
          <c:order val="1"/>
          <c:tx>
            <c:strRef>
              <c:f>ตราด!$C$2</c:f>
              <c:strCache>
                <c:ptCount val="1"/>
                <c:pt idx="0">
                  <c:v>ปริมาณน้ำจำหน่าย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2-385C-4FA3-A99D-B0021E7A0585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385C-4FA3-A99D-B0021E7A0585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385C-4FA3-A99D-B0021E7A0585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385C-4FA3-A99D-B0021E7A058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385C-4FA3-A99D-B0021E7A05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ตราด!$A$3:$A$6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ตราด!$C$3:$C$6</c:f>
              <c:numCache>
                <c:formatCode>#,##0.00</c:formatCode>
                <c:ptCount val="4"/>
                <c:pt idx="0">
                  <c:v>489770</c:v>
                </c:pt>
                <c:pt idx="1">
                  <c:v>513994</c:v>
                </c:pt>
                <c:pt idx="2">
                  <c:v>501552</c:v>
                </c:pt>
                <c:pt idx="3">
                  <c:v>554646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85C-4FA3-A99D-B0021E7A0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5594775"/>
        <c:axId val="435820016"/>
      </c:lineChart>
      <c:lineChart>
        <c:grouping val="standard"/>
        <c:varyColors val="0"/>
        <c:ser>
          <c:idx val="2"/>
          <c:order val="2"/>
          <c:tx>
            <c:strRef>
              <c:f>ตราด!$D$2</c:f>
              <c:strCache>
                <c:ptCount val="1"/>
                <c:pt idx="0">
                  <c:v>หน่วยไฟฟ้า/ปริมาณน้ำจำหน่าย</c:v>
                </c:pt>
              </c:strCache>
            </c:strRef>
          </c:tx>
          <c:spPr>
            <a:ln cmpd="sng">
              <a:solidFill>
                <a:srgbClr val="FBBC04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ตราด!$A$3:$A$6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ตราด!$D$3:$D$6</c:f>
              <c:numCache>
                <c:formatCode>#,##0.00</c:formatCode>
                <c:ptCount val="4"/>
                <c:pt idx="0">
                  <c:v>1.0917074749372155</c:v>
                </c:pt>
                <c:pt idx="1">
                  <c:v>0.99642429678167443</c:v>
                </c:pt>
                <c:pt idx="2">
                  <c:v>1.1207929985325549</c:v>
                </c:pt>
                <c:pt idx="3">
                  <c:v>0.98330309783177017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85C-4FA3-A99D-B0021E7A0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768868"/>
        <c:axId val="268393183"/>
      </c:lineChart>
      <c:catAx>
        <c:axId val="2655947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เดือน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435820016"/>
        <c:crosses val="autoZero"/>
        <c:auto val="1"/>
        <c:lblAlgn val="ctr"/>
        <c:lblOffset val="100"/>
        <c:noMultiLvlLbl val="1"/>
      </c:catAx>
      <c:valAx>
        <c:axId val="4358200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265594775"/>
        <c:crosses val="autoZero"/>
        <c:crossBetween val="between"/>
      </c:valAx>
      <c:catAx>
        <c:axId val="1007688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68393183"/>
        <c:crosses val="autoZero"/>
        <c:auto val="1"/>
        <c:lblAlgn val="ctr"/>
        <c:lblOffset val="100"/>
        <c:noMultiLvlLbl val="1"/>
      </c:catAx>
      <c:valAx>
        <c:axId val="26839318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00768868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th-T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                                   กปภ.สาขาคลองใหญ่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คลองใหญ่!$B$2</c:f>
              <c:strCache>
                <c:ptCount val="1"/>
                <c:pt idx="0">
                  <c:v>หน่วยไฟฟ้า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0-C215-4247-9357-879BC557FA83}"/>
              </c:ext>
            </c:extLst>
          </c:dPt>
          <c:dLbls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C215-4247-9357-879BC557FA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คลองใหญ่!$A$3:$A$6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คลองใหญ่!$B$3:$B$6</c:f>
              <c:numCache>
                <c:formatCode>#,##0.00</c:formatCode>
                <c:ptCount val="4"/>
                <c:pt idx="0">
                  <c:v>37407.729999999996</c:v>
                </c:pt>
                <c:pt idx="1">
                  <c:v>41865.760000000002</c:v>
                </c:pt>
                <c:pt idx="2">
                  <c:v>38319.1</c:v>
                </c:pt>
                <c:pt idx="3">
                  <c:v>41985.899999999994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15-4247-9357-879BC557FA83}"/>
            </c:ext>
          </c:extLst>
        </c:ser>
        <c:ser>
          <c:idx val="1"/>
          <c:order val="1"/>
          <c:tx>
            <c:strRef>
              <c:f>คลองใหญ่!$C$2</c:f>
              <c:strCache>
                <c:ptCount val="1"/>
                <c:pt idx="0">
                  <c:v>ปริมาณน้ำจำหน่าย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2-C215-4247-9357-879BC557FA83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C215-4247-9357-879BC557FA83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C215-4247-9357-879BC557FA83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C215-4247-9357-879BC557FA8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C215-4247-9357-879BC557FA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คลองใหญ่!$A$3:$A$6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คลองใหญ่!$C$3:$C$6</c:f>
              <c:numCache>
                <c:formatCode>#,##0.00</c:formatCode>
                <c:ptCount val="4"/>
                <c:pt idx="0">
                  <c:v>63425</c:v>
                </c:pt>
                <c:pt idx="1">
                  <c:v>68926</c:v>
                </c:pt>
                <c:pt idx="2">
                  <c:v>70145</c:v>
                </c:pt>
                <c:pt idx="3">
                  <c:v>69431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215-4247-9357-879BC557F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4877886"/>
        <c:axId val="432554671"/>
      </c:lineChart>
      <c:lineChart>
        <c:grouping val="standard"/>
        <c:varyColors val="0"/>
        <c:ser>
          <c:idx val="2"/>
          <c:order val="2"/>
          <c:tx>
            <c:strRef>
              <c:f>คลองใหญ่!$D$2</c:f>
              <c:strCache>
                <c:ptCount val="1"/>
                <c:pt idx="0">
                  <c:v>หน่วยไฟฟ้า/ปริมาณน้ำจำหน่าย</c:v>
                </c:pt>
              </c:strCache>
            </c:strRef>
          </c:tx>
          <c:spPr>
            <a:ln cmpd="sng">
              <a:solidFill>
                <a:srgbClr val="FBBC04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คลองใหญ่!$A$3:$A$6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คลองใหญ่!$D$3:$D$6</c:f>
              <c:numCache>
                <c:formatCode>#,##0.00</c:formatCode>
                <c:ptCount val="4"/>
                <c:pt idx="0">
                  <c:v>0.5897947181710681</c:v>
                </c:pt>
                <c:pt idx="1">
                  <c:v>0.60740156109450716</c:v>
                </c:pt>
                <c:pt idx="2">
                  <c:v>0.54628412573953955</c:v>
                </c:pt>
                <c:pt idx="3">
                  <c:v>0.60471403263671841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215-4247-9357-879BC557F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7862838"/>
        <c:axId val="1747311807"/>
      </c:lineChart>
      <c:catAx>
        <c:axId val="18248778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เดือน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432554671"/>
        <c:crosses val="autoZero"/>
        <c:auto val="1"/>
        <c:lblAlgn val="ctr"/>
        <c:lblOffset val="100"/>
        <c:noMultiLvlLbl val="1"/>
      </c:catAx>
      <c:valAx>
        <c:axId val="4325546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824877886"/>
        <c:crosses val="autoZero"/>
        <c:crossBetween val="between"/>
      </c:valAx>
      <c:catAx>
        <c:axId val="60786283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47311807"/>
        <c:crosses val="autoZero"/>
        <c:auto val="1"/>
        <c:lblAlgn val="ctr"/>
        <c:lblOffset val="100"/>
        <c:noMultiLvlLbl val="1"/>
      </c:catAx>
      <c:valAx>
        <c:axId val="174731180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607862838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th-T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                                   กปภ.สาขาสระแก้ว</a:t>
            </a:r>
          </a:p>
        </c:rich>
      </c:tx>
      <c:layout>
        <c:manualLayout>
          <c:xMode val="edge"/>
          <c:yMode val="edge"/>
          <c:x val="2.7583333333333335E-2"/>
          <c:y val="0.05"/>
        </c:manualLayout>
      </c:layout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สระแก้ว!$B$2</c:f>
              <c:strCache>
                <c:ptCount val="1"/>
                <c:pt idx="0">
                  <c:v>หน่วยไฟฟ้า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0-7CA1-4BE4-953B-6F03CE65935C}"/>
              </c:ext>
            </c:extLst>
          </c:dPt>
          <c:dLbls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7CA1-4BE4-953B-6F03CE6593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สระแก้ว!$A$3:$A$6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สระแก้ว!$B$3:$B$6</c:f>
              <c:numCache>
                <c:formatCode>#,##0.00</c:formatCode>
                <c:ptCount val="4"/>
                <c:pt idx="0">
                  <c:v>141489.99</c:v>
                </c:pt>
                <c:pt idx="1">
                  <c:v>121931.34</c:v>
                </c:pt>
                <c:pt idx="2">
                  <c:v>152405.97</c:v>
                </c:pt>
                <c:pt idx="3">
                  <c:v>146579.24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A1-4BE4-953B-6F03CE65935C}"/>
            </c:ext>
          </c:extLst>
        </c:ser>
        <c:ser>
          <c:idx val="1"/>
          <c:order val="1"/>
          <c:tx>
            <c:strRef>
              <c:f>สระแก้ว!$C$2</c:f>
              <c:strCache>
                <c:ptCount val="1"/>
                <c:pt idx="0">
                  <c:v>ปริมาณน้ำจำหน่าย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2-7CA1-4BE4-953B-6F03CE65935C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7CA1-4BE4-953B-6F03CE65935C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7CA1-4BE4-953B-6F03CE65935C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7CA1-4BE4-953B-6F03CE65935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7CA1-4BE4-953B-6F03CE6593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สระแก้ว!$A$3:$A$6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สระแก้ว!$C$3:$C$6</c:f>
              <c:numCache>
                <c:formatCode>#,##0.00</c:formatCode>
                <c:ptCount val="4"/>
                <c:pt idx="0">
                  <c:v>299556</c:v>
                </c:pt>
                <c:pt idx="1">
                  <c:v>309338</c:v>
                </c:pt>
                <c:pt idx="2">
                  <c:v>298685</c:v>
                </c:pt>
                <c:pt idx="3">
                  <c:v>339718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CA1-4BE4-953B-6F03CE659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0205398"/>
        <c:axId val="199593074"/>
      </c:lineChart>
      <c:lineChart>
        <c:grouping val="standard"/>
        <c:varyColors val="0"/>
        <c:ser>
          <c:idx val="2"/>
          <c:order val="2"/>
          <c:tx>
            <c:strRef>
              <c:f>สระแก้ว!$D$2</c:f>
              <c:strCache>
                <c:ptCount val="1"/>
                <c:pt idx="0">
                  <c:v>หน่วยไฟฟ้า/ปริมาณน้ำจำหน่าย</c:v>
                </c:pt>
              </c:strCache>
            </c:strRef>
          </c:tx>
          <c:spPr>
            <a:ln cmpd="sng">
              <a:solidFill>
                <a:srgbClr val="FBBC04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สระแก้ว!$A$3:$A$6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สระแก้ว!$D$3:$D$6</c:f>
              <c:numCache>
                <c:formatCode>#,##0.00</c:formatCode>
                <c:ptCount val="4"/>
                <c:pt idx="0">
                  <c:v>0.47233235188078354</c:v>
                </c:pt>
                <c:pt idx="1">
                  <c:v>0.39416864400752571</c:v>
                </c:pt>
                <c:pt idx="2">
                  <c:v>0.51025652443209402</c:v>
                </c:pt>
                <c:pt idx="3">
                  <c:v>0.43147328077994096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CA1-4BE4-953B-6F03CE659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1793883"/>
        <c:axId val="462023557"/>
      </c:lineChart>
      <c:catAx>
        <c:axId val="13702053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เดือน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99593074"/>
        <c:crosses val="autoZero"/>
        <c:auto val="1"/>
        <c:lblAlgn val="ctr"/>
        <c:lblOffset val="100"/>
        <c:noMultiLvlLbl val="1"/>
      </c:catAx>
      <c:valAx>
        <c:axId val="1995930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370205398"/>
        <c:crosses val="autoZero"/>
        <c:crossBetween val="between"/>
      </c:valAx>
      <c:catAx>
        <c:axId val="3917938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62023557"/>
        <c:crosses val="autoZero"/>
        <c:auto val="1"/>
        <c:lblAlgn val="ctr"/>
        <c:lblOffset val="100"/>
        <c:noMultiLvlLbl val="1"/>
      </c:catAx>
      <c:valAx>
        <c:axId val="46202355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391793883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th-T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                                   กปภ.สาขาวัฒนานคร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วัฒนานคร!$B$2</c:f>
              <c:strCache>
                <c:ptCount val="1"/>
                <c:pt idx="0">
                  <c:v>หน่วยไฟฟ้า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0-DAC6-4224-A748-D235A0E40C26}"/>
              </c:ext>
            </c:extLst>
          </c:dPt>
          <c:dLbls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DAC6-4224-A748-D235A0E40C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วัฒนานคร!$A$3:$A$6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วัฒนานคร!$B$3:$B$6</c:f>
              <c:numCache>
                <c:formatCode>#,##0.00</c:formatCode>
                <c:ptCount val="4"/>
                <c:pt idx="0">
                  <c:v>35076.57</c:v>
                </c:pt>
                <c:pt idx="1">
                  <c:v>28769.93</c:v>
                </c:pt>
                <c:pt idx="2">
                  <c:v>49885.58</c:v>
                </c:pt>
                <c:pt idx="3">
                  <c:v>48097.82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C6-4224-A748-D235A0E40C26}"/>
            </c:ext>
          </c:extLst>
        </c:ser>
        <c:ser>
          <c:idx val="1"/>
          <c:order val="1"/>
          <c:tx>
            <c:strRef>
              <c:f>วัฒนานคร!$C$2</c:f>
              <c:strCache>
                <c:ptCount val="1"/>
                <c:pt idx="0">
                  <c:v>ปริมาณน้ำจำหน่าย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2-DAC6-4224-A748-D235A0E40C2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DAC6-4224-A748-D235A0E40C2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DAC6-4224-A748-D235A0E40C26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DAC6-4224-A748-D235A0E40C2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DAC6-4224-A748-D235A0E40C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วัฒนานคร!$A$3:$A$6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วัฒนานคร!$C$3:$C$6</c:f>
              <c:numCache>
                <c:formatCode>#,##0.00</c:formatCode>
                <c:ptCount val="4"/>
                <c:pt idx="0">
                  <c:v>108099</c:v>
                </c:pt>
                <c:pt idx="1">
                  <c:v>110904</c:v>
                </c:pt>
                <c:pt idx="2">
                  <c:v>110306</c:v>
                </c:pt>
                <c:pt idx="3">
                  <c:v>118168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AC6-4224-A748-D235A0E40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4109550"/>
        <c:axId val="1567824747"/>
      </c:lineChart>
      <c:lineChart>
        <c:grouping val="standard"/>
        <c:varyColors val="0"/>
        <c:ser>
          <c:idx val="2"/>
          <c:order val="2"/>
          <c:tx>
            <c:strRef>
              <c:f>วัฒนานคร!$D$2</c:f>
              <c:strCache>
                <c:ptCount val="1"/>
                <c:pt idx="0">
                  <c:v>หน่วยไฟฟ้า/ปริมาณน้ำจำหน่าย</c:v>
                </c:pt>
              </c:strCache>
            </c:strRef>
          </c:tx>
          <c:spPr>
            <a:ln cmpd="sng">
              <a:solidFill>
                <a:srgbClr val="FBBC04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วัฒนานคร!$A$3:$A$6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วัฒนานคร!$D$3:$D$6</c:f>
              <c:numCache>
                <c:formatCode>#,##0.00</c:formatCode>
                <c:ptCount val="4"/>
                <c:pt idx="0">
                  <c:v>0.32448561041267726</c:v>
                </c:pt>
                <c:pt idx="1">
                  <c:v>0.25941291567481789</c:v>
                </c:pt>
                <c:pt idx="2">
                  <c:v>0.45224720323463818</c:v>
                </c:pt>
                <c:pt idx="3">
                  <c:v>0.40702914494617831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AC6-4224-A748-D235A0E40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1296571"/>
        <c:axId val="155829750"/>
      </c:lineChart>
      <c:catAx>
        <c:axId val="18041095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เดือน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567824747"/>
        <c:crosses val="autoZero"/>
        <c:auto val="1"/>
        <c:lblAlgn val="ctr"/>
        <c:lblOffset val="100"/>
        <c:noMultiLvlLbl val="1"/>
      </c:catAx>
      <c:valAx>
        <c:axId val="15678247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804109550"/>
        <c:crosses val="autoZero"/>
        <c:crossBetween val="between"/>
      </c:valAx>
      <c:catAx>
        <c:axId val="8212965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5829750"/>
        <c:crosses val="autoZero"/>
        <c:auto val="1"/>
        <c:lblAlgn val="ctr"/>
        <c:lblOffset val="100"/>
        <c:noMultiLvlLbl val="1"/>
      </c:catAx>
      <c:valAx>
        <c:axId val="15582975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821296571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th-T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                                   กปภ.สาขาอรัญประเทศ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อรัญประเทศ!$B$2</c:f>
              <c:strCache>
                <c:ptCount val="1"/>
                <c:pt idx="0">
                  <c:v>หน่วยไฟฟ้า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0-FC7D-4503-82E2-91014F819E3B}"/>
              </c:ext>
            </c:extLst>
          </c:dPt>
          <c:dLbls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FC7D-4503-82E2-91014F819E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อรัญประเทศ!$A$3:$A$6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อรัญประเทศ!$B$3:$B$6</c:f>
              <c:numCache>
                <c:formatCode>#,##0.00</c:formatCode>
                <c:ptCount val="4"/>
                <c:pt idx="0">
                  <c:v>224920.24</c:v>
                </c:pt>
                <c:pt idx="1">
                  <c:v>211318.54</c:v>
                </c:pt>
                <c:pt idx="2">
                  <c:v>227977.5</c:v>
                </c:pt>
                <c:pt idx="3">
                  <c:v>184788.01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7D-4503-82E2-91014F819E3B}"/>
            </c:ext>
          </c:extLst>
        </c:ser>
        <c:ser>
          <c:idx val="1"/>
          <c:order val="1"/>
          <c:tx>
            <c:strRef>
              <c:f>อรัญประเทศ!$C$2</c:f>
              <c:strCache>
                <c:ptCount val="1"/>
                <c:pt idx="0">
                  <c:v>ปริมาณน้ำจำหน่าย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2-FC7D-4503-82E2-91014F819E3B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FC7D-4503-82E2-91014F819E3B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FC7D-4503-82E2-91014F819E3B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FC7D-4503-82E2-91014F819E3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FC7D-4503-82E2-91014F819E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อรัญประเทศ!$A$3:$A$6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อรัญประเทศ!$C$3:$C$6</c:f>
              <c:numCache>
                <c:formatCode>#,##0.00</c:formatCode>
                <c:ptCount val="4"/>
                <c:pt idx="0">
                  <c:v>348856</c:v>
                </c:pt>
                <c:pt idx="1">
                  <c:v>361395</c:v>
                </c:pt>
                <c:pt idx="2">
                  <c:v>349395</c:v>
                </c:pt>
                <c:pt idx="3">
                  <c:v>283247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C7D-4503-82E2-91014F819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6276590"/>
        <c:axId val="1230312003"/>
      </c:lineChart>
      <c:lineChart>
        <c:grouping val="standard"/>
        <c:varyColors val="0"/>
        <c:ser>
          <c:idx val="2"/>
          <c:order val="2"/>
          <c:tx>
            <c:strRef>
              <c:f>อรัญประเทศ!$D$2</c:f>
              <c:strCache>
                <c:ptCount val="1"/>
                <c:pt idx="0">
                  <c:v>หน่วยไฟฟ้า/ปริมาณน้ำจำหน่าย</c:v>
                </c:pt>
              </c:strCache>
            </c:strRef>
          </c:tx>
          <c:spPr>
            <a:ln cmpd="sng">
              <a:solidFill>
                <a:srgbClr val="FBBC04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อรัญประเทศ!$A$3:$A$6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อรัญประเทศ!$D$3:$D$6</c:f>
              <c:numCache>
                <c:formatCode>#,##0.00</c:formatCode>
                <c:ptCount val="4"/>
                <c:pt idx="0">
                  <c:v>0.64473662485380789</c:v>
                </c:pt>
                <c:pt idx="1">
                  <c:v>0.58473011524785901</c:v>
                </c:pt>
                <c:pt idx="2">
                  <c:v>0.65249216502812002</c:v>
                </c:pt>
                <c:pt idx="3">
                  <c:v>0.6523917640787017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C7D-4503-82E2-91014F819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1642730"/>
        <c:axId val="472988782"/>
      </c:lineChart>
      <c:catAx>
        <c:axId val="15062765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เดือน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230312003"/>
        <c:crosses val="autoZero"/>
        <c:auto val="1"/>
        <c:lblAlgn val="ctr"/>
        <c:lblOffset val="100"/>
        <c:noMultiLvlLbl val="1"/>
      </c:catAx>
      <c:valAx>
        <c:axId val="12303120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506276590"/>
        <c:crosses val="autoZero"/>
        <c:crossBetween val="between"/>
      </c:valAx>
      <c:catAx>
        <c:axId val="130164273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72988782"/>
        <c:crosses val="autoZero"/>
        <c:auto val="1"/>
        <c:lblAlgn val="ctr"/>
        <c:lblOffset val="100"/>
        <c:noMultiLvlLbl val="1"/>
      </c:catAx>
      <c:valAx>
        <c:axId val="47298878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301642730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th-T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                                   กปภ.สาขาปราจีนบุรี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ปราจีนบุรี!$B$2</c:f>
              <c:strCache>
                <c:ptCount val="1"/>
                <c:pt idx="0">
                  <c:v>หน่วยไฟฟ้า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0-531F-4E37-85A6-5D5F40BEC759}"/>
              </c:ext>
            </c:extLst>
          </c:dPt>
          <c:dLbls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531F-4E37-85A6-5D5F40BEC7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ปราจีนบุรี!$A$3:$A$6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ปราจีนบุรี!$B$3:$B$6</c:f>
              <c:numCache>
                <c:formatCode>#,##0.00</c:formatCode>
                <c:ptCount val="4"/>
                <c:pt idx="0">
                  <c:v>488178.38</c:v>
                </c:pt>
                <c:pt idx="1">
                  <c:v>479863.98</c:v>
                </c:pt>
                <c:pt idx="2">
                  <c:v>469106.01</c:v>
                </c:pt>
                <c:pt idx="3">
                  <c:v>478683.26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1F-4E37-85A6-5D5F40BEC759}"/>
            </c:ext>
          </c:extLst>
        </c:ser>
        <c:ser>
          <c:idx val="1"/>
          <c:order val="1"/>
          <c:tx>
            <c:strRef>
              <c:f>ปราจีนบุรี!$C$2</c:f>
              <c:strCache>
                <c:ptCount val="1"/>
                <c:pt idx="0">
                  <c:v>ปริมาณน้ำจำหน่าย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2-531F-4E37-85A6-5D5F40BEC759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531F-4E37-85A6-5D5F40BEC759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531F-4E37-85A6-5D5F40BEC759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531F-4E37-85A6-5D5F40BEC75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531F-4E37-85A6-5D5F40BEC7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ปราจีนบุรี!$A$3:$A$6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ปราจีนบุรี!$C$3:$C$6</c:f>
              <c:numCache>
                <c:formatCode>#,##0.00</c:formatCode>
                <c:ptCount val="4"/>
                <c:pt idx="0">
                  <c:v>759524</c:v>
                </c:pt>
                <c:pt idx="1">
                  <c:v>801273</c:v>
                </c:pt>
                <c:pt idx="2">
                  <c:v>801044</c:v>
                </c:pt>
                <c:pt idx="3">
                  <c:v>832866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31F-4E37-85A6-5D5F40BEC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751028"/>
        <c:axId val="1126244882"/>
      </c:lineChart>
      <c:lineChart>
        <c:grouping val="standard"/>
        <c:varyColors val="0"/>
        <c:ser>
          <c:idx val="2"/>
          <c:order val="2"/>
          <c:tx>
            <c:strRef>
              <c:f>ปราจีนบุรี!$D$2</c:f>
              <c:strCache>
                <c:ptCount val="1"/>
                <c:pt idx="0">
                  <c:v>หน่วยไฟฟ้า/ปริมาณน้ำจำหน่าย</c:v>
                </c:pt>
              </c:strCache>
            </c:strRef>
          </c:tx>
          <c:spPr>
            <a:ln cmpd="sng">
              <a:solidFill>
                <a:srgbClr val="FBBC04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ปราจีนบุรี!$A$3:$A$6</c:f>
              <c:strCache>
                <c:ptCount val="4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</c:strCache>
            </c:strRef>
          </c:cat>
          <c:val>
            <c:numRef>
              <c:f>ปราจีนบุรี!$D$3:$D$6</c:f>
              <c:numCache>
                <c:formatCode>#,##0.00</c:formatCode>
                <c:ptCount val="4"/>
                <c:pt idx="0">
                  <c:v>0.64274253348149635</c:v>
                </c:pt>
                <c:pt idx="1">
                  <c:v>0.59887701195472698</c:v>
                </c:pt>
                <c:pt idx="2">
                  <c:v>0.58561828064375987</c:v>
                </c:pt>
                <c:pt idx="3">
                  <c:v>0.574742227441149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31F-4E37-85A6-5D5F40BEC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8922864"/>
        <c:axId val="646407578"/>
      </c:lineChart>
      <c:catAx>
        <c:axId val="1827510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เดือน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126244882"/>
        <c:crosses val="autoZero"/>
        <c:auto val="1"/>
        <c:lblAlgn val="ctr"/>
        <c:lblOffset val="100"/>
        <c:noMultiLvlLbl val="1"/>
      </c:catAx>
      <c:valAx>
        <c:axId val="11262448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82751028"/>
        <c:crosses val="autoZero"/>
        <c:crossBetween val="between"/>
      </c:valAx>
      <c:catAx>
        <c:axId val="6889228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46407578"/>
        <c:crosses val="autoZero"/>
        <c:auto val="1"/>
        <c:lblAlgn val="ctr"/>
        <c:lblOffset val="100"/>
        <c:noMultiLvlLbl val="1"/>
      </c:catAx>
      <c:valAx>
        <c:axId val="64640757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688922864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th-T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                                   กปภ.สาขากบินทร์บุรี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กบินทร์บุรี!$B$2</c:f>
              <c:strCache>
                <c:ptCount val="1"/>
                <c:pt idx="0">
                  <c:v>หน่วยไฟฟ้า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0-40E8-4293-9549-8998BA849E3B}"/>
              </c:ext>
            </c:extLst>
          </c:dPt>
          <c:dLbls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40E8-4293-9549-8998BA849E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กบินทร์บุรี!$A$3:$A$7</c:f>
              <c:strCache>
                <c:ptCount val="5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  <c:pt idx="4">
                  <c:v>ก.พ.-69</c:v>
                </c:pt>
              </c:strCache>
            </c:strRef>
          </c:cat>
          <c:val>
            <c:numRef>
              <c:f>กบินทร์บุรี!$B$3:$B$7</c:f>
              <c:numCache>
                <c:formatCode>#,##0.00</c:formatCode>
                <c:ptCount val="5"/>
                <c:pt idx="0">
                  <c:v>134379.07</c:v>
                </c:pt>
                <c:pt idx="1">
                  <c:v>132966.66</c:v>
                </c:pt>
                <c:pt idx="2">
                  <c:v>138043.09</c:v>
                </c:pt>
                <c:pt idx="3">
                  <c:v>136836.5</c:v>
                </c:pt>
                <c:pt idx="4">
                  <c:v>128882.2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E8-4293-9549-8998BA849E3B}"/>
            </c:ext>
          </c:extLst>
        </c:ser>
        <c:ser>
          <c:idx val="1"/>
          <c:order val="1"/>
          <c:tx>
            <c:strRef>
              <c:f>กบินทร์บุรี!$C$2</c:f>
              <c:strCache>
                <c:ptCount val="1"/>
                <c:pt idx="0">
                  <c:v>ปริมาณน้ำจำหน่าย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2-40E8-4293-9549-8998BA849E3B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40E8-4293-9549-8998BA849E3B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40E8-4293-9549-8998BA849E3B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40E8-4293-9549-8998BA849E3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-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40E8-4293-9549-8998BA849E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กบินทร์บุรี!$A$3:$A$7</c:f>
              <c:strCache>
                <c:ptCount val="5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  <c:pt idx="4">
                  <c:v>ก.พ.-69</c:v>
                </c:pt>
              </c:strCache>
            </c:strRef>
          </c:cat>
          <c:val>
            <c:numRef>
              <c:f>กบินทร์บุรี!$C$3:$C$7</c:f>
              <c:numCache>
                <c:formatCode>#,##0.00</c:formatCode>
                <c:ptCount val="5"/>
                <c:pt idx="0">
                  <c:v>293413</c:v>
                </c:pt>
                <c:pt idx="1">
                  <c:v>310412</c:v>
                </c:pt>
                <c:pt idx="2">
                  <c:v>311616</c:v>
                </c:pt>
                <c:pt idx="3">
                  <c:v>333862</c:v>
                </c:pt>
                <c:pt idx="4">
                  <c:v>335486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0E8-4293-9549-8998BA849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6608775"/>
        <c:axId val="738979350"/>
      </c:lineChart>
      <c:lineChart>
        <c:grouping val="standard"/>
        <c:varyColors val="0"/>
        <c:ser>
          <c:idx val="2"/>
          <c:order val="2"/>
          <c:tx>
            <c:strRef>
              <c:f>กบินทร์บุรี!$D$2</c:f>
              <c:strCache>
                <c:ptCount val="1"/>
                <c:pt idx="0">
                  <c:v>หน่วยไฟฟ้า/ปริมาณน้ำจำหน่าย</c:v>
                </c:pt>
              </c:strCache>
            </c:strRef>
          </c:tx>
          <c:spPr>
            <a:ln cmpd="sng">
              <a:solidFill>
                <a:srgbClr val="FBBC04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กบินทร์บุรี!$A$3:$A$7</c:f>
              <c:strCache>
                <c:ptCount val="5"/>
                <c:pt idx="0">
                  <c:v>ต.ค.-68</c:v>
                </c:pt>
                <c:pt idx="1">
                  <c:v>พ.ย.-68</c:v>
                </c:pt>
                <c:pt idx="2">
                  <c:v>ธ.ค.-68</c:v>
                </c:pt>
                <c:pt idx="3">
                  <c:v>ม.ค.-69</c:v>
                </c:pt>
                <c:pt idx="4">
                  <c:v>ก.พ.-69</c:v>
                </c:pt>
              </c:strCache>
            </c:strRef>
          </c:cat>
          <c:val>
            <c:numRef>
              <c:f>กบินทร์บุรี!$D$3:$D$7</c:f>
              <c:numCache>
                <c:formatCode>#,##0.00</c:formatCode>
                <c:ptCount val="5"/>
                <c:pt idx="0">
                  <c:v>0.45798608105298677</c:v>
                </c:pt>
                <c:pt idx="1">
                  <c:v>0.42835541151759599</c:v>
                </c:pt>
                <c:pt idx="2">
                  <c:v>0.44299102100020538</c:v>
                </c:pt>
                <c:pt idx="3">
                  <c:v>0.40985946289185354</c:v>
                </c:pt>
                <c:pt idx="4">
                  <c:v>0.38416565817947695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0E8-4293-9549-8998BA849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336370"/>
        <c:axId val="1409839612"/>
      </c:lineChart>
      <c:catAx>
        <c:axId val="5766087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เดือน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738979350"/>
        <c:crosses val="autoZero"/>
        <c:auto val="1"/>
        <c:lblAlgn val="ctr"/>
        <c:lblOffset val="100"/>
        <c:noMultiLvlLbl val="1"/>
      </c:catAx>
      <c:valAx>
        <c:axId val="7389793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576608775"/>
        <c:crosses val="autoZero"/>
        <c:crossBetween val="between"/>
      </c:valAx>
      <c:catAx>
        <c:axId val="12933637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09839612"/>
        <c:crosses val="autoZero"/>
        <c:auto val="1"/>
        <c:lblAlgn val="ctr"/>
        <c:lblOffset val="100"/>
        <c:noMultiLvlLbl val="1"/>
      </c:catAx>
      <c:valAx>
        <c:axId val="140983961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29336370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th-T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26</xdr:row>
      <xdr:rowOff>76200</xdr:rowOff>
    </xdr:from>
    <xdr:ext cx="9715500" cy="3867150"/>
    <xdr:graphicFrame macro="">
      <xdr:nvGraphicFramePr>
        <xdr:cNvPr id="2" name="Chart 1" title="แผนภูมิ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19050</xdr:colOff>
      <xdr:row>25</xdr:row>
      <xdr:rowOff>190500</xdr:rowOff>
    </xdr:from>
    <xdr:ext cx="9563100" cy="3952875"/>
    <xdr:graphicFrame macro="">
      <xdr:nvGraphicFramePr>
        <xdr:cNvPr id="3" name="Chart 2" title="แผนภูมิ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28575</xdr:colOff>
      <xdr:row>47</xdr:row>
      <xdr:rowOff>28575</xdr:rowOff>
    </xdr:from>
    <xdr:ext cx="9677400" cy="3914775"/>
    <xdr:graphicFrame macro="">
      <xdr:nvGraphicFramePr>
        <xdr:cNvPr id="4" name="Chart 3" title="แผนภูมิ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12</xdr:col>
      <xdr:colOff>19050</xdr:colOff>
      <xdr:row>47</xdr:row>
      <xdr:rowOff>28575</xdr:rowOff>
    </xdr:from>
    <xdr:ext cx="9563100" cy="3952875"/>
    <xdr:graphicFrame macro="">
      <xdr:nvGraphicFramePr>
        <xdr:cNvPr id="5" name="Chart 4" title="แผนภูมิ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28575</xdr:colOff>
      <xdr:row>2</xdr:row>
      <xdr:rowOff>28575</xdr:rowOff>
    </xdr:from>
    <xdr:ext cx="5715000" cy="3533775"/>
    <xdr:graphicFrame macro="">
      <xdr:nvGraphicFramePr>
        <xdr:cNvPr id="5" name="Chart 5" title="แผนภูมิ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47625</xdr:colOff>
      <xdr:row>1</xdr:row>
      <xdr:rowOff>0</xdr:rowOff>
    </xdr:from>
    <xdr:ext cx="5715000" cy="3533775"/>
    <xdr:graphicFrame macro="">
      <xdr:nvGraphicFramePr>
        <xdr:cNvPr id="6" name="Chart 6" title="แผนภูมิ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1</xdr:row>
      <xdr:rowOff>0</xdr:rowOff>
    </xdr:from>
    <xdr:ext cx="5715000" cy="3533775"/>
    <xdr:graphicFrame macro="">
      <xdr:nvGraphicFramePr>
        <xdr:cNvPr id="7" name="Chart 7" title="แผนภูมิ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1</xdr:row>
      <xdr:rowOff>0</xdr:rowOff>
    </xdr:from>
    <xdr:ext cx="5715000" cy="3533775"/>
    <xdr:graphicFrame macro="">
      <xdr:nvGraphicFramePr>
        <xdr:cNvPr id="8" name="Chart 8" title="แผนภูมิ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1</xdr:row>
      <xdr:rowOff>0</xdr:rowOff>
    </xdr:from>
    <xdr:ext cx="5715000" cy="3533775"/>
    <xdr:graphicFrame macro="">
      <xdr:nvGraphicFramePr>
        <xdr:cNvPr id="9" name="Chart 9" title="แผนภูมิ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1</xdr:row>
      <xdr:rowOff>0</xdr:rowOff>
    </xdr:from>
    <xdr:ext cx="5715000" cy="3533775"/>
    <xdr:graphicFrame macro="">
      <xdr:nvGraphicFramePr>
        <xdr:cNvPr id="10" name="Chart 10" title="แผนภูมิ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1</xdr:row>
      <xdr:rowOff>0</xdr:rowOff>
    </xdr:from>
    <xdr:ext cx="5715000" cy="3533775"/>
    <xdr:graphicFrame macro="">
      <xdr:nvGraphicFramePr>
        <xdr:cNvPr id="11" name="Chart 11" title="แผนภูมิ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1</xdr:row>
      <xdr:rowOff>0</xdr:rowOff>
    </xdr:from>
    <xdr:ext cx="5715000" cy="3533775"/>
    <xdr:graphicFrame macro="">
      <xdr:nvGraphicFramePr>
        <xdr:cNvPr id="12" name="Chart 12" title="แผนภูมิ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1</xdr:row>
      <xdr:rowOff>0</xdr:rowOff>
    </xdr:from>
    <xdr:ext cx="5715000" cy="3533775"/>
    <xdr:graphicFrame macro="">
      <xdr:nvGraphicFramePr>
        <xdr:cNvPr id="13" name="Chart 13" title="แผนภูมิ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1</xdr:row>
      <xdr:rowOff>0</xdr:rowOff>
    </xdr:from>
    <xdr:ext cx="5715000" cy="3533775"/>
    <xdr:graphicFrame macro="">
      <xdr:nvGraphicFramePr>
        <xdr:cNvPr id="14" name="Chart 14" title="แผนภูมิ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1</xdr:row>
      <xdr:rowOff>0</xdr:rowOff>
    </xdr:from>
    <xdr:ext cx="5715000" cy="3533775"/>
    <xdr:graphicFrame macro="">
      <xdr:nvGraphicFramePr>
        <xdr:cNvPr id="15" name="Chart 15" title="แผนภูมิ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1</xdr:row>
      <xdr:rowOff>0</xdr:rowOff>
    </xdr:from>
    <xdr:ext cx="5715000" cy="3533775"/>
    <xdr:graphicFrame macro="">
      <xdr:nvGraphicFramePr>
        <xdr:cNvPr id="16" name="Chart 16" title="แผนภูมิ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1</xdr:row>
      <xdr:rowOff>0</xdr:rowOff>
    </xdr:from>
    <xdr:ext cx="5715000" cy="3533775"/>
    <xdr:graphicFrame macro="">
      <xdr:nvGraphicFramePr>
        <xdr:cNvPr id="17" name="Chart 17" title="แผนภูมิ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1</xdr:row>
      <xdr:rowOff>0</xdr:rowOff>
    </xdr:from>
    <xdr:ext cx="5715000" cy="3533775"/>
    <xdr:graphicFrame macro="">
      <xdr:nvGraphicFramePr>
        <xdr:cNvPr id="18" name="Chart 18" title="แผนภูมิ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1</xdr:row>
      <xdr:rowOff>0</xdr:rowOff>
    </xdr:from>
    <xdr:ext cx="5715000" cy="3533775"/>
    <xdr:graphicFrame macro="">
      <xdr:nvGraphicFramePr>
        <xdr:cNvPr id="19" name="Chart 19" title="แผนภูมิ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1</xdr:row>
      <xdr:rowOff>0</xdr:rowOff>
    </xdr:from>
    <xdr:ext cx="5715000" cy="3533775"/>
    <xdr:graphicFrame macro="">
      <xdr:nvGraphicFramePr>
        <xdr:cNvPr id="20" name="Chart 20" title="แผนภูมิ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1</xdr:row>
      <xdr:rowOff>0</xdr:rowOff>
    </xdr:from>
    <xdr:ext cx="5715000" cy="3533775"/>
    <xdr:graphicFrame macro="">
      <xdr:nvGraphicFramePr>
        <xdr:cNvPr id="21" name="Chart 21" title="แผนภูมิ">
          <a:extLst>
            <a:ext uri="{FF2B5EF4-FFF2-40B4-BE49-F238E27FC236}">
              <a16:creationId xmlns:a16="http://schemas.microsoft.com/office/drawing/2014/main" id="{00000000-0008-0000-11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1</xdr:row>
      <xdr:rowOff>0</xdr:rowOff>
    </xdr:from>
    <xdr:ext cx="5715000" cy="3533775"/>
    <xdr:graphicFrame macro="">
      <xdr:nvGraphicFramePr>
        <xdr:cNvPr id="22" name="Chart 22" title="แผนภูมิ">
          <a:extLst>
            <a:ext uri="{FF2B5EF4-FFF2-40B4-BE49-F238E27FC236}">
              <a16:creationId xmlns:a16="http://schemas.microsoft.com/office/drawing/2014/main" id="{00000000-0008-0000-12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1</xdr:row>
      <xdr:rowOff>0</xdr:rowOff>
    </xdr:from>
    <xdr:ext cx="5715000" cy="3533775"/>
    <xdr:graphicFrame macro="">
      <xdr:nvGraphicFramePr>
        <xdr:cNvPr id="23" name="Chart 23" title="แผนภูมิ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1</xdr:row>
      <xdr:rowOff>0</xdr:rowOff>
    </xdr:from>
    <xdr:ext cx="5715000" cy="3533775"/>
    <xdr:graphicFrame macro="">
      <xdr:nvGraphicFramePr>
        <xdr:cNvPr id="24" name="Chart 24" title="แผนภูมิ">
          <a:extLst>
            <a:ext uri="{FF2B5EF4-FFF2-40B4-BE49-F238E27FC236}">
              <a16:creationId xmlns:a16="http://schemas.microsoft.com/office/drawing/2014/main" id="{00000000-0008-0000-14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1</xdr:row>
      <xdr:rowOff>0</xdr:rowOff>
    </xdr:from>
    <xdr:ext cx="5715000" cy="3533775"/>
    <xdr:graphicFrame macro="">
      <xdr:nvGraphicFramePr>
        <xdr:cNvPr id="25" name="Chart 25" title="แผนภูมิ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1</xdr:row>
      <xdr:rowOff>0</xdr:rowOff>
    </xdr:from>
    <xdr:ext cx="5715000" cy="3533775"/>
    <xdr:graphicFrame macro="">
      <xdr:nvGraphicFramePr>
        <xdr:cNvPr id="26" name="Chart 26" title="แผนภูมิ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1</xdr:row>
      <xdr:rowOff>0</xdr:rowOff>
    </xdr:from>
    <xdr:ext cx="5715000" cy="3533775"/>
    <xdr:graphicFrame macro="">
      <xdr:nvGraphicFramePr>
        <xdr:cNvPr id="27" name="Chart 27" title="แผนภูมิ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workbookViewId="0">
      <selection activeCell="V18" sqref="V18"/>
    </sheetView>
  </sheetViews>
  <sheetFormatPr defaultColWidth="12.5703125" defaultRowHeight="15.75" customHeight="1"/>
  <cols>
    <col min="1" max="1" width="8.42578125" customWidth="1"/>
    <col min="2" max="2" width="19.42578125" customWidth="1"/>
  </cols>
  <sheetData>
    <row r="1" spans="1:27" ht="15.75" customHeight="1">
      <c r="A1" s="1"/>
      <c r="B1" s="2" t="s">
        <v>0</v>
      </c>
      <c r="C1" s="29" t="s">
        <v>1</v>
      </c>
      <c r="D1" s="30"/>
      <c r="E1" s="30"/>
      <c r="F1" s="30"/>
      <c r="G1" s="30"/>
      <c r="H1" s="30"/>
      <c r="I1" s="30"/>
      <c r="J1" s="30"/>
      <c r="K1" s="30"/>
      <c r="L1" s="30"/>
      <c r="M1" s="30"/>
      <c r="N1" s="31"/>
      <c r="O1" s="32"/>
      <c r="P1" s="30"/>
      <c r="Q1" s="30"/>
      <c r="R1" s="30"/>
      <c r="S1" s="30"/>
      <c r="T1" s="30"/>
      <c r="U1" s="30"/>
      <c r="V1" s="30"/>
      <c r="W1" s="30"/>
      <c r="X1" s="30"/>
      <c r="Y1" s="30"/>
      <c r="Z1" s="31"/>
      <c r="AA1" s="3"/>
    </row>
    <row r="2" spans="1:27" ht="15.75" customHeight="1">
      <c r="A2" s="4"/>
      <c r="B2" s="5"/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3"/>
    </row>
    <row r="3" spans="1:27" ht="15.75" customHeight="1">
      <c r="A3" s="8" t="e">
        <f t="array" aca="1" ref="A3:A25" ca="1">_xludf.SEQUENCE(23,1)</f>
        <v>#NAME?</v>
      </c>
      <c r="B3" s="7" t="s">
        <v>14</v>
      </c>
      <c r="C3" s="9">
        <f>VLOOKUP(C2,'ชลบุรี(ชั้นพิเศษ)'!$A$2:$D$14,4,0)</f>
        <v>0.4644402281765958</v>
      </c>
      <c r="D3" s="9">
        <f>VLOOKUP(D2,'ชลบุรี(ชั้นพิเศษ)'!$A$2:$D$14,4,0)</f>
        <v>0.38890043966030985</v>
      </c>
      <c r="E3" s="9">
        <f>VLOOKUP(E2,'ชลบุรี(ชั้นพิเศษ)'!$A$2:$D$14,4,0)</f>
        <v>0.37579908177469346</v>
      </c>
      <c r="F3" s="9">
        <f>VLOOKUP(F2,'ชลบุรี(ชั้นพิเศษ)'!$A$2:$D$14,4,0)</f>
        <v>0.42529727810136875</v>
      </c>
      <c r="G3" s="9">
        <f>VLOOKUP(G2,'ชลบุรี(ชั้นพิเศษ)'!$A$2:$D$14,4,0)</f>
        <v>0.38278321793321474</v>
      </c>
      <c r="H3" s="9"/>
      <c r="I3" s="9"/>
      <c r="J3" s="9"/>
      <c r="K3" s="9"/>
      <c r="L3" s="9"/>
      <c r="M3" s="9"/>
      <c r="N3" s="9"/>
      <c r="O3" s="10"/>
      <c r="P3" s="11"/>
      <c r="Q3" s="11"/>
      <c r="R3" s="11"/>
      <c r="S3" s="12"/>
      <c r="T3" s="12"/>
      <c r="U3" s="12"/>
      <c r="V3" s="12"/>
      <c r="W3" s="12"/>
      <c r="X3" s="12"/>
      <c r="Y3" s="12"/>
      <c r="Z3" s="12"/>
      <c r="AA3" s="3"/>
    </row>
    <row r="4" spans="1:27" ht="15.75" customHeight="1">
      <c r="A4" s="8" t="e">
        <f ca="1"/>
        <v>#NAME?</v>
      </c>
      <c r="B4" s="7" t="s">
        <v>15</v>
      </c>
      <c r="C4" s="9">
        <f>VLOOKUP(C2,'พัทยา(ชั้นพิเศษ)'!$A$2:$D$14,4,0)</f>
        <v>0.53887926129494834</v>
      </c>
      <c r="D4" s="9">
        <f>VLOOKUP(D2,'พัทยา(ชั้นพิเศษ)'!$A$2:$D$14,4,0)</f>
        <v>0.45819502552915398</v>
      </c>
      <c r="E4" s="9">
        <f>VLOOKUP(E2,'พัทยา(ชั้นพิเศษ)'!$A$2:$D$14,4,0)</f>
        <v>0.48432129852735484</v>
      </c>
      <c r="F4" s="9">
        <f>VLOOKUP(F2,'พัทยา(ชั้นพิเศษ)'!$A$2:$D$14,4,0)</f>
        <v>0.44915158592249693</v>
      </c>
      <c r="G4" s="9">
        <f>VLOOKUP(G2,'พัทยา(ชั้นพิเศษ)'!$A$2:$D$14,4,0)</f>
        <v>0.40794820364787571</v>
      </c>
      <c r="H4" s="9"/>
      <c r="I4" s="9"/>
      <c r="J4" s="9"/>
      <c r="K4" s="9"/>
      <c r="L4" s="9"/>
      <c r="M4" s="9"/>
      <c r="N4" s="9"/>
      <c r="O4" s="7"/>
      <c r="P4" s="11"/>
      <c r="Q4" s="11"/>
      <c r="R4" s="12"/>
      <c r="S4" s="12"/>
      <c r="T4" s="12"/>
      <c r="U4" s="12"/>
      <c r="V4" s="12"/>
      <c r="W4" s="12"/>
      <c r="X4" s="12"/>
      <c r="Y4" s="12"/>
      <c r="Z4" s="12"/>
      <c r="AA4" s="3"/>
    </row>
    <row r="5" spans="1:27" ht="15.75" customHeight="1">
      <c r="A5" s="8" t="e">
        <f ca="1"/>
        <v>#NAME?</v>
      </c>
      <c r="B5" s="7" t="s">
        <v>16</v>
      </c>
      <c r="C5" s="9">
        <f>VLOOKUP(C2,บ้านบึง!$A$2:$D$14,4,0)</f>
        <v>0.80896557744665287</v>
      </c>
      <c r="D5" s="9">
        <f>VLOOKUP(D2,บ้านบึง!$A$2:$D$14,4,0)</f>
        <v>0.76697599802784922</v>
      </c>
      <c r="E5" s="9">
        <f>VLOOKUP(E2,บ้านบึง!$A$2:$D$14,4,0)</f>
        <v>0.82188649471488473</v>
      </c>
      <c r="F5" s="9">
        <f>VLOOKUP(F2,บ้านบึง!$A$2:$D$14,4,0)</f>
        <v>0.69123502911527368</v>
      </c>
      <c r="G5" s="9">
        <f>VLOOKUP(G2,บ้านบึง!$A$2:$D$14,4,0)</f>
        <v>0.70013734586479093</v>
      </c>
      <c r="H5" s="9"/>
      <c r="I5" s="9"/>
      <c r="J5" s="9"/>
      <c r="K5" s="9"/>
      <c r="L5" s="9"/>
      <c r="M5" s="9"/>
      <c r="N5" s="9"/>
      <c r="O5" s="10"/>
      <c r="P5" s="11"/>
      <c r="Q5" s="11"/>
      <c r="R5" s="12"/>
      <c r="S5" s="12"/>
      <c r="T5" s="12"/>
      <c r="U5" s="12"/>
      <c r="V5" s="12"/>
      <c r="W5" s="12"/>
      <c r="X5" s="12"/>
      <c r="Y5" s="12"/>
      <c r="Z5" s="12"/>
      <c r="AA5" s="3"/>
    </row>
    <row r="6" spans="1:27" ht="15.75" customHeight="1">
      <c r="A6" s="8" t="e">
        <f ca="1"/>
        <v>#NAME?</v>
      </c>
      <c r="B6" s="7" t="s">
        <v>17</v>
      </c>
      <c r="C6" s="9">
        <f>VLOOKUP(C2,พนัสนิคม!$A$2:$D$14,4,0)</f>
        <v>0.45523143101471608</v>
      </c>
      <c r="D6" s="9">
        <f>VLOOKUP(D2,พนัสนิคม!$A$2:$D$14,4,0)</f>
        <v>0.36289477588575264</v>
      </c>
      <c r="E6" s="9">
        <f>VLOOKUP(E2,พนัสนิคม!$A$2:$D$14,4,0)</f>
        <v>0.31049695164887953</v>
      </c>
      <c r="F6" s="9">
        <f>VLOOKUP(F2,พนัสนิคม!$A$2:$D$14,4,0)</f>
        <v>0.29308318083326784</v>
      </c>
      <c r="G6" s="9">
        <f>VLOOKUP(G2,พนัสนิคม!$A$2:$D$14,4,0)</f>
        <v>0.31308436402110362</v>
      </c>
      <c r="H6" s="9"/>
      <c r="I6" s="9"/>
      <c r="J6" s="9"/>
      <c r="K6" s="9"/>
      <c r="L6" s="9"/>
      <c r="M6" s="9"/>
      <c r="N6" s="9"/>
      <c r="O6" s="10"/>
      <c r="P6" s="11"/>
      <c r="Q6" s="11"/>
      <c r="R6" s="12"/>
      <c r="S6" s="12"/>
      <c r="T6" s="12"/>
      <c r="U6" s="12"/>
      <c r="V6" s="12"/>
      <c r="W6" s="12"/>
      <c r="X6" s="12"/>
      <c r="Y6" s="12"/>
      <c r="Z6" s="12"/>
      <c r="AA6" s="3"/>
    </row>
    <row r="7" spans="1:27" ht="15.75" customHeight="1">
      <c r="A7" s="8" t="e">
        <f ca="1"/>
        <v>#NAME?</v>
      </c>
      <c r="B7" s="7" t="s">
        <v>18</v>
      </c>
      <c r="C7" s="9">
        <f>VLOOKUP(C2,ศรีราชา!$A$2:$D$14,4,0)</f>
        <v>0.33240984793043876</v>
      </c>
      <c r="D7" s="9">
        <f>VLOOKUP(D2,ศรีราชา!$A$2:$D$14,4,0)</f>
        <v>0.28711543050566096</v>
      </c>
      <c r="E7" s="9">
        <f>VLOOKUP(E2,ศรีราชา!$A$2:$D$14,4,0)</f>
        <v>0.30772074277829103</v>
      </c>
      <c r="F7" s="9">
        <f>VLOOKUP(F2,ศรีราชา!$A$2:$D$14,4,0)</f>
        <v>0.28593510216825752</v>
      </c>
      <c r="G7" s="9">
        <f>VLOOKUP(G2,ศรีราชา!$A$2:$D$14,4,0)</f>
        <v>0.23927287127469676</v>
      </c>
      <c r="H7" s="9"/>
      <c r="I7" s="9"/>
      <c r="J7" s="9"/>
      <c r="K7" s="9"/>
      <c r="L7" s="9"/>
      <c r="M7" s="9"/>
      <c r="N7" s="9"/>
      <c r="O7" s="10"/>
      <c r="P7" s="11"/>
      <c r="Q7" s="11"/>
      <c r="R7" s="12"/>
      <c r="S7" s="12"/>
      <c r="T7" s="12"/>
      <c r="U7" s="12"/>
      <c r="V7" s="12"/>
      <c r="W7" s="12"/>
      <c r="X7" s="12"/>
      <c r="Y7" s="12"/>
      <c r="Z7" s="12"/>
      <c r="AA7" s="3"/>
    </row>
    <row r="8" spans="1:27" ht="15.75" customHeight="1">
      <c r="A8" s="8" t="e">
        <f ca="1"/>
        <v>#NAME?</v>
      </c>
      <c r="B8" s="7" t="s">
        <v>19</v>
      </c>
      <c r="C8" s="9">
        <f>VLOOKUP(C2,แหลมฉบัง!$A$2:$D$14,4,0)</f>
        <v>0.15032962962962965</v>
      </c>
      <c r="D8" s="9">
        <f>VLOOKUP(D2,แหลมฉบัง!$A$2:$D$14,4,0)</f>
        <v>0.14690435549630168</v>
      </c>
      <c r="E8" s="9">
        <f>VLOOKUP(E2,แหลมฉบัง!$A$2:$D$14,4,0)</f>
        <v>0.16186464916801538</v>
      </c>
      <c r="F8" s="9">
        <f>VLOOKUP(F2,แหลมฉบัง!$A$2:$D$14,4,0)</f>
        <v>0.1448293690114402</v>
      </c>
      <c r="G8" s="9">
        <f>VLOOKUP(G2,แหลมฉบัง!$A$2:$D$14,4,0)</f>
        <v>0.13328946059194952</v>
      </c>
      <c r="H8" s="9"/>
      <c r="I8" s="9"/>
      <c r="J8" s="9"/>
      <c r="K8" s="9"/>
      <c r="L8" s="9"/>
      <c r="M8" s="9"/>
      <c r="N8" s="9"/>
      <c r="O8" s="10"/>
      <c r="P8" s="11"/>
      <c r="Q8" s="11"/>
      <c r="R8" s="12"/>
      <c r="S8" s="12"/>
      <c r="T8" s="12"/>
      <c r="U8" s="12"/>
      <c r="V8" s="12"/>
      <c r="W8" s="12"/>
      <c r="X8" s="12"/>
      <c r="Y8" s="12"/>
      <c r="Z8" s="12"/>
      <c r="AA8" s="3"/>
    </row>
    <row r="9" spans="1:27" ht="15.75" customHeight="1">
      <c r="A9" s="8" t="e">
        <f ca="1"/>
        <v>#NAME?</v>
      </c>
      <c r="B9" s="7" t="s">
        <v>20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/>
      <c r="I9" s="7"/>
      <c r="J9" s="7"/>
      <c r="K9" s="7"/>
      <c r="L9" s="7"/>
      <c r="M9" s="7"/>
      <c r="N9" s="7"/>
      <c r="O9" s="10"/>
      <c r="P9" s="11"/>
      <c r="Q9" s="11"/>
      <c r="R9" s="12"/>
      <c r="S9" s="12"/>
      <c r="T9" s="12"/>
      <c r="U9" s="12"/>
      <c r="V9" s="12"/>
      <c r="W9" s="12"/>
      <c r="X9" s="12"/>
      <c r="Y9" s="12"/>
      <c r="Z9" s="12"/>
      <c r="AA9" s="3"/>
    </row>
    <row r="10" spans="1:27" ht="15.75" customHeight="1">
      <c r="A10" s="8" t="e">
        <f ca="1"/>
        <v>#NAME?</v>
      </c>
      <c r="B10" s="7" t="s">
        <v>21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/>
      <c r="I10" s="7"/>
      <c r="J10" s="7"/>
      <c r="K10" s="7"/>
      <c r="L10" s="7"/>
      <c r="M10" s="7"/>
      <c r="N10" s="7"/>
      <c r="O10" s="10"/>
      <c r="P10" s="11"/>
      <c r="Q10" s="11"/>
      <c r="R10" s="12"/>
      <c r="S10" s="12"/>
      <c r="T10" s="12"/>
      <c r="U10" s="12"/>
      <c r="V10" s="12"/>
      <c r="W10" s="12"/>
      <c r="X10" s="12"/>
      <c r="Y10" s="12"/>
      <c r="Z10" s="12"/>
      <c r="AA10" s="3"/>
    </row>
    <row r="11" spans="1:27" ht="15.75" customHeight="1">
      <c r="A11" s="8" t="e">
        <f ca="1"/>
        <v>#NAME?</v>
      </c>
      <c r="B11" s="7" t="s">
        <v>22</v>
      </c>
      <c r="C11" s="9">
        <f>VLOOKUP(C2,บางคล้า!$A$2:$D$14,4,0)</f>
        <v>0.5426319709733366</v>
      </c>
      <c r="D11" s="9">
        <f>VLOOKUP(D2,บางคล้า!$A$2:$D$14,4,0)</f>
        <v>0.47606507792338859</v>
      </c>
      <c r="E11" s="9">
        <f>VLOOKUP(E2,บางคล้า!$A$2:$D$14,4,0)</f>
        <v>0.50268766882638516</v>
      </c>
      <c r="F11" s="9">
        <f>VLOOKUP(F2,บางคล้า!$A$2:$D$14,4,0)</f>
        <v>0.45156250348854082</v>
      </c>
      <c r="G11" s="9">
        <f>VLOOKUP(G2,บางคล้า!$A$2:$D$14,4,0)</f>
        <v>0.42838592393075653</v>
      </c>
      <c r="H11" s="9"/>
      <c r="I11" s="9"/>
      <c r="J11" s="9"/>
      <c r="K11" s="9"/>
      <c r="L11" s="9"/>
      <c r="M11" s="9"/>
      <c r="N11" s="9"/>
      <c r="O11" s="10"/>
      <c r="P11" s="11"/>
      <c r="Q11" s="11"/>
      <c r="R11" s="12"/>
      <c r="S11" s="12"/>
      <c r="T11" s="12"/>
      <c r="U11" s="12"/>
      <c r="V11" s="12"/>
      <c r="W11" s="12"/>
      <c r="X11" s="12"/>
      <c r="Y11" s="12"/>
      <c r="Z11" s="12"/>
      <c r="AA11" s="3"/>
    </row>
    <row r="12" spans="1:27" ht="15.75" customHeight="1">
      <c r="A12" s="8" t="e">
        <f ca="1"/>
        <v>#NAME?</v>
      </c>
      <c r="B12" s="7" t="s">
        <v>23</v>
      </c>
      <c r="C12" s="9">
        <f>VLOOKUP(C2,พนมสารคาม!$A$2:$D$14,4,0)</f>
        <v>1.0824349835046254</v>
      </c>
      <c r="D12" s="9">
        <f>VLOOKUP(D2,พนมสารคาม!$A$2:$D$14,4,0)</f>
        <v>1.0607180982647479</v>
      </c>
      <c r="E12" s="9">
        <f>VLOOKUP(E2,พนมสารคาม!$A$2:$D$14,4,0)</f>
        <v>1.1464664562412399</v>
      </c>
      <c r="F12" s="9">
        <f>VLOOKUP(F2,พนมสารคาม!$A$2:$D$14,4,0)</f>
        <v>0.89310278143927391</v>
      </c>
      <c r="G12" s="9">
        <f>VLOOKUP(G2,พนมสารคาม!$A$2:$D$14,4,0)</f>
        <v>0.80878708779256936</v>
      </c>
      <c r="H12" s="9"/>
      <c r="I12" s="9"/>
      <c r="J12" s="9"/>
      <c r="K12" s="9"/>
      <c r="L12" s="9"/>
      <c r="M12" s="9"/>
      <c r="N12" s="9"/>
      <c r="O12" s="10"/>
      <c r="P12" s="11"/>
      <c r="Q12" s="11"/>
      <c r="R12" s="12"/>
      <c r="S12" s="12"/>
      <c r="T12" s="12"/>
      <c r="U12" s="12"/>
      <c r="V12" s="12"/>
      <c r="W12" s="12"/>
      <c r="X12" s="12"/>
      <c r="Y12" s="12"/>
      <c r="Z12" s="12"/>
      <c r="AA12" s="3"/>
    </row>
    <row r="13" spans="1:27" ht="15.75" customHeight="1">
      <c r="A13" s="8" t="e">
        <f ca="1"/>
        <v>#NAME?</v>
      </c>
      <c r="B13" s="7" t="s">
        <v>24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/>
      <c r="I13" s="7"/>
      <c r="J13" s="7"/>
      <c r="K13" s="7"/>
      <c r="L13" s="7"/>
      <c r="M13" s="7"/>
      <c r="N13" s="7"/>
      <c r="O13" s="10"/>
      <c r="P13" s="11"/>
      <c r="Q13" s="11"/>
      <c r="R13" s="12"/>
      <c r="S13" s="12"/>
      <c r="T13" s="12"/>
      <c r="U13" s="12"/>
      <c r="V13" s="12"/>
      <c r="W13" s="12"/>
      <c r="X13" s="12"/>
      <c r="Y13" s="12"/>
      <c r="Z13" s="12"/>
      <c r="AA13" s="3"/>
    </row>
    <row r="14" spans="1:27" ht="15.75" customHeight="1">
      <c r="A14" s="8" t="e">
        <f ca="1"/>
        <v>#NAME?</v>
      </c>
      <c r="B14" s="7" t="s">
        <v>25</v>
      </c>
      <c r="C14" s="9">
        <f>VLOOKUP(C2,บ้านฉาง!$A$2:$D$14,4,0)</f>
        <v>0.50960818898500815</v>
      </c>
      <c r="D14" s="9">
        <f>VLOOKUP(D2,บ้านฉาง!$A$2:$D$14,4,0)</f>
        <v>0.46317220377231766</v>
      </c>
      <c r="E14" s="9">
        <f>VLOOKUP(E2,บ้านฉาง!$A$2:$D$14,4,0)</f>
        <v>0.48879900018419004</v>
      </c>
      <c r="F14" s="9">
        <f>VLOOKUP(F2,บ้านฉาง!$A$2:$D$14,4,0)</f>
        <v>0.47194403067390422</v>
      </c>
      <c r="G14" s="9">
        <f>VLOOKUP(G2,บ้านฉาง!$A$2:$D$14,4,0)</f>
        <v>0.45754584800556342</v>
      </c>
      <c r="H14" s="9"/>
      <c r="I14" s="9"/>
      <c r="J14" s="9"/>
      <c r="K14" s="9"/>
      <c r="L14" s="9"/>
      <c r="M14" s="9"/>
      <c r="N14" s="9"/>
      <c r="O14" s="10"/>
      <c r="P14" s="11"/>
      <c r="Q14" s="11"/>
      <c r="R14" s="12"/>
      <c r="S14" s="12"/>
      <c r="T14" s="12"/>
      <c r="U14" s="12"/>
      <c r="V14" s="12"/>
      <c r="W14" s="12"/>
      <c r="X14" s="12"/>
      <c r="Y14" s="12"/>
      <c r="Z14" s="12"/>
      <c r="AA14" s="3"/>
    </row>
    <row r="15" spans="1:27" ht="15.75" customHeight="1">
      <c r="A15" s="8" t="e">
        <f ca="1"/>
        <v>#NAME?</v>
      </c>
      <c r="B15" s="7" t="s">
        <v>26</v>
      </c>
      <c r="C15" s="9">
        <f>VLOOKUP(C2,ปากน้ำประแสร์!$A$2:$D$14,4,0)</f>
        <v>0.75345274637702542</v>
      </c>
      <c r="D15" s="9">
        <f>VLOOKUP(D2,ปากน้ำประแสร์!$A$2:$D$14,4,0)</f>
        <v>0.65245981123177466</v>
      </c>
      <c r="E15" s="9">
        <f>VLOOKUP(E2,ปากน้ำประแสร์!$A$2:$D$14,4,0)</f>
        <v>0.68877573615146048</v>
      </c>
      <c r="F15" s="9">
        <f>VLOOKUP(F2,ปากน้ำประแสร์!$A$2:$D$14,4,0)</f>
        <v>0.61133695252820608</v>
      </c>
      <c r="G15" s="9">
        <f>VLOOKUP(G2,ปากน้ำประแสร์!$A$2:$D$14,4,0)</f>
        <v>0.56848493095282637</v>
      </c>
      <c r="H15" s="9"/>
      <c r="I15" s="9"/>
      <c r="J15" s="9"/>
      <c r="K15" s="9"/>
      <c r="L15" s="9"/>
      <c r="M15" s="9"/>
      <c r="N15" s="9"/>
      <c r="O15" s="10"/>
      <c r="P15" s="11"/>
      <c r="Q15" s="11"/>
      <c r="R15" s="12"/>
      <c r="S15" s="12"/>
      <c r="T15" s="12"/>
      <c r="U15" s="12"/>
      <c r="V15" s="12"/>
      <c r="W15" s="12"/>
      <c r="X15" s="12"/>
      <c r="Y15" s="12"/>
      <c r="Z15" s="12"/>
      <c r="AA15" s="3"/>
    </row>
    <row r="16" spans="1:27" ht="15.75" customHeight="1">
      <c r="A16" s="8" t="e">
        <f ca="1"/>
        <v>#NAME?</v>
      </c>
      <c r="B16" s="7" t="s">
        <v>27</v>
      </c>
      <c r="C16" s="9">
        <f>VLOOKUP(C2,จันทบุรี!$A$2:$D$14,4,0)</f>
        <v>0.4628754899544536</v>
      </c>
      <c r="D16" s="9">
        <f>VLOOKUP(D2,จันทบุรี!$A$2:$D$14,4,0)</f>
        <v>0.42048646193591399</v>
      </c>
      <c r="E16" s="9">
        <f>VLOOKUP(E2,จันทบุรี!$A$2:$D$14,4,0)</f>
        <v>0.37826672484395096</v>
      </c>
      <c r="F16" s="9">
        <f>VLOOKUP(F2,จันทบุรี!$A$2:$D$14,4,0)</f>
        <v>0.41568026089822546</v>
      </c>
      <c r="G16" s="9">
        <f>VLOOKUP(G2,จันทบุรี!$A$2:$D$14,4,0)</f>
        <v>0.42078807898619341</v>
      </c>
      <c r="H16" s="9"/>
      <c r="I16" s="9"/>
      <c r="J16" s="9"/>
      <c r="K16" s="9"/>
      <c r="L16" s="9"/>
      <c r="M16" s="9"/>
      <c r="N16" s="9"/>
      <c r="O16" s="10"/>
      <c r="P16" s="11"/>
      <c r="Q16" s="11"/>
      <c r="R16" s="12"/>
      <c r="S16" s="12"/>
      <c r="T16" s="12"/>
      <c r="U16" s="12"/>
      <c r="V16" s="12"/>
      <c r="W16" s="12"/>
      <c r="X16" s="12"/>
      <c r="Y16" s="12"/>
      <c r="Z16" s="12"/>
      <c r="AA16" s="3"/>
    </row>
    <row r="17" spans="1:27" ht="15.75" customHeight="1">
      <c r="A17" s="8" t="e">
        <f ca="1"/>
        <v>#NAME?</v>
      </c>
      <c r="B17" s="7" t="s">
        <v>28</v>
      </c>
      <c r="C17" s="9">
        <f>VLOOKUP(C2,ขลุง!$A$2:$D$14,4,0)</f>
        <v>0.67066243535495995</v>
      </c>
      <c r="D17" s="9">
        <f>VLOOKUP(D2,ขลุง!$A$2:$D$14,4,0)</f>
        <v>0.61193346419921157</v>
      </c>
      <c r="E17" s="9">
        <f>VLOOKUP(E2,ขลุง!$A$2:$D$14,4,0)</f>
        <v>0.60613749460430189</v>
      </c>
      <c r="F17" s="9">
        <f>VLOOKUP(F2,ขลุง!$A$2:$D$14,4,0)</f>
        <v>0.55965166516322951</v>
      </c>
      <c r="G17" s="9">
        <f>VLOOKUP(G2,ขลุง!$A$2:$D$14,4,0)</f>
        <v>0.50762902102978569</v>
      </c>
      <c r="H17" s="9"/>
      <c r="I17" s="9"/>
      <c r="J17" s="9"/>
      <c r="K17" s="9"/>
      <c r="L17" s="9"/>
      <c r="M17" s="9"/>
      <c r="N17" s="9"/>
      <c r="O17" s="10"/>
      <c r="P17" s="11"/>
      <c r="Q17" s="11"/>
      <c r="R17" s="12"/>
      <c r="S17" s="12"/>
      <c r="T17" s="12"/>
      <c r="U17" s="12"/>
      <c r="V17" s="12"/>
      <c r="W17" s="12"/>
      <c r="X17" s="12"/>
      <c r="Y17" s="12"/>
      <c r="Z17" s="12"/>
      <c r="AA17" s="3"/>
    </row>
    <row r="18" spans="1:27" ht="15.75" customHeight="1">
      <c r="A18" s="8" t="e">
        <f ca="1"/>
        <v>#NAME?</v>
      </c>
      <c r="B18" s="7" t="s">
        <v>29</v>
      </c>
      <c r="C18" s="9">
        <f>VLOOKUP(C2,ตราด!$A$2:$D$14,4,0)</f>
        <v>1.0917074749372155</v>
      </c>
      <c r="D18" s="9">
        <f>VLOOKUP(D2,ตราด!$A$2:$D$14,4,0)</f>
        <v>0.99642429678167443</v>
      </c>
      <c r="E18" s="9">
        <f>VLOOKUP(E2,ตราด!$A$2:$D$14,4,0)</f>
        <v>1.1207929985325549</v>
      </c>
      <c r="F18" s="9">
        <f>VLOOKUP(F2,ตราด!$A$2:$D$14,4,0)</f>
        <v>0.98330309783177017</v>
      </c>
      <c r="G18" s="9">
        <f>VLOOKUP(G2,ตราด!$A$2:$D$14,4,0)</f>
        <v>0.87203170386398654</v>
      </c>
      <c r="H18" s="9"/>
      <c r="I18" s="9"/>
      <c r="J18" s="9"/>
      <c r="K18" s="9"/>
      <c r="L18" s="9"/>
      <c r="M18" s="9"/>
      <c r="N18" s="9"/>
      <c r="O18" s="10"/>
      <c r="P18" s="11"/>
      <c r="Q18" s="11"/>
      <c r="R18" s="12"/>
      <c r="S18" s="12"/>
      <c r="T18" s="12"/>
      <c r="U18" s="12"/>
      <c r="V18" s="12"/>
      <c r="W18" s="12"/>
      <c r="X18" s="12"/>
      <c r="Y18" s="12"/>
      <c r="Z18" s="12"/>
      <c r="AA18" s="3"/>
    </row>
    <row r="19" spans="1:27" ht="15.75" customHeight="1">
      <c r="A19" s="8" t="e">
        <f ca="1"/>
        <v>#NAME?</v>
      </c>
      <c r="B19" s="7" t="s">
        <v>30</v>
      </c>
      <c r="C19" s="9">
        <f>VLOOKUP(C2,คลองใหญ่!$A$2:$D$14,4,0)</f>
        <v>0.5897947181710681</v>
      </c>
      <c r="D19" s="9">
        <f>VLOOKUP(D2,คลองใหญ่!$A$2:$D$14,4,0)</f>
        <v>0.60740156109450716</v>
      </c>
      <c r="E19" s="9">
        <f>VLOOKUP(E2,คลองใหญ่!$A$2:$D$14,4,0)</f>
        <v>0.54628412573953955</v>
      </c>
      <c r="F19" s="9">
        <f>VLOOKUP(F2,คลองใหญ่!$A$2:$D$14,4,0)</f>
        <v>0.60471403263671841</v>
      </c>
      <c r="G19" s="9">
        <f>VLOOKUP(G2,คลองใหญ่!$A$2:$D$14,4,0)</f>
        <v>0.54232875453065088</v>
      </c>
      <c r="H19" s="9"/>
      <c r="I19" s="9"/>
      <c r="J19" s="9"/>
      <c r="K19" s="9"/>
      <c r="L19" s="9"/>
      <c r="M19" s="9"/>
      <c r="N19" s="9"/>
      <c r="O19" s="10"/>
      <c r="P19" s="11"/>
      <c r="Q19" s="11"/>
      <c r="R19" s="12"/>
      <c r="S19" s="12"/>
      <c r="T19" s="12"/>
      <c r="U19" s="12"/>
      <c r="V19" s="12"/>
      <c r="W19" s="12"/>
      <c r="X19" s="12"/>
      <c r="Y19" s="12"/>
      <c r="Z19" s="12"/>
      <c r="AA19" s="3"/>
    </row>
    <row r="20" spans="1:27" ht="15.75" customHeight="1">
      <c r="A20" s="8" t="e">
        <f ca="1"/>
        <v>#NAME?</v>
      </c>
      <c r="B20" s="7" t="s">
        <v>31</v>
      </c>
      <c r="C20" s="9">
        <f>VLOOKUP(C2,สระแก้ว!$A$2:$D$14,4,0)</f>
        <v>0.47233235188078354</v>
      </c>
      <c r="D20" s="9">
        <f>VLOOKUP(D2,สระแก้ว!$A$2:$D$14,4,0)</f>
        <v>0.39416864400752571</v>
      </c>
      <c r="E20" s="9">
        <f>VLOOKUP(E2,สระแก้ว!$A$2:$D$14,4,0)</f>
        <v>0.51025652443209402</v>
      </c>
      <c r="F20" s="9">
        <f>VLOOKUP(F2,สระแก้ว!$A$2:$D$14,4,0)</f>
        <v>0.43147328077994096</v>
      </c>
      <c r="G20" s="9">
        <f>VLOOKUP(G2,สระแก้ว!$A$2:$D$14,4,0)</f>
        <v>0.38618559844841627</v>
      </c>
      <c r="H20" s="9"/>
      <c r="I20" s="9"/>
      <c r="J20" s="9"/>
      <c r="K20" s="9"/>
      <c r="L20" s="9"/>
      <c r="M20" s="9"/>
      <c r="N20" s="9"/>
      <c r="O20" s="10"/>
      <c r="P20" s="11"/>
      <c r="Q20" s="11"/>
      <c r="R20" s="12"/>
      <c r="S20" s="12"/>
      <c r="T20" s="12"/>
      <c r="U20" s="12"/>
      <c r="V20" s="12"/>
      <c r="W20" s="12"/>
      <c r="X20" s="12"/>
      <c r="Y20" s="12"/>
      <c r="Z20" s="12"/>
      <c r="AA20" s="3"/>
    </row>
    <row r="21" spans="1:27" ht="15.75" customHeight="1">
      <c r="A21" s="8" t="e">
        <f ca="1"/>
        <v>#NAME?</v>
      </c>
      <c r="B21" s="7" t="s">
        <v>32</v>
      </c>
      <c r="C21" s="9">
        <f>VLOOKUP(C2,วัฒนานคร!$A$2:$D$14,4,0)</f>
        <v>0.32448561041267726</v>
      </c>
      <c r="D21" s="9">
        <f>VLOOKUP(D2,วัฒนานคร!$A$2:$D$14,4,0)</f>
        <v>0.25941291567481789</v>
      </c>
      <c r="E21" s="9">
        <f>VLOOKUP(E2,วัฒนานคร!$A$2:$D$14,4,0)</f>
        <v>0.45224720323463818</v>
      </c>
      <c r="F21" s="9">
        <f>VLOOKUP(F2,วัฒนานคร!$A$2:$D$14,4,0)</f>
        <v>0.40702914494617831</v>
      </c>
      <c r="G21" s="9">
        <f>VLOOKUP(G2,วัฒนานคร!$A$2:$D$14,4,0)</f>
        <v>0.3494784532371164</v>
      </c>
      <c r="H21" s="9"/>
      <c r="I21" s="9"/>
      <c r="J21" s="9"/>
      <c r="K21" s="9"/>
      <c r="L21" s="9"/>
      <c r="M21" s="9"/>
      <c r="N21" s="9"/>
      <c r="O21" s="10"/>
      <c r="P21" s="11"/>
      <c r="Q21" s="11"/>
      <c r="R21" s="12"/>
      <c r="S21" s="12"/>
      <c r="T21" s="12"/>
      <c r="U21" s="12"/>
      <c r="V21" s="12"/>
      <c r="W21" s="12"/>
      <c r="X21" s="12"/>
      <c r="Y21" s="12"/>
      <c r="Z21" s="12"/>
      <c r="AA21" s="3"/>
    </row>
    <row r="22" spans="1:27" ht="15.75" customHeight="1">
      <c r="A22" s="8" t="e">
        <f ca="1"/>
        <v>#NAME?</v>
      </c>
      <c r="B22" s="7" t="s">
        <v>33</v>
      </c>
      <c r="C22" s="9">
        <f>VLOOKUP(C2,อรัญประเทศ!$A$2:$D$14,4,0)</f>
        <v>0.64473662485380789</v>
      </c>
      <c r="D22" s="9">
        <f>VLOOKUP(D2,อรัญประเทศ!$A$2:$D$14,4,0)</f>
        <v>0.58473011524785901</v>
      </c>
      <c r="E22" s="9">
        <f>VLOOKUP(E2,อรัญประเทศ!$A$2:$D$14,4,0)</f>
        <v>0.65249216502812002</v>
      </c>
      <c r="F22" s="9">
        <f>VLOOKUP(F2,อรัญประเทศ!$A$2:$D$14,4,0)</f>
        <v>0.6523917640787017</v>
      </c>
      <c r="G22" s="9">
        <f>VLOOKUP(G2,อรัญประเทศ!$A$2:$D$14,4,0)</f>
        <v>0.4721518228442802</v>
      </c>
      <c r="H22" s="9"/>
      <c r="I22" s="9"/>
      <c r="J22" s="9"/>
      <c r="K22" s="9"/>
      <c r="L22" s="9"/>
      <c r="M22" s="9"/>
      <c r="N22" s="9"/>
      <c r="O22" s="10"/>
      <c r="P22" s="11"/>
      <c r="Q22" s="11"/>
      <c r="R22" s="12"/>
      <c r="S22" s="12"/>
      <c r="T22" s="12"/>
      <c r="U22" s="12"/>
      <c r="V22" s="12"/>
      <c r="W22" s="12"/>
      <c r="X22" s="12"/>
      <c r="Y22" s="12"/>
      <c r="Z22" s="12"/>
      <c r="AA22" s="3"/>
    </row>
    <row r="23" spans="1:27" ht="15.75" customHeight="1">
      <c r="A23" s="8" t="e">
        <f ca="1"/>
        <v>#NAME?</v>
      </c>
      <c r="B23" s="7" t="s">
        <v>34</v>
      </c>
      <c r="C23" s="9">
        <f>VLOOKUP(C2,ปราจีนบุรี!$A$2:$D$14,4,0)</f>
        <v>0.64274253348149635</v>
      </c>
      <c r="D23" s="9">
        <f>VLOOKUP(D2,ปราจีนบุรี!$A$2:$D$14,4,0)</f>
        <v>0.59887701195472698</v>
      </c>
      <c r="E23" s="9">
        <f>VLOOKUP(E2,ปราจีนบุรี!$A$2:$D$14,4,0)</f>
        <v>0.58561828064375987</v>
      </c>
      <c r="F23" s="9">
        <f>VLOOKUP(F2,ปราจีนบุรี!$A$2:$D$14,4,0)</f>
        <v>0.574742227441149</v>
      </c>
      <c r="G23" s="9">
        <f>VLOOKUP(G2,ปราจีนบุรี!$A$2:$D$14,4,0)</f>
        <v>0.51896580673749781</v>
      </c>
      <c r="H23" s="9"/>
      <c r="I23" s="9"/>
      <c r="J23" s="9"/>
      <c r="K23" s="9"/>
      <c r="L23" s="9"/>
      <c r="M23" s="9"/>
      <c r="N23" s="9"/>
      <c r="O23" s="10"/>
      <c r="P23" s="11"/>
      <c r="Q23" s="11"/>
      <c r="R23" s="12"/>
      <c r="S23" s="12"/>
      <c r="T23" s="12"/>
      <c r="U23" s="12"/>
      <c r="V23" s="12"/>
      <c r="W23" s="12"/>
      <c r="X23" s="12"/>
      <c r="Y23" s="12"/>
      <c r="Z23" s="12"/>
      <c r="AA23" s="3"/>
    </row>
    <row r="24" spans="1:27" ht="15.75" customHeight="1">
      <c r="A24" s="8" t="e">
        <f ca="1"/>
        <v>#NAME?</v>
      </c>
      <c r="B24" s="7" t="s">
        <v>35</v>
      </c>
      <c r="C24" s="9">
        <f>VLOOKUP(C2,กบินทร์บุรี!$A$2:$D$14,4,0)</f>
        <v>0.45798608105298677</v>
      </c>
      <c r="D24" s="9">
        <f>VLOOKUP(D2,กบินทร์บุรี!$A$2:$D$14,4,0)</f>
        <v>0.42835541151759599</v>
      </c>
      <c r="E24" s="9">
        <f>VLOOKUP(E2,กบินทร์บุรี!$A$2:$D$14,4,0)</f>
        <v>0.44299102100020538</v>
      </c>
      <c r="F24" s="9">
        <f>VLOOKUP(F2,กบินทร์บุรี!$A$2:$D$14,4,0)</f>
        <v>0.40985946289185354</v>
      </c>
      <c r="G24" s="9">
        <f>VLOOKUP(G2,กบินทร์บุรี!$A$2:$D$14,4,0)</f>
        <v>0.38416565817947695</v>
      </c>
      <c r="H24" s="9"/>
      <c r="I24" s="9"/>
      <c r="J24" s="9"/>
      <c r="K24" s="9"/>
      <c r="L24" s="9"/>
      <c r="M24" s="9"/>
      <c r="N24" s="9"/>
      <c r="O24" s="10"/>
      <c r="P24" s="11"/>
      <c r="Q24" s="11"/>
      <c r="R24" s="12"/>
      <c r="S24" s="12"/>
      <c r="T24" s="12"/>
      <c r="U24" s="12"/>
      <c r="V24" s="12"/>
      <c r="W24" s="12"/>
      <c r="X24" s="12"/>
      <c r="Y24" s="12"/>
      <c r="Z24" s="12"/>
      <c r="AA24" s="3"/>
    </row>
    <row r="25" spans="1:27" ht="15.75" customHeight="1">
      <c r="A25" s="8" t="e">
        <f ca="1"/>
        <v>#NAME?</v>
      </c>
      <c r="B25" s="7" t="s">
        <v>36</v>
      </c>
      <c r="C25" s="13">
        <f>VLOOKUP(C2,'กปภ.ข.1'!$A$2:$D$14,4,0)</f>
        <v>0.44624620204504772</v>
      </c>
      <c r="D25" s="13">
        <f>VLOOKUP(D2,'กปภ.ข.1'!$A$2:$D$14,4,0)</f>
        <v>0.39553008651900218</v>
      </c>
      <c r="E25" s="13">
        <f>VLOOKUP(E2,'กปภ.ข.1'!$A$2:$D$14,4,0)</f>
        <v>0.40938229334149756</v>
      </c>
      <c r="F25" s="13">
        <f>VLOOKUP(F2,'กปภ.ข.1'!$A$2:$D$14,4,0)</f>
        <v>0.38668508876808955</v>
      </c>
      <c r="G25" s="13">
        <f>VLOOKUP(G2,'กปภ.ข.1'!$A$2:$D$14,4,0)</f>
        <v>0.36550895613236634</v>
      </c>
      <c r="H25" s="13"/>
      <c r="I25" s="13"/>
      <c r="J25" s="13"/>
      <c r="K25" s="13"/>
      <c r="L25" s="13"/>
      <c r="M25" s="13"/>
      <c r="N25" s="13"/>
      <c r="O25" s="10"/>
      <c r="P25" s="11"/>
      <c r="Q25" s="11"/>
      <c r="R25" s="12"/>
      <c r="S25" s="12"/>
      <c r="T25" s="12"/>
      <c r="U25" s="12"/>
      <c r="V25" s="12"/>
      <c r="W25" s="12"/>
      <c r="X25" s="12"/>
      <c r="Y25" s="12"/>
      <c r="Z25" s="12"/>
      <c r="AA25" s="3"/>
    </row>
    <row r="26" spans="1:27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10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75" customHeight="1">
      <c r="A27" s="3"/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"/>
      <c r="M27" s="33"/>
      <c r="N27" s="34"/>
      <c r="O27" s="34"/>
      <c r="P27" s="34"/>
      <c r="Q27" s="34"/>
      <c r="R27" s="34"/>
      <c r="S27" s="34"/>
      <c r="T27" s="34"/>
      <c r="U27" s="34"/>
      <c r="V27" s="34"/>
      <c r="W27" s="3"/>
      <c r="X27" s="3"/>
      <c r="Y27" s="3"/>
      <c r="Z27" s="3"/>
      <c r="AA27" s="3"/>
    </row>
    <row r="28" spans="1:27" ht="15.75" customHeight="1">
      <c r="A28" s="3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"/>
      <c r="X28" s="3"/>
      <c r="Y28" s="3"/>
      <c r="Z28" s="3"/>
      <c r="AA28" s="3"/>
    </row>
    <row r="29" spans="1:27" ht="15.75" customHeight="1">
      <c r="A29" s="3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"/>
      <c r="X29" s="3"/>
      <c r="Y29" s="3"/>
      <c r="Z29" s="3"/>
      <c r="AA29" s="3"/>
    </row>
    <row r="30" spans="1:27" ht="15.75" customHeight="1">
      <c r="A30" s="3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"/>
      <c r="X30" s="3"/>
      <c r="Y30" s="3"/>
      <c r="Z30" s="3"/>
      <c r="AA30" s="3"/>
    </row>
    <row r="31" spans="1:27" ht="15.75" customHeight="1">
      <c r="A31" s="3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"/>
      <c r="X31" s="3"/>
      <c r="Y31" s="3"/>
      <c r="Z31" s="3"/>
      <c r="AA31" s="3"/>
    </row>
    <row r="32" spans="1:27" ht="15.75" customHeight="1">
      <c r="A32" s="3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"/>
      <c r="X32" s="3"/>
      <c r="Y32" s="3"/>
      <c r="Z32" s="3"/>
      <c r="AA32" s="3"/>
    </row>
    <row r="33" spans="1:27" ht="15.75" customHeight="1">
      <c r="A33" s="3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"/>
      <c r="X33" s="3"/>
      <c r="Y33" s="3"/>
      <c r="Z33" s="3"/>
      <c r="AA33" s="3"/>
    </row>
    <row r="34" spans="1:27" ht="15.75" customHeight="1">
      <c r="A34" s="3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"/>
      <c r="X34" s="3"/>
      <c r="Y34" s="3"/>
      <c r="Z34" s="3"/>
      <c r="AA34" s="3"/>
    </row>
    <row r="35" spans="1:27" ht="15.75" customHeight="1">
      <c r="A35" s="3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"/>
      <c r="X35" s="3"/>
      <c r="Y35" s="3"/>
      <c r="Z35" s="3"/>
      <c r="AA35" s="3"/>
    </row>
    <row r="36" spans="1:27" ht="15.75" customHeight="1">
      <c r="A36" s="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"/>
      <c r="X36" s="3"/>
      <c r="Y36" s="3"/>
      <c r="Z36" s="3"/>
      <c r="AA36" s="3"/>
    </row>
    <row r="37" spans="1:27" ht="15.75" customHeight="1">
      <c r="A37" s="3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"/>
      <c r="X37" s="3"/>
      <c r="Y37" s="3"/>
      <c r="Z37" s="3"/>
      <c r="AA37" s="3"/>
    </row>
    <row r="38" spans="1:27" ht="15.75" customHeight="1">
      <c r="A38" s="3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"/>
      <c r="X38" s="3"/>
      <c r="Y38" s="3"/>
      <c r="Z38" s="3"/>
      <c r="AA38" s="3"/>
    </row>
    <row r="39" spans="1:27" ht="15.75" customHeight="1">
      <c r="A39" s="3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"/>
      <c r="X39" s="3"/>
      <c r="Y39" s="3"/>
      <c r="Z39" s="3"/>
      <c r="AA39" s="3"/>
    </row>
    <row r="40" spans="1:27" ht="15.75" customHeight="1">
      <c r="A40" s="3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"/>
      <c r="X40" s="3"/>
      <c r="Y40" s="3"/>
      <c r="Z40" s="3"/>
      <c r="AA40" s="3"/>
    </row>
    <row r="41" spans="1:27" ht="15.75" customHeight="1">
      <c r="A41" s="3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"/>
      <c r="X41" s="3"/>
      <c r="Y41" s="3"/>
      <c r="Z41" s="3"/>
      <c r="AA41" s="3"/>
    </row>
    <row r="42" spans="1:27" ht="15.75" customHeight="1">
      <c r="A42" s="3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"/>
      <c r="X42" s="3"/>
      <c r="Y42" s="3"/>
      <c r="Z42" s="3"/>
      <c r="AA42" s="3"/>
    </row>
    <row r="43" spans="1:27" ht="15.75" customHeight="1">
      <c r="A43" s="3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14"/>
      <c r="X43" s="3"/>
      <c r="Y43" s="3"/>
      <c r="Z43" s="3"/>
      <c r="AA43" s="3"/>
    </row>
    <row r="44" spans="1:27" ht="15.75" customHeight="1">
      <c r="A44" s="3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"/>
      <c r="X44" s="3"/>
      <c r="Y44" s="3"/>
      <c r="Z44" s="3"/>
      <c r="AA44" s="3"/>
    </row>
    <row r="45" spans="1:27" ht="15.75" customHeight="1">
      <c r="A45" s="3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"/>
      <c r="X45" s="3"/>
      <c r="Y45" s="3"/>
      <c r="Z45" s="3"/>
      <c r="AA45" s="3"/>
    </row>
    <row r="46" spans="1:27" ht="15.75" customHeight="1">
      <c r="A46" s="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"/>
      <c r="X46" s="3"/>
      <c r="Y46" s="3"/>
      <c r="Z46" s="3"/>
      <c r="AA46" s="3"/>
    </row>
    <row r="47" spans="1:2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customHeight="1">
      <c r="A48" s="3"/>
      <c r="B48" s="33"/>
      <c r="C48" s="34"/>
      <c r="D48" s="34"/>
      <c r="E48" s="34"/>
      <c r="F48" s="34"/>
      <c r="G48" s="34"/>
      <c r="H48" s="34"/>
      <c r="I48" s="34"/>
      <c r="J48" s="34"/>
      <c r="K48" s="34"/>
      <c r="L48" s="3"/>
      <c r="M48" s="33"/>
      <c r="N48" s="34"/>
      <c r="O48" s="34"/>
      <c r="P48" s="34"/>
      <c r="Q48" s="34"/>
      <c r="R48" s="34"/>
      <c r="S48" s="34"/>
      <c r="T48" s="34"/>
      <c r="U48" s="34"/>
      <c r="V48" s="34"/>
      <c r="W48" s="3"/>
      <c r="X48" s="3"/>
      <c r="Y48" s="3"/>
      <c r="Z48" s="3"/>
      <c r="AA48" s="3"/>
    </row>
    <row r="49" spans="1:27" ht="15.75" customHeight="1">
      <c r="A49" s="3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"/>
      <c r="X49" s="3"/>
      <c r="Y49" s="3"/>
      <c r="Z49" s="3"/>
      <c r="AA49" s="3"/>
    </row>
    <row r="50" spans="1:27" ht="15.75" customHeight="1">
      <c r="A50" s="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"/>
      <c r="X50" s="3"/>
      <c r="Y50" s="3"/>
      <c r="Z50" s="3"/>
      <c r="AA50" s="3"/>
    </row>
    <row r="51" spans="1:27" ht="15.75" customHeight="1">
      <c r="A51" s="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"/>
      <c r="X51" s="3"/>
      <c r="Y51" s="3"/>
      <c r="Z51" s="3"/>
      <c r="AA51" s="3"/>
    </row>
    <row r="52" spans="1:27" ht="15.75" customHeight="1">
      <c r="A52" s="3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"/>
      <c r="X52" s="3"/>
      <c r="Y52" s="3"/>
      <c r="Z52" s="3"/>
      <c r="AA52" s="3"/>
    </row>
    <row r="53" spans="1:27" ht="18">
      <c r="A53" s="3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"/>
      <c r="X53" s="3"/>
      <c r="Y53" s="3"/>
      <c r="Z53" s="3"/>
      <c r="AA53" s="3"/>
    </row>
    <row r="54" spans="1:27" ht="18">
      <c r="A54" s="3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"/>
      <c r="X54" s="3"/>
      <c r="Y54" s="3"/>
      <c r="Z54" s="3"/>
      <c r="AA54" s="3"/>
    </row>
    <row r="55" spans="1:27" ht="18">
      <c r="A55" s="3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"/>
      <c r="X55" s="3"/>
      <c r="Y55" s="3"/>
      <c r="Z55" s="3"/>
      <c r="AA55" s="3"/>
    </row>
    <row r="56" spans="1:27" ht="18">
      <c r="A56" s="3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"/>
      <c r="X56" s="3"/>
      <c r="Y56" s="3"/>
      <c r="Z56" s="3"/>
      <c r="AA56" s="3"/>
    </row>
    <row r="57" spans="1:27" ht="18">
      <c r="A57" s="3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"/>
      <c r="X57" s="3"/>
      <c r="Y57" s="3"/>
      <c r="Z57" s="3"/>
      <c r="AA57" s="3"/>
    </row>
    <row r="58" spans="1:27" ht="18">
      <c r="A58" s="3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"/>
      <c r="X58" s="3"/>
      <c r="Y58" s="3"/>
      <c r="Z58" s="3"/>
      <c r="AA58" s="3"/>
    </row>
    <row r="59" spans="1:27" ht="18">
      <c r="A59" s="3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"/>
      <c r="X59" s="3"/>
      <c r="Y59" s="3"/>
      <c r="Z59" s="3"/>
      <c r="AA59" s="3"/>
    </row>
    <row r="60" spans="1:27" ht="18">
      <c r="A60" s="3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"/>
      <c r="X60" s="3"/>
      <c r="Y60" s="3"/>
      <c r="Z60" s="3"/>
      <c r="AA60" s="3"/>
    </row>
    <row r="61" spans="1:27" ht="18">
      <c r="A61" s="3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"/>
      <c r="X61" s="3"/>
      <c r="Y61" s="3"/>
      <c r="Z61" s="3"/>
      <c r="AA61" s="3"/>
    </row>
    <row r="62" spans="1:27" ht="18">
      <c r="A62" s="3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"/>
      <c r="X62" s="3"/>
      <c r="Y62" s="3"/>
      <c r="Z62" s="3"/>
      <c r="AA62" s="3"/>
    </row>
    <row r="63" spans="1:27" ht="18">
      <c r="A63" s="3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"/>
      <c r="X63" s="3"/>
      <c r="Y63" s="3"/>
      <c r="Z63" s="3"/>
      <c r="AA63" s="3"/>
    </row>
    <row r="64" spans="1:27" ht="18">
      <c r="A64" s="3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"/>
      <c r="X64" s="3"/>
      <c r="Y64" s="3"/>
      <c r="Z64" s="3"/>
      <c r="AA64" s="3"/>
    </row>
    <row r="65" spans="1:27" ht="18">
      <c r="A65" s="3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"/>
      <c r="X65" s="3"/>
      <c r="Y65" s="3"/>
      <c r="Z65" s="3"/>
      <c r="AA65" s="3"/>
    </row>
    <row r="66" spans="1:27" ht="18">
      <c r="A66" s="3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"/>
      <c r="X66" s="3"/>
      <c r="Y66" s="3"/>
      <c r="Z66" s="3"/>
      <c r="AA66" s="3"/>
    </row>
    <row r="67" spans="1:27" ht="18">
      <c r="A67" s="3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"/>
      <c r="X67" s="3"/>
      <c r="Y67" s="3"/>
      <c r="Z67" s="3"/>
      <c r="AA67" s="3"/>
    </row>
    <row r="68" spans="1:27" ht="1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8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8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8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8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8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8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8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8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8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8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8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8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8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8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8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8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8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8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8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8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8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8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8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8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8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8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8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8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8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8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8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8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8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8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8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8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8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8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8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8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8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8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8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8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8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8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8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8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8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8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8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8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8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8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8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8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8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8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8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8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8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8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8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8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8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8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8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8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8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8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8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8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8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8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8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8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8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8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8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8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8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8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8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8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8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8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8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8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8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8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8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8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8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8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8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8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8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8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8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8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8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8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8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8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8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8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8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8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8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8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8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8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8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8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8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8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8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8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8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8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8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8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8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8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8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8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8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8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8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8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8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8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8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8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8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8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8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8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8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8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8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8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8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8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8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8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8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8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8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8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8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8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8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8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8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8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8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8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8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8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8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8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8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8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8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8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8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8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8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8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8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8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8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8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8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8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8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8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8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8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8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8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8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8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8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8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8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8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8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8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8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8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8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8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8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8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8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8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8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8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8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8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8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8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8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8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8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8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8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8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8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8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8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8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8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8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8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8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8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8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8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8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8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8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8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8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8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8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8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8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8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8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8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8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8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8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8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8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8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8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8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8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8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8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8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8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8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8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8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8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8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8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8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8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8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8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8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8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8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8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8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8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8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8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8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8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8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8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8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8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8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8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8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8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8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8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8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8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8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8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8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8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8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8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8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8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8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8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8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8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8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8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8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8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8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8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8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8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8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8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8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8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8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8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8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8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8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8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8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8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8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8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8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8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8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8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8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8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8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8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8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8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8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8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8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8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8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8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8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8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8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8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8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8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8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8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8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8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8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8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8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8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8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8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8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8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8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8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8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8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8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8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8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8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8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8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8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8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8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8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8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8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8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8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8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8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8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8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8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8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8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8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8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8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8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8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8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8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8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8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8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8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8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8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8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8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8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8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8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8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8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8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8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8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8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8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8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8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8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8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8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8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8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8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8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8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8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8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8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8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8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8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8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8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8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8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8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8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8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8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8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8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8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8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8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8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8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8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8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8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8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8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8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8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8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8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8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8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8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8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8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8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8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8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8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8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8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8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8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8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8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8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8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8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8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8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8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8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8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8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8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8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8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8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8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8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8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8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8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8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8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8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8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8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8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8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8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8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8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8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8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8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8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8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8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8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8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8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8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8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8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8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8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8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8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8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8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8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8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8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8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8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8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8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8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8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8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8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8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8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8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8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8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8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8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8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8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8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8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8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8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8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8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8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8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8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8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8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8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8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8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8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8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8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8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8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8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8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8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8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8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8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8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8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8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8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8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8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8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8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8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8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8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8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8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8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8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8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8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8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8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8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8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8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8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8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8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8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8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8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8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8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8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8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8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8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8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8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8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8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8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8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8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8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8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8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8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8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8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8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8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8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8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8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8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8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8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8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8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8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8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8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8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8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8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8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8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8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8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8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8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8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8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8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8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8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8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8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8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8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8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8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8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8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8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8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8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8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8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8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8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8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8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8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8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8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8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8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8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8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8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8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8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8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8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8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8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8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8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8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8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8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8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8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8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8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8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8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8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8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8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8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8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8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8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8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8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8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8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8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8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8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8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8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8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8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8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8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8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8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8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8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8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8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8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8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8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8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8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8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8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8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8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8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8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8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8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8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8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8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8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8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8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8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8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8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8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8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8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8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8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8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8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8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8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8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8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8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8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8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8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8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8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8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8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8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8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8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8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8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8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8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8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8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8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8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8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8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8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8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8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8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8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8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8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8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8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8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8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8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8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8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8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8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8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8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8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8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8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8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8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8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8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8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8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8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8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8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8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8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8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8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8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8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8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8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8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8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8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8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8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8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8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8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8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8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8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8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8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8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8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8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8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8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8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8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8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8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8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8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8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8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8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8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8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8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8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8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8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8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8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8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8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8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8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8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8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8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8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8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8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8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8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8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8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8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8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8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8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8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8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8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8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8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8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8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8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8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8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6">
    <mergeCell ref="C1:N1"/>
    <mergeCell ref="O1:Z1"/>
    <mergeCell ref="B27:K46"/>
    <mergeCell ref="M27:V46"/>
    <mergeCell ref="B48:K67"/>
    <mergeCell ref="M48:V6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1006"/>
  <sheetViews>
    <sheetView workbookViewId="0"/>
  </sheetViews>
  <sheetFormatPr defaultColWidth="12.5703125" defaultRowHeight="15.75" customHeight="1"/>
  <cols>
    <col min="1" max="1" width="13.42578125" customWidth="1"/>
    <col min="2" max="3" width="17.140625" customWidth="1"/>
    <col min="4" max="4" width="23" customWidth="1"/>
  </cols>
  <sheetData>
    <row r="1" spans="1:23" ht="15.75" customHeight="1">
      <c r="A1" s="35" t="s">
        <v>37</v>
      </c>
      <c r="B1" s="34"/>
      <c r="C1" s="34"/>
      <c r="D1" s="34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ht="15.75" customHeight="1">
      <c r="A2" s="16" t="s">
        <v>38</v>
      </c>
      <c r="B2" s="17" t="s">
        <v>39</v>
      </c>
      <c r="C2" s="17" t="s">
        <v>40</v>
      </c>
      <c r="D2" s="17" t="s">
        <v>41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3" ht="15.75" customHeight="1">
      <c r="A3" s="6" t="s">
        <v>2</v>
      </c>
      <c r="B3" s="18">
        <f>'ชลบุรี(ชั้นพิเศษ)'!B3+บ้านบึง!B3+พนัสนิคม!B3+ศรีราชา!B3+แหลมฉบัง!B3+'พัทยา(ชั้นพิเศษ)'!B3+บางคล้า!B3+พนมสารคาม!B3+บ้านฉาง!B3+ปากน้ำประแสร์!B3+จันทบุรี!B3+ขลุง!B3+ตราด!B3+คลองใหญ่!B3+สระแก้ว!B3++วัฒนานคร!B3+อรัญประเทศ!B3++ปราจีนบุรี!B3+กบินทร์บุรี!B4</f>
        <v>11924860.990000002</v>
      </c>
      <c r="C3" s="6">
        <v>26722605</v>
      </c>
      <c r="D3" s="6">
        <f t="shared" ref="D3:D14" si="0">B3/C3</f>
        <v>0.44624620204504772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 spans="1:23" ht="15.75" customHeight="1">
      <c r="A4" s="6" t="s">
        <v>3</v>
      </c>
      <c r="B4" s="18">
        <f>'ชลบุรี(ชั้นพิเศษ)'!B4+บ้านบึง!B4+พนัสนิคม!B4+ศรีราชา!B4+แหลมฉบัง!B4+'พัทยา(ชั้นพิเศษ)'!B4+บางคล้า!B4+พนมสารคาม!B4+บ้านฉาง!B4+ปากน้ำประแสร์!B4+จันทบุรี!B4+ขลุง!B4+ตราด!B4+คลองใหญ่!B4+สระแก้ว!B4++วัฒนานคร!B4+อรัญประเทศ!B4++ปราจีนบุรี!B4+กบินทร์บุรี!B5</f>
        <v>11037363.719999999</v>
      </c>
      <c r="C4" s="19">
        <v>27905244.370000001</v>
      </c>
      <c r="D4" s="6">
        <f t="shared" si="0"/>
        <v>0.39553008651900218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 spans="1:23" ht="15.75" customHeight="1">
      <c r="A5" s="6" t="s">
        <v>4</v>
      </c>
      <c r="B5" s="18">
        <f>'ชลบุรี(ชั้นพิเศษ)'!B5+บ้านบึง!B5+พนัสนิคม!B5+ศรีราชา!B5+แหลมฉบัง!B5+'พัทยา(ชั้นพิเศษ)'!B5+บางคล้า!B5+พนมสารคาม!B5+บ้านฉาง!B5+ปากน้ำประแสร์!B5+จันทบุรี!B5+ขลุง!B5+ตราด!B5+คลองใหญ่!B5+สระแก้ว!B5++วัฒนานคร!B5+อรัญประเทศ!B5++ปราจีนบุรี!B5+กบินทร์บุรี!B6</f>
        <v>11269589.17</v>
      </c>
      <c r="C5" s="6">
        <v>27528277</v>
      </c>
      <c r="D5" s="6">
        <f t="shared" si="0"/>
        <v>0.40938229334149756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</row>
    <row r="6" spans="1:23" ht="15.75" customHeight="1">
      <c r="A6" s="6" t="s">
        <v>5</v>
      </c>
      <c r="B6" s="18">
        <f>'ชลบุรี(ชั้นพิเศษ)'!B6+บ้านบึง!B6+พนัสนิคม!B6+ศรีราชา!B6+แหลมฉบัง!B6+'พัทยา(ชั้นพิเศษ)'!B6+บางคล้า!B6+พนมสารคาม!B6+บ้านฉาง!B6+ปากน้ำประแสร์!B6+จันทบุรี!B6+ขลุง!B6+ตราด!B6+คลองใหญ่!B6+สระแก้ว!B6++วัฒนานคร!B6+อรัญประเทศ!B6++ปราจีนบุรี!B6+กบินทร์บุรี!B7</f>
        <v>11567673.990000002</v>
      </c>
      <c r="C6" s="6">
        <v>29914973</v>
      </c>
      <c r="D6" s="6">
        <f t="shared" si="0"/>
        <v>0.38668508876808955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 spans="1:23" ht="15.75" customHeight="1">
      <c r="A7" s="6" t="s">
        <v>6</v>
      </c>
      <c r="B7" s="18">
        <f>'ชลบุรี(ชั้นพิเศษ)'!B7+บ้านบึง!B7+พนัสนิคม!B7+ศรีราชา!B7+แหลมฉบัง!B7+'พัทยา(ชั้นพิเศษ)'!B7+บางคล้า!B7+พนมสารคาม!B7+บ้านฉาง!B7+ปากน้ำประแสร์!B7+จันทบุรี!B7+ขลุง!B7+ตราด!B7+คลองใหญ่!B7+สระแก้ว!B7++วัฒนานคร!B7+อรัญประเทศ!B7++ปราจีนบุรี!B7+กบินทร์บุรี!B8</f>
        <v>10510961.520000001</v>
      </c>
      <c r="C7" s="6">
        <v>28757056</v>
      </c>
      <c r="D7" s="6">
        <f t="shared" si="0"/>
        <v>0.36550895613236634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spans="1:23" ht="15.75" customHeight="1">
      <c r="A8" s="6" t="s">
        <v>7</v>
      </c>
      <c r="B8" s="18">
        <f>'ชลบุรี(ชั้นพิเศษ)'!B8+บ้านบึง!B8+พนัสนิคม!B8+ศรีราชา!B8+แหลมฉบัง!B8+'พัทยา(ชั้นพิเศษ)'!B8+บางคล้า!B8+พนมสารคาม!B8+บ้านฉาง!B8+ปากน้ำประแสร์!B8+จันทบุรี!B8+ขลุง!B8+ตราด!B8+คลองใหญ่!B8+สระแก้ว!B8++วัฒนานคร!B8+อรัญประเทศ!B8++ปราจีนบุรี!B8+กบินทร์บุรี!B9</f>
        <v>2996071.28</v>
      </c>
      <c r="C8" s="6">
        <v>0</v>
      </c>
      <c r="D8" s="6" t="e">
        <f t="shared" si="0"/>
        <v>#DIV/0!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</row>
    <row r="9" spans="1:23" ht="15.75" customHeight="1">
      <c r="A9" s="6" t="s">
        <v>8</v>
      </c>
      <c r="B9" s="18">
        <f>'ชลบุรี(ชั้นพิเศษ)'!B9+บ้านบึง!B9+พนัสนิคม!B9+ศรีราชา!B9+แหลมฉบัง!B9+'พัทยา(ชั้นพิเศษ)'!B9+บางคล้า!B9+พนมสารคาม!B9+บ้านฉาง!B9+ปากน้ำประแสร์!B9+จันทบุรี!B9+ขลุง!B9+ตราด!B9+คลองใหญ่!B9+สระแก้ว!B9++วัฒนานคร!B9+อรัญประเทศ!B9++ปราจีนบุรี!B9+กบินทร์บุรี!B10</f>
        <v>0</v>
      </c>
      <c r="C9" s="20">
        <v>0</v>
      </c>
      <c r="D9" s="6" t="e">
        <f t="shared" si="0"/>
        <v>#DIV/0!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 spans="1:23" ht="15.75" customHeight="1">
      <c r="A10" s="6" t="s">
        <v>9</v>
      </c>
      <c r="B10" s="18">
        <f>'ชลบุรี(ชั้นพิเศษ)'!B10+บ้านบึง!B10+พนัสนิคม!B10+ศรีราชา!B10+แหลมฉบัง!B10+'พัทยา(ชั้นพิเศษ)'!B10+บางคล้า!B10+พนมสารคาม!B10+บ้านฉาง!B10+ปากน้ำประแสร์!B10+จันทบุรี!B10+ขลุง!B10+ตราด!B10+คลองใหญ่!B10+สระแก้ว!B10++วัฒนานคร!B10+อรัญประเทศ!B10++ปราจีนบุรี!B10+กบินทร์บุรี!B11</f>
        <v>0</v>
      </c>
      <c r="C10" s="6">
        <v>0</v>
      </c>
      <c r="D10" s="6" t="e">
        <f t="shared" si="0"/>
        <v>#DIV/0!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 spans="1:23" ht="15.75" customHeight="1">
      <c r="A11" s="6" t="s">
        <v>10</v>
      </c>
      <c r="B11" s="18">
        <f>'ชลบุรี(ชั้นพิเศษ)'!B11+บ้านบึง!B11+พนัสนิคม!B11+ศรีราชา!B11+แหลมฉบัง!B11+'พัทยา(ชั้นพิเศษ)'!B11+บางคล้า!B11+พนมสารคาม!B11+บ้านฉาง!B11+ปากน้ำประแสร์!B11+จันทบุรี!B11+ขลุง!B11+ตราด!B11+คลองใหญ่!B11+สระแก้ว!B11++วัฒนานคร!B11+อรัญประเทศ!B11++ปราจีนบุรี!B11+กบินทร์บุรี!B12</f>
        <v>0</v>
      </c>
      <c r="C11" s="6">
        <v>0</v>
      </c>
      <c r="D11" s="6" t="e">
        <f t="shared" si="0"/>
        <v>#DIV/0!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spans="1:23" ht="15.75" customHeight="1">
      <c r="A12" s="6" t="s">
        <v>11</v>
      </c>
      <c r="B12" s="18">
        <f>'ชลบุรี(ชั้นพิเศษ)'!B12+บ้านบึง!B12+พนัสนิคม!B12+ศรีราชา!B12+แหลมฉบัง!B12+'พัทยา(ชั้นพิเศษ)'!B12+บางคล้า!B12+พนมสารคาม!B12+บ้านฉาง!B12+ปากน้ำประแสร์!B12+จันทบุรี!B12+ขลุง!B12+ตราด!B12+คลองใหญ่!B12+สระแก้ว!B12++วัฒนานคร!B12+อรัญประเทศ!B12++ปราจีนบุรี!B12+กบินทร์บุรี!B13</f>
        <v>0</v>
      </c>
      <c r="C12" s="6">
        <v>0</v>
      </c>
      <c r="D12" s="6" t="e">
        <f t="shared" si="0"/>
        <v>#DIV/0!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spans="1:23" ht="15.75" customHeight="1">
      <c r="A13" s="6" t="s">
        <v>12</v>
      </c>
      <c r="B13" s="18">
        <f>'ชลบุรี(ชั้นพิเศษ)'!B13+บ้านบึง!B13+พนัสนิคม!B13+ศรีราชา!B13+แหลมฉบัง!B13+'พัทยา(ชั้นพิเศษ)'!B13+บางคล้า!B13+พนมสารคาม!B13+บ้านฉาง!B13+ปากน้ำประแสร์!B13+จันทบุรี!B13+ขลุง!B13+ตราด!B13+คลองใหญ่!B13+สระแก้ว!B13++วัฒนานคร!B13+อรัญประเทศ!B13++ปราจีนบุรี!B13+กบินทร์บุรี!B14</f>
        <v>0</v>
      </c>
      <c r="C13" s="6">
        <v>0</v>
      </c>
      <c r="D13" s="6" t="e">
        <f t="shared" si="0"/>
        <v>#DIV/0!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23" ht="15.75" customHeight="1">
      <c r="A14" s="6" t="s">
        <v>13</v>
      </c>
      <c r="B14" s="18">
        <f>'ชลบุรี(ชั้นพิเศษ)'!B14+บ้านบึง!B14+พนัสนิคม!B14+ศรีราชา!B14+แหลมฉบัง!B14+'พัทยา(ชั้นพิเศษ)'!B14+บางคล้า!B14+พนมสารคาม!B14+บ้านฉาง!B14+ปากน้ำประแสร์!B14+จันทบุรี!B14+ขลุง!B14+ตราด!B14+คลองใหญ่!B14+สระแก้ว!B14++วัฒนานคร!B14+อรัญประเทศ!B14++ปราจีนบุรี!B14+กบินทร์บุรี!B15</f>
        <v>0</v>
      </c>
      <c r="C14" s="6">
        <v>0</v>
      </c>
      <c r="D14" s="6" t="e">
        <f t="shared" si="0"/>
        <v>#DIV/0!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3" ht="15.75" customHeight="1">
      <c r="A15" s="15"/>
      <c r="B15" s="21" t="s">
        <v>42</v>
      </c>
      <c r="C15" s="21" t="s">
        <v>43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spans="1:23" ht="15.7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 spans="1:23" ht="15.7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1:23" ht="15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spans="1:23" ht="15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spans="1:23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spans="1:23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spans="1: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spans="1:23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spans="1:23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spans="1:23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spans="1:23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spans="1:23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spans="1:23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spans="1:23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:23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spans="1:23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spans="1:23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spans="1:23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spans="1:23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spans="1:23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spans="1:23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spans="1:23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spans="1:23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spans="1:23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spans="1:23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spans="1:2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spans="1:23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spans="1:23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spans="1:23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spans="1:23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spans="1:23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spans="1:23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spans="1:23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spans="1:23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spans="1:23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spans="1:23" ht="24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spans="1:23" ht="2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spans="1:23" ht="24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spans="1:23" ht="24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spans="1:23" ht="24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spans="1:23" ht="24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spans="1:23" ht="24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spans="1:23" ht="24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spans="1:23" ht="24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spans="1:23" ht="24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spans="1:23" ht="24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spans="1:23" ht="2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spans="1:23" ht="24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spans="1:23" ht="24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spans="1:23" ht="24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spans="1:23" ht="24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spans="1:23" ht="24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spans="1:23" ht="24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spans="1:23" ht="24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spans="1:23" ht="24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spans="1:23" ht="24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spans="1:23" ht="2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spans="1:23" ht="24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spans="1:23" ht="24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spans="1:23" ht="24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spans="1:23" ht="24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spans="1:23" ht="24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spans="1:23" ht="24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spans="1:23" ht="24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spans="1:23" ht="24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spans="1:23" ht="24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spans="1:23" ht="2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spans="1:23" ht="24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spans="1:23" ht="24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spans="1:23" ht="24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spans="1:23" ht="24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spans="1:23" ht="24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spans="1:23" ht="24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spans="1:23" ht="24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spans="1:23" ht="24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spans="1:23" ht="24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spans="1:23" ht="2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spans="1:23" ht="24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spans="1:23" ht="24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spans="1:23" ht="24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spans="1:23" ht="24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spans="1:23" ht="24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spans="1:23" ht="24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spans="1:23" ht="24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spans="1:23" ht="24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spans="1:23" ht="24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spans="1:23" ht="2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spans="1:23" ht="24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spans="1:23" ht="24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spans="1:23" ht="24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spans="1:23" ht="24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spans="1:23" ht="24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spans="1:23" ht="24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spans="1:23" ht="24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spans="1:23" ht="24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spans="1:23" ht="24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spans="1:23" ht="2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spans="1:23" ht="24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spans="1:23" ht="24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spans="1:23" ht="24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spans="1:23" ht="24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spans="1:23" ht="24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spans="1:23" ht="24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spans="1:23" ht="24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spans="1:23" ht="24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spans="1:23" ht="24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spans="1:23" ht="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spans="1:23" ht="24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spans="1:23" ht="24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spans="1:23" ht="24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spans="1:23" ht="24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spans="1:23" ht="24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spans="1:23" ht="24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spans="1:23" ht="24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spans="1:23" ht="24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spans="1:23" ht="24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spans="1:23" ht="2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spans="1:23" ht="24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spans="1:23" ht="24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spans="1:23" ht="24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spans="1:23" ht="24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spans="1:23" ht="24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spans="1:23" ht="24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spans="1:23" ht="24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spans="1:23" ht="24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spans="1:23" ht="24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spans="1:23" ht="2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spans="1:23" ht="24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spans="1:23" ht="24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spans="1:23" ht="24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spans="1:23" ht="24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spans="1:23" ht="24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spans="1:23" ht="24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spans="1:23" ht="24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spans="1:23" ht="24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spans="1:23" ht="24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spans="1:23" ht="2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spans="1:23" ht="24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spans="1:23" ht="24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spans="1:23" ht="24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spans="1:23" ht="24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spans="1:23" ht="24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spans="1:23" ht="24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spans="1:23" ht="24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spans="1:23" ht="24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spans="1:23" ht="24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spans="1:23" ht="2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spans="1:23" ht="24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spans="1:23" ht="24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spans="1:23" ht="24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spans="1:23" ht="24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spans="1:23" ht="24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spans="1:23" ht="24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spans="1:23" ht="24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spans="1:23" ht="24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spans="1:23" ht="24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spans="1:23" ht="2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spans="1:23" ht="24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spans="1:23" ht="24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spans="1:23" ht="24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spans="1:23" ht="24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spans="1:23" ht="24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spans="1:23" ht="24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spans="1:23" ht="24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spans="1:23" ht="24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spans="1:23" ht="24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spans="1:23" ht="2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spans="1:23" ht="24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spans="1:23" ht="24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 spans="1:23" ht="24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spans="1:23" ht="24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 spans="1:23" ht="24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 spans="1:23" ht="24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 spans="1:23" ht="24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spans="1:23" ht="24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spans="1:23" ht="24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 spans="1:23" ht="2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spans="1:23" ht="24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 spans="1:23" ht="24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 spans="1:23" ht="24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 spans="1:23" ht="24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 spans="1:23" ht="24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 spans="1:23" ht="24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 spans="1:23" ht="24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 spans="1:23" ht="24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 spans="1:23" ht="24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 spans="1:23" ht="2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 spans="1:23" ht="24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 spans="1:23" ht="24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 spans="1:23" ht="24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 spans="1:23" ht="24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 spans="1:23" ht="24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 spans="1:23" ht="24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 spans="1:23" ht="24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 spans="1:23" ht="24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 spans="1:23" ht="24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 spans="1:23" ht="2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 spans="1:23" ht="24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 spans="1:23" ht="24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 spans="1:23" ht="24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 spans="1:23" ht="24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 spans="1:23" ht="24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 spans="1:23" ht="24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 spans="1:23" ht="24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 spans="1:23" ht="24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 spans="1:23" ht="24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 spans="1:23" ht="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 spans="1:23" ht="24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 spans="1:23" ht="24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 spans="1:23" ht="24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 spans="1:23" ht="24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 spans="1:23" ht="24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 spans="1:23" ht="24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 spans="1:23" ht="24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 spans="1:23" ht="24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 spans="1:23" ht="24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 spans="1:23" ht="2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 spans="1:23" ht="24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 spans="1:23" ht="24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 spans="1:23" ht="24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 spans="1:23" ht="24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 spans="1:23" ht="24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 spans="1:23" ht="24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 spans="1:23" ht="24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 spans="1:23" ht="24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 spans="1:23" ht="24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 spans="1:23" ht="2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 spans="1:23" ht="24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 spans="1:23" ht="24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 spans="1:23" ht="24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 spans="1:23" ht="24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 spans="1:23" ht="24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 spans="1:23" ht="24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 spans="1:23" ht="24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 spans="1:23" ht="24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 spans="1:23" ht="24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 spans="1:23" ht="2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 spans="1:23" ht="24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 spans="1:23" ht="24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 spans="1:23" ht="24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 spans="1:23" ht="24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 spans="1:23" ht="24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 spans="1:23" ht="24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 spans="1:23" ht="24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 spans="1:23" ht="24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 spans="1:23" ht="24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 spans="1:23" ht="2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 spans="1:23" ht="24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 spans="1:23" ht="24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 spans="1:23" ht="24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 spans="1:23" ht="24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 spans="1:23" ht="24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 spans="1:23" ht="24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 spans="1:23" ht="24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 spans="1:23" ht="24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 spans="1:23" ht="24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 spans="1:23" ht="2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 spans="1:23" ht="24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 spans="1:23" ht="24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 spans="1:23" ht="24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 spans="1:23" ht="24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 spans="1:23" ht="24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 spans="1:23" ht="24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 spans="1:23" ht="24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 spans="1:23" ht="24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 spans="1:23" ht="24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 spans="1:23" ht="2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 spans="1:23" ht="24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 spans="1:23" ht="24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 spans="1:23" ht="24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 spans="1:23" ht="24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 spans="1:23" ht="24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 spans="1:23" ht="24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 spans="1:23" ht="24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 spans="1:23" ht="24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 spans="1:23" ht="24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 spans="1:23" ht="2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 spans="1:23" ht="24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 spans="1:23" ht="24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 spans="1:23" ht="24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 spans="1:23" ht="24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 spans="1:23" ht="24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 spans="1:23" ht="24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 spans="1:23" ht="24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 spans="1:23" ht="24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 spans="1:23" ht="24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 spans="1:23" ht="2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 spans="1:23" ht="24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 spans="1:23" ht="24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 spans="1:23" ht="24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 spans="1:23" ht="24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 spans="1:23" ht="24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 spans="1:23" ht="24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 spans="1:23" ht="24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 spans="1:23" ht="24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 spans="1:23" ht="24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 spans="1:23" ht="2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 spans="1:23" ht="24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 spans="1:23" ht="24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 spans="1:23" ht="24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 spans="1:23" ht="24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</row>
    <row r="319" spans="1:23" ht="24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 spans="1:23" ht="24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 spans="1:23" ht="24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 spans="1:23" ht="24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 spans="1:23" ht="24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 spans="1:23" ht="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 spans="1:23" ht="24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 spans="1:23" ht="24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 spans="1:23" ht="24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 spans="1:23" ht="24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 spans="1:23" ht="24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 spans="1:23" ht="24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 spans="1:23" ht="24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 spans="1:23" ht="24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 spans="1:23" ht="24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 spans="1:23" ht="2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 spans="1:23" ht="24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 spans="1:23" ht="24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 spans="1:23" ht="24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 spans="1:23" ht="24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 spans="1:23" ht="24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 spans="1:23" ht="24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 spans="1:23" ht="24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 spans="1:23" ht="24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</row>
    <row r="343" spans="1:23" ht="24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 spans="1:23" ht="2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 spans="1:23" ht="24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 spans="1:23" ht="24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 spans="1:23" ht="24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 spans="1:23" ht="24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 spans="1:23" ht="24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 spans="1:23" ht="24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 spans="1:23" ht="24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 spans="1:23" ht="24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 spans="1:23" ht="24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 spans="1:23" ht="2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 spans="1:23" ht="24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 spans="1:23" ht="24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 spans="1:23" ht="24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 spans="1:23" ht="24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 spans="1:23" ht="24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 spans="1:23" ht="24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 spans="1:23" ht="24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 spans="1:23" ht="24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 spans="1:23" ht="24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 spans="1:23" ht="2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 spans="1:23" ht="24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 spans="1:23" ht="24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 spans="1:23" ht="24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 spans="1:23" ht="24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 spans="1:23" ht="24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</row>
    <row r="370" spans="1:23" ht="24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 spans="1:23" ht="24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 spans="1:23" ht="24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 spans="1:23" ht="24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 spans="1:23" ht="2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 spans="1:23" ht="24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 spans="1:23" ht="24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 spans="1:23" ht="24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 spans="1:23" ht="24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 spans="1:23" ht="24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 spans="1:23" ht="24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 spans="1:23" ht="24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 spans="1:23" ht="24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 spans="1:23" ht="24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 spans="1:23" ht="2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 spans="1:23" ht="24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 spans="1:23" ht="24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 spans="1:23" ht="24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 spans="1:23" ht="24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</row>
    <row r="389" spans="1:23" ht="24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 spans="1:23" ht="24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</row>
    <row r="391" spans="1:23" ht="24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 spans="1:23" ht="24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 spans="1:23" ht="24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 spans="1:23" ht="2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 spans="1:23" ht="24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 spans="1:23" ht="24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 spans="1:23" ht="24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</row>
    <row r="398" spans="1:23" ht="24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 spans="1:23" ht="24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 spans="1:23" ht="24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 spans="1:23" ht="24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 spans="1:23" ht="24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 spans="1:23" ht="24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 spans="1:23" ht="2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 spans="1:23" ht="24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 spans="1:23" ht="24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 spans="1:23" ht="24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 spans="1:23" ht="24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 spans="1:23" ht="24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 spans="1:23" ht="24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</row>
    <row r="411" spans="1:23" ht="24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 spans="1:23" ht="24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 spans="1:23" ht="24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 spans="1:23" ht="2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 spans="1:23" ht="24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 spans="1:23" ht="24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 spans="1:23" ht="24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</row>
    <row r="418" spans="1:23" ht="24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 spans="1:23" ht="24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 spans="1:23" ht="24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 spans="1:23" ht="24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 spans="1:23" ht="24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 spans="1:23" ht="24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 spans="1:23" ht="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 spans="1:23" ht="24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 spans="1:23" ht="24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 spans="1:23" ht="24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 spans="1:23" ht="24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 spans="1:23" ht="24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 spans="1:23" ht="24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 spans="1:23" ht="24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 spans="1:23" ht="24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 spans="1:23" ht="24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 spans="1:23" ht="2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 spans="1:23" ht="24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 spans="1:23" ht="24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 spans="1:23" ht="24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 spans="1:23" ht="24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 spans="1:23" ht="24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 spans="1:23" ht="24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 spans="1:23" ht="24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 spans="1:23" ht="24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 spans="1:23" ht="24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 spans="1:23" ht="2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</row>
    <row r="445" spans="1:23" ht="24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 spans="1:23" ht="24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 spans="1:23" ht="24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 spans="1:23" ht="24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 spans="1:23" ht="24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 spans="1:23" ht="24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 spans="1:23" ht="24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 spans="1:23" ht="24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</row>
    <row r="453" spans="1:23" ht="24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 spans="1:23" ht="2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 spans="1:23" ht="24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 spans="1:23" ht="24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 spans="1:23" ht="24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 spans="1:23" ht="24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 spans="1:23" ht="24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</row>
    <row r="460" spans="1:23" ht="24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 spans="1:23" ht="24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 spans="1:23" ht="24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 spans="1:23" ht="24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 spans="1:23" ht="2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 spans="1:23" ht="24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 spans="1:23" ht="24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 spans="1:23" ht="24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 spans="1:23" ht="24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 spans="1:23" ht="24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 spans="1:23" ht="24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 spans="1:23" ht="24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 spans="1:23" ht="24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 spans="1:23" ht="24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</row>
    <row r="474" spans="1:23" ht="2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 spans="1:23" ht="24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 spans="1:23" ht="24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 spans="1:23" ht="24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 spans="1:23" ht="24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 spans="1:23" ht="24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 spans="1:23" ht="24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 spans="1:23" ht="24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 spans="1:23" ht="24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 spans="1:23" ht="24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 spans="1:23" ht="2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</row>
    <row r="485" spans="1:23" ht="24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</row>
    <row r="486" spans="1:23" ht="24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 spans="1:23" ht="24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 spans="1:23" ht="24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 spans="1:23" ht="24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</row>
    <row r="490" spans="1:23" ht="24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 spans="1:23" ht="24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 spans="1:23" ht="24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 spans="1:23" ht="24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</row>
    <row r="494" spans="1:23" ht="2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 spans="1:23" ht="24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</row>
    <row r="496" spans="1:23" ht="24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 spans="1:23" ht="24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 spans="1:23" ht="24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</row>
    <row r="499" spans="1:23" ht="24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 spans="1:23" ht="24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 spans="1:23" ht="24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 spans="1:23" ht="24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 spans="1:23" ht="24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 spans="1:23" ht="2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 spans="1:23" ht="24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 spans="1:23" ht="24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 spans="1:23" ht="24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</row>
    <row r="508" spans="1:23" ht="24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 spans="1:23" ht="24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 spans="1:23" ht="24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</row>
    <row r="511" spans="1:23" ht="24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 spans="1:23" ht="24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 spans="1:23" ht="24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</row>
    <row r="514" spans="1:23" ht="2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 spans="1:23" ht="24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 spans="1:23" ht="24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 spans="1:23" ht="24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 spans="1:23" ht="24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 spans="1:23" ht="24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 spans="1:23" ht="24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</row>
    <row r="521" spans="1:23" ht="24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 spans="1:23" ht="24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 spans="1:23" ht="24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</row>
    <row r="524" spans="1:23" ht="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</row>
    <row r="525" spans="1:23" ht="24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 spans="1:23" ht="24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 spans="1:23" ht="24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 spans="1:23" ht="24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</row>
    <row r="529" spans="1:23" ht="24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 spans="1:23" ht="24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</row>
    <row r="531" spans="1:23" ht="24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 spans="1:23" ht="24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</row>
    <row r="533" spans="1:23" ht="24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 spans="1:23" ht="2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 spans="1:23" ht="24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 spans="1:23" ht="24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 spans="1:23" ht="24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</row>
    <row r="538" spans="1:23" ht="24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 spans="1:23" ht="24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 spans="1:23" ht="24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 spans="1:23" ht="24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 spans="1:23" ht="24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</row>
    <row r="543" spans="1:23" ht="24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 spans="1:23" ht="2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 spans="1:23" ht="24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</row>
    <row r="546" spans="1:23" ht="24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 spans="1:23" ht="24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 spans="1:23" ht="24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 spans="1:23" ht="24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 spans="1:23" ht="24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 spans="1:23" ht="24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</row>
    <row r="552" spans="1:23" ht="24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 spans="1:23" ht="24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</row>
    <row r="554" spans="1:23" ht="2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 spans="1:23" ht="24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 spans="1:23" ht="24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</row>
    <row r="557" spans="1:23" ht="24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 spans="1:23" ht="24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 spans="1:23" ht="24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</row>
    <row r="560" spans="1:23" ht="24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 spans="1:23" ht="24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 spans="1:23" ht="24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 spans="1:23" ht="24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 spans="1:23" ht="2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 spans="1:23" ht="24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 spans="1:23" ht="24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</row>
    <row r="567" spans="1:23" ht="24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 spans="1:23" ht="24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 spans="1:23" ht="24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 spans="1:23" ht="24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 spans="1:23" ht="24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 spans="1:23" ht="24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</row>
    <row r="573" spans="1:23" ht="24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 spans="1:23" ht="2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 spans="1:23" ht="24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 spans="1:23" ht="24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 spans="1:23" ht="24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</row>
    <row r="578" spans="1:23" ht="24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</row>
    <row r="579" spans="1:23" ht="24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 spans="1:23" ht="24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</row>
    <row r="581" spans="1:23" ht="24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 spans="1:23" ht="24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 spans="1:23" ht="24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 spans="1:23" ht="2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</row>
    <row r="585" spans="1:23" ht="24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 spans="1:23" ht="24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</row>
    <row r="587" spans="1:23" ht="24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 spans="1:23" ht="24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</row>
    <row r="589" spans="1:23" ht="24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 spans="1:23" ht="24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 spans="1:23" ht="24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 spans="1:23" ht="24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 spans="1:23" ht="24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 spans="1:23" ht="2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 spans="1:23" ht="24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 spans="1:23" ht="24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 spans="1:23" ht="24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 spans="1:23" ht="24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 spans="1:23" ht="24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 spans="1:23" ht="24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</row>
    <row r="601" spans="1:23" ht="24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 spans="1:23" ht="24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 spans="1:23" ht="24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 spans="1:23" ht="2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 spans="1:23" ht="24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</row>
    <row r="606" spans="1:23" ht="24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 spans="1:23" ht="24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 spans="1:23" ht="24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 spans="1:23" ht="24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 spans="1:23" ht="24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 spans="1:23" ht="24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</row>
    <row r="612" spans="1:23" ht="24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 spans="1:23" ht="24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 spans="1:23" ht="2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 spans="1:23" ht="24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 spans="1:23" ht="24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 spans="1:23" ht="24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 spans="1:23" ht="24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 spans="1:23" ht="24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</row>
    <row r="620" spans="1:23" ht="24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 spans="1:23" ht="24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 spans="1:23" ht="24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 spans="1:23" ht="24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 spans="1:23" ht="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 spans="1:23" ht="24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 spans="1:23" ht="24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 spans="1:23" ht="24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 spans="1:23" ht="24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 spans="1:23" ht="24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 spans="1:23" ht="24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 spans="1:23" ht="24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 spans="1:23" ht="24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 spans="1:23" ht="24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 spans="1:23" ht="2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 spans="1:23" ht="24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 spans="1:23" ht="24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 spans="1:23" ht="24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 spans="1:23" ht="24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 spans="1:23" ht="24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 spans="1:23" ht="24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 spans="1:23" ht="24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 spans="1:23" ht="24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 spans="1:23" ht="24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 spans="1:23" ht="2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 spans="1:23" ht="24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 spans="1:23" ht="24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 spans="1:23" ht="24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 spans="1:23" ht="24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 spans="1:23" ht="24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 spans="1:23" ht="24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 spans="1:23" ht="24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 spans="1:23" ht="24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 spans="1:23" ht="24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 spans="1:23" ht="2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 spans="1:23" ht="24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 spans="1:23" ht="24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 spans="1:23" ht="24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 spans="1:23" ht="24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 spans="1:23" ht="24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</row>
    <row r="660" spans="1:23" ht="24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 spans="1:23" ht="24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 spans="1:23" ht="24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 spans="1:23" ht="24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</row>
    <row r="664" spans="1:23" ht="2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 spans="1:23" ht="24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 spans="1:23" ht="24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 spans="1:23" ht="24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 spans="1:23" ht="24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 spans="1:23" ht="24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 spans="1:23" ht="24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 spans="1:23" ht="24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 spans="1:23" ht="24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</row>
    <row r="673" spans="1:23" ht="24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 spans="1:23" ht="2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 spans="1:23" ht="24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 spans="1:23" ht="24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 spans="1:23" ht="24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 spans="1:23" ht="24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</row>
    <row r="679" spans="1:23" ht="24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 spans="1:23" ht="24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 spans="1:23" ht="24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 spans="1:23" ht="24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</row>
    <row r="683" spans="1:23" ht="24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 spans="1:23" ht="2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</row>
    <row r="685" spans="1:23" ht="24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 spans="1:23" ht="24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 spans="1:23" ht="24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 spans="1:23" ht="24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 spans="1:23" ht="24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 spans="1:23" ht="24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 spans="1:23" ht="24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</row>
    <row r="692" spans="1:23" ht="24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 spans="1:23" ht="24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</row>
    <row r="694" spans="1:23" ht="2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 spans="1:23" ht="24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 spans="1:23" ht="24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 spans="1:23" ht="24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 spans="1:23" ht="24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 spans="1:23" ht="24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 spans="1:23" ht="24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 spans="1:23" ht="24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 spans="1:23" ht="24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 spans="1:23" ht="24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 spans="1:23" ht="2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 spans="1:23" ht="24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 spans="1:23" ht="24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 spans="1:23" ht="24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 spans="1:23" ht="24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</row>
    <row r="709" spans="1:23" ht="24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 spans="1:23" ht="24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 spans="1:23" ht="24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 spans="1:23" ht="24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</row>
    <row r="713" spans="1:23" ht="24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 spans="1:23" ht="2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 spans="1:23" ht="24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 spans="1:23" ht="24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 spans="1:23" ht="24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 spans="1:23" ht="24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 spans="1:23" ht="24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 spans="1:23" ht="24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</row>
    <row r="721" spans="1:23" ht="24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 spans="1:23" ht="24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</row>
    <row r="723" spans="1:23" ht="24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 spans="1:23" ht="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</row>
    <row r="725" spans="1:23" ht="24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 spans="1:23" ht="24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  <row r="727" spans="1:23" ht="24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</row>
    <row r="728" spans="1:23" ht="24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</row>
    <row r="729" spans="1:23" ht="24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</row>
    <row r="730" spans="1:23" ht="24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</row>
    <row r="731" spans="1:23" ht="24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</row>
    <row r="732" spans="1:23" ht="24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</row>
    <row r="733" spans="1:23" ht="24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</row>
    <row r="734" spans="1:23" ht="2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</row>
    <row r="735" spans="1:23" ht="24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</row>
    <row r="736" spans="1:23" ht="24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</row>
    <row r="737" spans="1:23" ht="24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</row>
    <row r="738" spans="1:23" ht="24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</row>
    <row r="739" spans="1:23" ht="24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</row>
    <row r="740" spans="1:23" ht="24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</row>
    <row r="741" spans="1:23" ht="24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</row>
    <row r="742" spans="1:23" ht="24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 spans="1:23" ht="24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</row>
    <row r="744" spans="1:23" ht="2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</row>
    <row r="745" spans="1:23" ht="24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</row>
    <row r="746" spans="1:23" ht="24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</row>
    <row r="747" spans="1:23" ht="24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</row>
    <row r="748" spans="1:23" ht="24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</row>
    <row r="749" spans="1:23" ht="24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</row>
    <row r="750" spans="1:23" ht="24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</row>
    <row r="751" spans="1:23" ht="24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</row>
    <row r="752" spans="1:23" ht="24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</row>
    <row r="753" spans="1:23" ht="24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</row>
    <row r="754" spans="1:23" ht="2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</row>
    <row r="755" spans="1:23" ht="24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</row>
    <row r="756" spans="1:23" ht="24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</row>
    <row r="757" spans="1:23" ht="24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</row>
    <row r="758" spans="1:23" ht="24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</row>
    <row r="759" spans="1:23" ht="24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</row>
    <row r="760" spans="1:23" ht="24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</row>
    <row r="761" spans="1:23" ht="24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</row>
    <row r="762" spans="1:23" ht="24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</row>
    <row r="763" spans="1:23" ht="24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</row>
    <row r="764" spans="1:23" ht="2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</row>
    <row r="765" spans="1:23" ht="24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</row>
    <row r="766" spans="1:23" ht="24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</row>
    <row r="767" spans="1:23" ht="24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</row>
    <row r="768" spans="1:23" ht="24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</row>
    <row r="769" spans="1:23" ht="24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</row>
    <row r="770" spans="1:23" ht="24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</row>
    <row r="771" spans="1:23" ht="24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</row>
    <row r="772" spans="1:23" ht="24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</row>
    <row r="773" spans="1:23" ht="24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</row>
    <row r="774" spans="1:23" ht="2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</row>
    <row r="775" spans="1:23" ht="24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</row>
    <row r="776" spans="1:23" ht="24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</row>
    <row r="777" spans="1:23" ht="24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</row>
    <row r="778" spans="1:23" ht="24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</row>
    <row r="779" spans="1:23" ht="24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</row>
    <row r="780" spans="1:23" ht="24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</row>
    <row r="781" spans="1:23" ht="24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</row>
    <row r="782" spans="1:23" ht="24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</row>
    <row r="783" spans="1:23" ht="24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</row>
    <row r="784" spans="1:23" ht="2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</row>
    <row r="785" spans="1:23" ht="24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</row>
    <row r="786" spans="1:23" ht="24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</row>
    <row r="787" spans="1:23" ht="24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</row>
    <row r="788" spans="1:23" ht="24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</row>
    <row r="789" spans="1:23" ht="24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</row>
    <row r="790" spans="1:23" ht="24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 spans="1:23" ht="24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</row>
    <row r="792" spans="1:23" ht="24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 spans="1:23" ht="24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</row>
    <row r="794" spans="1:23" ht="2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 spans="1:23" ht="24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 spans="1:23" ht="24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 spans="1:23" ht="24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</row>
    <row r="798" spans="1:23" ht="24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</row>
    <row r="799" spans="1:23" ht="24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</row>
    <row r="800" spans="1:23" ht="24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</row>
    <row r="801" spans="1:23" ht="24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</row>
    <row r="802" spans="1:23" ht="24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</row>
    <row r="803" spans="1:23" ht="24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</row>
    <row r="804" spans="1:23" ht="2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</row>
    <row r="805" spans="1:23" ht="24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</row>
    <row r="806" spans="1:23" ht="24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</row>
    <row r="807" spans="1:23" ht="24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</row>
    <row r="808" spans="1:23" ht="24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</row>
    <row r="809" spans="1:23" ht="24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</row>
    <row r="810" spans="1:23" ht="24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</row>
    <row r="811" spans="1:23" ht="24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</row>
    <row r="812" spans="1:23" ht="24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</row>
    <row r="813" spans="1:23" ht="24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</row>
    <row r="814" spans="1:23" ht="2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 spans="1:23" ht="24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</row>
    <row r="816" spans="1:23" ht="24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</row>
    <row r="817" spans="1:23" ht="24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</row>
    <row r="818" spans="1:23" ht="24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</row>
    <row r="819" spans="1:23" ht="24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</row>
    <row r="820" spans="1:23" ht="24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</row>
    <row r="821" spans="1:23" ht="24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</row>
    <row r="822" spans="1:23" ht="24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</row>
    <row r="823" spans="1:23" ht="24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</row>
    <row r="824" spans="1:23" ht="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</row>
    <row r="825" spans="1:23" ht="24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</row>
    <row r="826" spans="1:23" ht="24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</row>
    <row r="827" spans="1:23" ht="24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</row>
    <row r="828" spans="1:23" ht="24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</row>
    <row r="829" spans="1:23" ht="24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</row>
    <row r="830" spans="1:23" ht="24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</row>
    <row r="831" spans="1:23" ht="24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</row>
    <row r="832" spans="1:23" ht="24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</row>
    <row r="833" spans="1:23" ht="24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</row>
    <row r="834" spans="1:23" ht="2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</row>
    <row r="835" spans="1:23" ht="24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</row>
    <row r="836" spans="1:23" ht="24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</row>
    <row r="837" spans="1:23" ht="24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</row>
    <row r="838" spans="1:23" ht="24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 spans="1:23" ht="24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</row>
    <row r="840" spans="1:23" ht="24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</row>
    <row r="841" spans="1:23" ht="24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</row>
    <row r="842" spans="1:23" ht="24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</row>
    <row r="843" spans="1:23" ht="24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</row>
    <row r="844" spans="1:23" ht="2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</row>
    <row r="845" spans="1:23" ht="24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</row>
    <row r="846" spans="1:23" ht="24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</row>
    <row r="847" spans="1:23" ht="24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</row>
    <row r="848" spans="1:23" ht="24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</row>
    <row r="849" spans="1:23" ht="24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</row>
    <row r="850" spans="1:23" ht="24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</row>
    <row r="851" spans="1:23" ht="24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</row>
    <row r="852" spans="1:23" ht="24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</row>
    <row r="853" spans="1:23" ht="24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</row>
    <row r="854" spans="1:23" ht="2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</row>
    <row r="855" spans="1:23" ht="24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</row>
    <row r="856" spans="1:23" ht="24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</row>
    <row r="857" spans="1:23" ht="24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</row>
    <row r="858" spans="1:23" ht="24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</row>
    <row r="859" spans="1:23" ht="24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</row>
    <row r="860" spans="1:23" ht="24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</row>
    <row r="861" spans="1:23" ht="24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</row>
    <row r="862" spans="1:23" ht="24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 spans="1:23" ht="24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</row>
    <row r="864" spans="1:23" ht="2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</row>
    <row r="865" spans="1:23" ht="24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</row>
    <row r="866" spans="1:23" ht="24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</row>
    <row r="867" spans="1:23" ht="24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</row>
    <row r="868" spans="1:23" ht="24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</row>
    <row r="869" spans="1:23" ht="24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</row>
    <row r="870" spans="1:23" ht="24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</row>
    <row r="871" spans="1:23" ht="24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</row>
    <row r="872" spans="1:23" ht="24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</row>
    <row r="873" spans="1:23" ht="24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</row>
    <row r="874" spans="1:23" ht="2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</row>
    <row r="875" spans="1:23" ht="24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</row>
    <row r="876" spans="1:23" ht="24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</row>
    <row r="877" spans="1:23" ht="24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</row>
    <row r="878" spans="1:23" ht="24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</row>
    <row r="879" spans="1:23" ht="24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</row>
    <row r="880" spans="1:23" ht="24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</row>
    <row r="881" spans="1:23" ht="24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</row>
    <row r="882" spans="1:23" ht="24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</row>
    <row r="883" spans="1:23" ht="24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</row>
    <row r="884" spans="1:23" ht="2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</row>
    <row r="885" spans="1:23" ht="24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</row>
    <row r="886" spans="1:23" ht="24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 spans="1:23" ht="24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</row>
    <row r="888" spans="1:23" ht="24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</row>
    <row r="889" spans="1:23" ht="24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</row>
    <row r="890" spans="1:23" ht="24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</row>
    <row r="891" spans="1:23" ht="24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</row>
    <row r="892" spans="1:23" ht="24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</row>
    <row r="893" spans="1:23" ht="24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</row>
    <row r="894" spans="1:23" ht="2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</row>
    <row r="895" spans="1:23" ht="24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</row>
    <row r="896" spans="1:23" ht="24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</row>
    <row r="897" spans="1:23" ht="24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</row>
    <row r="898" spans="1:23" ht="24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</row>
    <row r="899" spans="1:23" ht="24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</row>
    <row r="900" spans="1:23" ht="24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</row>
    <row r="901" spans="1:23" ht="24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</row>
    <row r="902" spans="1:23" ht="24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</row>
    <row r="903" spans="1:23" ht="24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</row>
    <row r="904" spans="1:23" ht="2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</row>
    <row r="905" spans="1:23" ht="24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</row>
    <row r="906" spans="1:23" ht="24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</row>
    <row r="907" spans="1:23" ht="24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</row>
    <row r="908" spans="1:23" ht="24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</row>
    <row r="909" spans="1:23" ht="24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</row>
    <row r="910" spans="1:23" ht="24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 spans="1:23" ht="24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</row>
    <row r="912" spans="1:23" ht="24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</row>
    <row r="913" spans="1:23" ht="24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</row>
    <row r="914" spans="1:23" ht="2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</row>
    <row r="915" spans="1:23" ht="24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</row>
    <row r="916" spans="1:23" ht="24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</row>
    <row r="917" spans="1:23" ht="24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</row>
    <row r="918" spans="1:23" ht="24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</row>
    <row r="919" spans="1:23" ht="24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</row>
    <row r="920" spans="1:23" ht="24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</row>
    <row r="921" spans="1:23" ht="24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</row>
    <row r="922" spans="1:23" ht="24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</row>
    <row r="923" spans="1:23" ht="24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</row>
    <row r="924" spans="1:23" ht="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</row>
    <row r="925" spans="1:23" ht="24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</row>
    <row r="926" spans="1:23" ht="24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</row>
    <row r="927" spans="1:23" ht="24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</row>
    <row r="928" spans="1:23" ht="24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</row>
    <row r="929" spans="1:23" ht="24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</row>
    <row r="930" spans="1:23" ht="24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</row>
    <row r="931" spans="1:23" ht="24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</row>
    <row r="932" spans="1:23" ht="24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</row>
    <row r="933" spans="1:23" ht="24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</row>
    <row r="934" spans="1:23" ht="2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 spans="1:23" ht="24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</row>
    <row r="936" spans="1:23" ht="24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</row>
    <row r="937" spans="1:23" ht="24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</row>
    <row r="938" spans="1:23" ht="24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</row>
    <row r="939" spans="1:23" ht="24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</row>
    <row r="940" spans="1:23" ht="24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</row>
    <row r="941" spans="1:23" ht="24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</row>
    <row r="942" spans="1:23" ht="24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</row>
    <row r="943" spans="1:23" ht="24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</row>
    <row r="944" spans="1:23" ht="2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</row>
    <row r="945" spans="1:23" ht="24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</row>
    <row r="946" spans="1:23" ht="24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</row>
    <row r="947" spans="1:23" ht="24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</row>
    <row r="948" spans="1:23" ht="24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</row>
    <row r="949" spans="1:23" ht="24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</row>
    <row r="950" spans="1:23" ht="24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</row>
    <row r="951" spans="1:23" ht="24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</row>
    <row r="952" spans="1:23" ht="24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</row>
    <row r="953" spans="1:23" ht="24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</row>
    <row r="954" spans="1:23" ht="2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</row>
    <row r="955" spans="1:23" ht="24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</row>
    <row r="956" spans="1:23" ht="24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</row>
    <row r="957" spans="1:23" ht="24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</row>
    <row r="958" spans="1:23" ht="24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 spans="1:23" ht="24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</row>
    <row r="960" spans="1:23" ht="24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</row>
    <row r="961" spans="1:23" ht="24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</row>
    <row r="962" spans="1:23" ht="24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</row>
    <row r="963" spans="1:23" ht="24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</row>
    <row r="964" spans="1:23" ht="2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</row>
    <row r="965" spans="1:23" ht="24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</row>
    <row r="966" spans="1:23" ht="24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</row>
    <row r="967" spans="1:23" ht="24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</row>
    <row r="968" spans="1:23" ht="24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</row>
    <row r="969" spans="1:23" ht="24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</row>
    <row r="970" spans="1:23" ht="24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</row>
    <row r="971" spans="1:23" ht="24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</row>
    <row r="972" spans="1:23" ht="24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</row>
    <row r="973" spans="1:23" ht="24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</row>
    <row r="974" spans="1:23" ht="2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</row>
    <row r="975" spans="1:23" ht="24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</row>
    <row r="976" spans="1:23" ht="24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</row>
    <row r="977" spans="1:23" ht="24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</row>
    <row r="978" spans="1:23" ht="24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</row>
    <row r="979" spans="1:23" ht="24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</row>
    <row r="980" spans="1:23" ht="24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</row>
    <row r="981" spans="1:23" ht="24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</row>
    <row r="982" spans="1:23" ht="24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</row>
    <row r="983" spans="1:23" ht="24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 spans="1:23" ht="2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</row>
    <row r="985" spans="1:23" ht="24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</row>
    <row r="986" spans="1:23" ht="24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</row>
    <row r="987" spans="1:23" ht="24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</row>
    <row r="988" spans="1:23" ht="24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</row>
    <row r="989" spans="1:23" ht="24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</row>
    <row r="990" spans="1:23" ht="24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</row>
    <row r="991" spans="1:23" ht="24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</row>
    <row r="992" spans="1:23" ht="24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</row>
    <row r="993" spans="1:23" ht="24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</row>
    <row r="994" spans="1:23" ht="2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</row>
    <row r="995" spans="1:23" ht="24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</row>
    <row r="996" spans="1:23" ht="24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</row>
    <row r="997" spans="1:23" ht="24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</row>
    <row r="998" spans="1:23" ht="24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</row>
    <row r="999" spans="1:23" ht="24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</row>
    <row r="1000" spans="1:23" ht="24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</row>
    <row r="1001" spans="1:23" ht="24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</row>
    <row r="1002" spans="1:23" ht="24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</row>
    <row r="1003" spans="1:23" ht="24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</row>
    <row r="1004" spans="1:23" ht="2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</row>
    <row r="1005" spans="1:23" ht="24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</row>
    <row r="1006" spans="1:23" ht="24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</row>
  </sheetData>
  <mergeCells count="1">
    <mergeCell ref="A1:D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1006"/>
  <sheetViews>
    <sheetView workbookViewId="0"/>
  </sheetViews>
  <sheetFormatPr defaultColWidth="12.5703125" defaultRowHeight="15.75" customHeight="1"/>
  <cols>
    <col min="1" max="1" width="24.7109375" customWidth="1"/>
    <col min="3" max="3" width="14.28515625" customWidth="1"/>
    <col min="4" max="4" width="23" customWidth="1"/>
  </cols>
  <sheetData>
    <row r="1" spans="1:23" ht="15.75" customHeight="1">
      <c r="A1" s="15" t="s">
        <v>44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ht="15.75" customHeight="1">
      <c r="A2" s="6" t="s">
        <v>38</v>
      </c>
      <c r="B2" s="6" t="s">
        <v>45</v>
      </c>
      <c r="C2" s="6" t="s">
        <v>40</v>
      </c>
      <c r="D2" s="6" t="s">
        <v>46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3" ht="15.75" customHeight="1">
      <c r="A3" s="6" t="s">
        <v>2</v>
      </c>
      <c r="B3" s="22">
        <f>624810.15+1109386.44</f>
        <v>1734196.5899999999</v>
      </c>
      <c r="C3" s="22">
        <v>3733950</v>
      </c>
      <c r="D3" s="6">
        <f t="shared" ref="D3:D7" si="0">B3/C3</f>
        <v>0.4644402281765958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 spans="1:23" ht="15.75" customHeight="1">
      <c r="A4" s="6" t="s">
        <v>3</v>
      </c>
      <c r="B4" s="23">
        <f>594253.06+906028</f>
        <v>1500281.06</v>
      </c>
      <c r="C4" s="24">
        <v>3857751</v>
      </c>
      <c r="D4" s="6">
        <f t="shared" si="0"/>
        <v>0.38890043966030985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 spans="1:23" ht="15.75" customHeight="1">
      <c r="A5" s="6" t="s">
        <v>4</v>
      </c>
      <c r="B5" s="22">
        <f>556624+848306.88</f>
        <v>1404930.88</v>
      </c>
      <c r="C5" s="22">
        <v>3738516</v>
      </c>
      <c r="D5" s="6">
        <f t="shared" si="0"/>
        <v>0.37579908177469346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</row>
    <row r="6" spans="1:23" ht="15.75" customHeight="1">
      <c r="A6" s="6" t="s">
        <v>5</v>
      </c>
      <c r="B6" s="22">
        <f>639884.05+1083462.2</f>
        <v>1723346.25</v>
      </c>
      <c r="C6" s="22">
        <v>4052098</v>
      </c>
      <c r="D6" s="6">
        <f t="shared" si="0"/>
        <v>0.42529727810136875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 spans="1:23" ht="15.75" customHeight="1">
      <c r="A7" s="6" t="s">
        <v>6</v>
      </c>
      <c r="B7" s="6">
        <f>626214+849523.25</f>
        <v>1475737.25</v>
      </c>
      <c r="C7" s="6">
        <v>3855282</v>
      </c>
      <c r="D7" s="6">
        <f t="shared" si="0"/>
        <v>0.38278321793321474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spans="1:23" ht="15.75" customHeight="1">
      <c r="A8" s="6" t="s">
        <v>7</v>
      </c>
      <c r="B8" s="6">
        <v>962765.72</v>
      </c>
      <c r="C8" s="6"/>
      <c r="D8" s="6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</row>
    <row r="9" spans="1:23" ht="15.75" customHeight="1">
      <c r="A9" s="6" t="s">
        <v>8</v>
      </c>
      <c r="B9" s="6"/>
      <c r="C9" s="6"/>
      <c r="D9" s="6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 spans="1:23" ht="15.75" customHeight="1">
      <c r="A10" s="6" t="s">
        <v>9</v>
      </c>
      <c r="B10" s="6"/>
      <c r="C10" s="6"/>
      <c r="D10" s="6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 spans="1:23" ht="15.75" customHeight="1">
      <c r="A11" s="6" t="s">
        <v>10</v>
      </c>
      <c r="B11" s="6"/>
      <c r="C11" s="6"/>
      <c r="D11" s="6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spans="1:23" ht="15.75" customHeight="1">
      <c r="A12" s="6" t="s">
        <v>11</v>
      </c>
      <c r="B12" s="6"/>
      <c r="C12" s="6"/>
      <c r="D12" s="6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spans="1:23" ht="15.75" customHeight="1">
      <c r="A13" s="6" t="s">
        <v>12</v>
      </c>
      <c r="B13" s="6"/>
      <c r="C13" s="6"/>
      <c r="D13" s="6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23" ht="15.75" customHeight="1">
      <c r="A14" s="6" t="s">
        <v>13</v>
      </c>
      <c r="B14" s="6"/>
      <c r="C14" s="6"/>
      <c r="D14" s="6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3" ht="15.7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spans="1:23" ht="15.7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 spans="1:23" ht="15.7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1:23" ht="15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spans="1:23" ht="15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spans="1:23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spans="1:23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spans="1: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spans="1:23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spans="1:23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spans="1:23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spans="1:23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spans="1:23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spans="1:23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spans="1:23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:23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spans="1:23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spans="1:23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spans="1:23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spans="1:23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spans="1:23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spans="1:23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spans="1:23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spans="1:23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spans="1:23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spans="1:23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spans="1:2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spans="1:23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spans="1:23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spans="1:23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spans="1:23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spans="1:23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spans="1:23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spans="1:23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spans="1:23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spans="1:23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spans="1:23" ht="24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spans="1:23" ht="2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spans="1:23" ht="24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spans="1:23" ht="24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spans="1:23" ht="24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spans="1:23" ht="24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spans="1:23" ht="24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spans="1:23" ht="24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spans="1:23" ht="24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spans="1:23" ht="24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spans="1:23" ht="24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spans="1:23" ht="2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spans="1:23" ht="24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spans="1:23" ht="24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spans="1:23" ht="24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spans="1:23" ht="24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spans="1:23" ht="24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spans="1:23" ht="24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spans="1:23" ht="24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spans="1:23" ht="24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spans="1:23" ht="24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spans="1:23" ht="2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spans="1:23" ht="24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spans="1:23" ht="24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spans="1:23" ht="24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spans="1:23" ht="24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spans="1:23" ht="24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spans="1:23" ht="24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spans="1:23" ht="24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spans="1:23" ht="24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spans="1:23" ht="24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spans="1:23" ht="2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spans="1:23" ht="24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spans="1:23" ht="24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spans="1:23" ht="24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spans="1:23" ht="24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spans="1:23" ht="24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spans="1:23" ht="24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spans="1:23" ht="24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spans="1:23" ht="24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spans="1:23" ht="24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spans="1:23" ht="2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spans="1:23" ht="24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spans="1:23" ht="24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spans="1:23" ht="24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spans="1:23" ht="24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spans="1:23" ht="24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spans="1:23" ht="24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spans="1:23" ht="24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spans="1:23" ht="24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spans="1:23" ht="24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spans="1:23" ht="2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spans="1:23" ht="24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spans="1:23" ht="24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spans="1:23" ht="24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spans="1:23" ht="24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spans="1:23" ht="24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spans="1:23" ht="24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spans="1:23" ht="24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spans="1:23" ht="24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spans="1:23" ht="24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spans="1:23" ht="2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spans="1:23" ht="24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spans="1:23" ht="24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spans="1:23" ht="24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spans="1:23" ht="24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spans="1:23" ht="24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spans="1:23" ht="24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spans="1:23" ht="24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spans="1:23" ht="24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spans="1:23" ht="24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spans="1:23" ht="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spans="1:23" ht="24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spans="1:23" ht="24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spans="1:23" ht="24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spans="1:23" ht="24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spans="1:23" ht="24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spans="1:23" ht="24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spans="1:23" ht="24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spans="1:23" ht="24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spans="1:23" ht="24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spans="1:23" ht="2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spans="1:23" ht="24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spans="1:23" ht="24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spans="1:23" ht="24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spans="1:23" ht="24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spans="1:23" ht="24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spans="1:23" ht="24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spans="1:23" ht="24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spans="1:23" ht="24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spans="1:23" ht="24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spans="1:23" ht="2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spans="1:23" ht="24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spans="1:23" ht="24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spans="1:23" ht="24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spans="1:23" ht="24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spans="1:23" ht="24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spans="1:23" ht="24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spans="1:23" ht="24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spans="1:23" ht="24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spans="1:23" ht="24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spans="1:23" ht="2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spans="1:23" ht="24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spans="1:23" ht="24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spans="1:23" ht="24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spans="1:23" ht="24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spans="1:23" ht="24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spans="1:23" ht="24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spans="1:23" ht="24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spans="1:23" ht="24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spans="1:23" ht="24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spans="1:23" ht="2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spans="1:23" ht="24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spans="1:23" ht="24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spans="1:23" ht="24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spans="1:23" ht="24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spans="1:23" ht="24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spans="1:23" ht="24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spans="1:23" ht="24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spans="1:23" ht="24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spans="1:23" ht="24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spans="1:23" ht="2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spans="1:23" ht="24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spans="1:23" ht="24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spans="1:23" ht="24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spans="1:23" ht="24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spans="1:23" ht="24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spans="1:23" ht="24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spans="1:23" ht="24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spans="1:23" ht="24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spans="1:23" ht="24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spans="1:23" ht="2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spans="1:23" ht="24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spans="1:23" ht="24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 spans="1:23" ht="24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spans="1:23" ht="24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 spans="1:23" ht="24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 spans="1:23" ht="24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 spans="1:23" ht="24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spans="1:23" ht="24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spans="1:23" ht="24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 spans="1:23" ht="2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spans="1:23" ht="24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 spans="1:23" ht="24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 spans="1:23" ht="24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 spans="1:23" ht="24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 spans="1:23" ht="24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 spans="1:23" ht="24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 spans="1:23" ht="24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 spans="1:23" ht="24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 spans="1:23" ht="24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 spans="1:23" ht="2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 spans="1:23" ht="24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 spans="1:23" ht="24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 spans="1:23" ht="24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 spans="1:23" ht="24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 spans="1:23" ht="24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 spans="1:23" ht="24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 spans="1:23" ht="24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 spans="1:23" ht="24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 spans="1:23" ht="24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 spans="1:23" ht="2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 spans="1:23" ht="24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 spans="1:23" ht="24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 spans="1:23" ht="24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 spans="1:23" ht="24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 spans="1:23" ht="24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 spans="1:23" ht="24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 spans="1:23" ht="24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 spans="1:23" ht="24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 spans="1:23" ht="24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 spans="1:23" ht="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 spans="1:23" ht="24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 spans="1:23" ht="24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 spans="1:23" ht="24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 spans="1:23" ht="24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 spans="1:23" ht="24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 spans="1:23" ht="24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 spans="1:23" ht="24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 spans="1:23" ht="24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 spans="1:23" ht="24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 spans="1:23" ht="2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 spans="1:23" ht="24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 spans="1:23" ht="24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 spans="1:23" ht="24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 spans="1:23" ht="24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 spans="1:23" ht="24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 spans="1:23" ht="24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 spans="1:23" ht="24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 spans="1:23" ht="24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 spans="1:23" ht="24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 spans="1:23" ht="2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 spans="1:23" ht="24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 spans="1:23" ht="24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 spans="1:23" ht="24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 spans="1:23" ht="24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 spans="1:23" ht="24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 spans="1:23" ht="24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 spans="1:23" ht="24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 spans="1:23" ht="24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 spans="1:23" ht="24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 spans="1:23" ht="2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 spans="1:23" ht="24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 spans="1:23" ht="24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 spans="1:23" ht="24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 spans="1:23" ht="24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 spans="1:23" ht="24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 spans="1:23" ht="24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 spans="1:23" ht="24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 spans="1:23" ht="24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 spans="1:23" ht="24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 spans="1:23" ht="2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 spans="1:23" ht="24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 spans="1:23" ht="24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 spans="1:23" ht="24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 spans="1:23" ht="24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 spans="1:23" ht="24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 spans="1:23" ht="24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 spans="1:23" ht="24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 spans="1:23" ht="24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 spans="1:23" ht="24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 spans="1:23" ht="2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 spans="1:23" ht="24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 spans="1:23" ht="24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 spans="1:23" ht="24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 spans="1:23" ht="24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 spans="1:23" ht="24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 spans="1:23" ht="24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 spans="1:23" ht="24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 spans="1:23" ht="24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 spans="1:23" ht="24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 spans="1:23" ht="2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 spans="1:23" ht="24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 spans="1:23" ht="24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 spans="1:23" ht="24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 spans="1:23" ht="24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 spans="1:23" ht="24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 spans="1:23" ht="24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 spans="1:23" ht="24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 spans="1:23" ht="24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 spans="1:23" ht="24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 spans="1:23" ht="2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 spans="1:23" ht="24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 spans="1:23" ht="24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 spans="1:23" ht="24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 spans="1:23" ht="24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 spans="1:23" ht="24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 spans="1:23" ht="24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 spans="1:23" ht="24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 spans="1:23" ht="24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 spans="1:23" ht="24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 spans="1:23" ht="2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 spans="1:23" ht="24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 spans="1:23" ht="24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 spans="1:23" ht="24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 spans="1:23" ht="24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 spans="1:23" ht="24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 spans="1:23" ht="24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 spans="1:23" ht="24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 spans="1:23" ht="24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 spans="1:23" ht="24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 spans="1:23" ht="2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 spans="1:23" ht="24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 spans="1:23" ht="24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 spans="1:23" ht="24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 spans="1:23" ht="24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</row>
    <row r="319" spans="1:23" ht="24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 spans="1:23" ht="24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 spans="1:23" ht="24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 spans="1:23" ht="24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 spans="1:23" ht="24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 spans="1:23" ht="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 spans="1:23" ht="24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 spans="1:23" ht="24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 spans="1:23" ht="24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 spans="1:23" ht="24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 spans="1:23" ht="24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 spans="1:23" ht="24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 spans="1:23" ht="24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 spans="1:23" ht="24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 spans="1:23" ht="24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 spans="1:23" ht="2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 spans="1:23" ht="24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 spans="1:23" ht="24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 spans="1:23" ht="24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 spans="1:23" ht="24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 spans="1:23" ht="24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 spans="1:23" ht="24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 spans="1:23" ht="24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 spans="1:23" ht="24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</row>
    <row r="343" spans="1:23" ht="24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 spans="1:23" ht="2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 spans="1:23" ht="24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 spans="1:23" ht="24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 spans="1:23" ht="24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 spans="1:23" ht="24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 spans="1:23" ht="24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 spans="1:23" ht="24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 spans="1:23" ht="24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 spans="1:23" ht="24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 spans="1:23" ht="24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 spans="1:23" ht="2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 spans="1:23" ht="24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 spans="1:23" ht="24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 spans="1:23" ht="24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 spans="1:23" ht="24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 spans="1:23" ht="24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 spans="1:23" ht="24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 spans="1:23" ht="24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 spans="1:23" ht="24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 spans="1:23" ht="24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 spans="1:23" ht="2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 spans="1:23" ht="24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 spans="1:23" ht="24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 spans="1:23" ht="24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 spans="1:23" ht="24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 spans="1:23" ht="24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</row>
    <row r="370" spans="1:23" ht="24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 spans="1:23" ht="24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 spans="1:23" ht="24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 spans="1:23" ht="24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 spans="1:23" ht="2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 spans="1:23" ht="24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 spans="1:23" ht="24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 spans="1:23" ht="24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 spans="1:23" ht="24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 spans="1:23" ht="24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 spans="1:23" ht="24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 spans="1:23" ht="24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 spans="1:23" ht="24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 spans="1:23" ht="24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 spans="1:23" ht="2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 spans="1:23" ht="24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 spans="1:23" ht="24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 spans="1:23" ht="24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 spans="1:23" ht="24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</row>
    <row r="389" spans="1:23" ht="24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 spans="1:23" ht="24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</row>
    <row r="391" spans="1:23" ht="24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 spans="1:23" ht="24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 spans="1:23" ht="24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 spans="1:23" ht="2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 spans="1:23" ht="24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 spans="1:23" ht="24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 spans="1:23" ht="24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</row>
    <row r="398" spans="1:23" ht="24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 spans="1:23" ht="24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 spans="1:23" ht="24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 spans="1:23" ht="24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 spans="1:23" ht="24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 spans="1:23" ht="24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 spans="1:23" ht="2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 spans="1:23" ht="24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 spans="1:23" ht="24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 spans="1:23" ht="24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 spans="1:23" ht="24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 spans="1:23" ht="24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 spans="1:23" ht="24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</row>
    <row r="411" spans="1:23" ht="24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 spans="1:23" ht="24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 spans="1:23" ht="24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 spans="1:23" ht="2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 spans="1:23" ht="24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 spans="1:23" ht="24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 spans="1:23" ht="24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</row>
    <row r="418" spans="1:23" ht="24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 spans="1:23" ht="24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 spans="1:23" ht="24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 spans="1:23" ht="24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 spans="1:23" ht="24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 spans="1:23" ht="24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 spans="1:23" ht="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 spans="1:23" ht="24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 spans="1:23" ht="24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 spans="1:23" ht="24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 spans="1:23" ht="24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 spans="1:23" ht="24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 spans="1:23" ht="24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 spans="1:23" ht="24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 spans="1:23" ht="24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 spans="1:23" ht="24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 spans="1:23" ht="2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 spans="1:23" ht="24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 spans="1:23" ht="24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 spans="1:23" ht="24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 spans="1:23" ht="24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 spans="1:23" ht="24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 spans="1:23" ht="24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 spans="1:23" ht="24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 spans="1:23" ht="24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 spans="1:23" ht="24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 spans="1:23" ht="2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</row>
    <row r="445" spans="1:23" ht="24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 spans="1:23" ht="24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 spans="1:23" ht="24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 spans="1:23" ht="24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 spans="1:23" ht="24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 spans="1:23" ht="24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 spans="1:23" ht="24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 spans="1:23" ht="24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</row>
    <row r="453" spans="1:23" ht="24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 spans="1:23" ht="2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 spans="1:23" ht="24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 spans="1:23" ht="24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 spans="1:23" ht="24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 spans="1:23" ht="24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 spans="1:23" ht="24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</row>
    <row r="460" spans="1:23" ht="24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 spans="1:23" ht="24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 spans="1:23" ht="24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 spans="1:23" ht="24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 spans="1:23" ht="2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 spans="1:23" ht="24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 spans="1:23" ht="24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 spans="1:23" ht="24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 spans="1:23" ht="24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 spans="1:23" ht="24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 spans="1:23" ht="24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 spans="1:23" ht="24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 spans="1:23" ht="24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 spans="1:23" ht="24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</row>
    <row r="474" spans="1:23" ht="2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 spans="1:23" ht="24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 spans="1:23" ht="24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 spans="1:23" ht="24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 spans="1:23" ht="24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 spans="1:23" ht="24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 spans="1:23" ht="24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 spans="1:23" ht="24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 spans="1:23" ht="24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 spans="1:23" ht="24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 spans="1:23" ht="2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</row>
    <row r="485" spans="1:23" ht="24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</row>
    <row r="486" spans="1:23" ht="24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 spans="1:23" ht="24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 spans="1:23" ht="24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 spans="1:23" ht="24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</row>
    <row r="490" spans="1:23" ht="24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 spans="1:23" ht="24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 spans="1:23" ht="24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 spans="1:23" ht="24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</row>
    <row r="494" spans="1:23" ht="2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 spans="1:23" ht="24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</row>
    <row r="496" spans="1:23" ht="24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 spans="1:23" ht="24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 spans="1:23" ht="24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</row>
    <row r="499" spans="1:23" ht="24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 spans="1:23" ht="24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 spans="1:23" ht="24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 spans="1:23" ht="24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 spans="1:23" ht="24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 spans="1:23" ht="2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 spans="1:23" ht="24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 spans="1:23" ht="24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 spans="1:23" ht="24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</row>
    <row r="508" spans="1:23" ht="24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 spans="1:23" ht="24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 spans="1:23" ht="24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</row>
    <row r="511" spans="1:23" ht="24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 spans="1:23" ht="24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 spans="1:23" ht="24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</row>
    <row r="514" spans="1:23" ht="2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 spans="1:23" ht="24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 spans="1:23" ht="24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 spans="1:23" ht="24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 spans="1:23" ht="24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 spans="1:23" ht="24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 spans="1:23" ht="24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</row>
    <row r="521" spans="1:23" ht="24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 spans="1:23" ht="24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 spans="1:23" ht="24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</row>
    <row r="524" spans="1:23" ht="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</row>
    <row r="525" spans="1:23" ht="24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 spans="1:23" ht="24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 spans="1:23" ht="24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 spans="1:23" ht="24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</row>
    <row r="529" spans="1:23" ht="24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 spans="1:23" ht="24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</row>
    <row r="531" spans="1:23" ht="24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 spans="1:23" ht="24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</row>
    <row r="533" spans="1:23" ht="24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 spans="1:23" ht="2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 spans="1:23" ht="24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 spans="1:23" ht="24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 spans="1:23" ht="24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</row>
    <row r="538" spans="1:23" ht="24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 spans="1:23" ht="24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 spans="1:23" ht="24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 spans="1:23" ht="24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 spans="1:23" ht="24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</row>
    <row r="543" spans="1:23" ht="24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 spans="1:23" ht="2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 spans="1:23" ht="24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</row>
    <row r="546" spans="1:23" ht="24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 spans="1:23" ht="24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 spans="1:23" ht="24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 spans="1:23" ht="24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 spans="1:23" ht="24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 spans="1:23" ht="24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</row>
    <row r="552" spans="1:23" ht="24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 spans="1:23" ht="24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</row>
    <row r="554" spans="1:23" ht="2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 spans="1:23" ht="24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 spans="1:23" ht="24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</row>
    <row r="557" spans="1:23" ht="24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 spans="1:23" ht="24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 spans="1:23" ht="24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</row>
    <row r="560" spans="1:23" ht="24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 spans="1:23" ht="24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 spans="1:23" ht="24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 spans="1:23" ht="24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 spans="1:23" ht="2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 spans="1:23" ht="24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 spans="1:23" ht="24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</row>
    <row r="567" spans="1:23" ht="24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 spans="1:23" ht="24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 spans="1:23" ht="24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 spans="1:23" ht="24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 spans="1:23" ht="24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 spans="1:23" ht="24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</row>
    <row r="573" spans="1:23" ht="24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 spans="1:23" ht="2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 spans="1:23" ht="24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 spans="1:23" ht="24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 spans="1:23" ht="24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</row>
    <row r="578" spans="1:23" ht="24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</row>
    <row r="579" spans="1:23" ht="24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 spans="1:23" ht="24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</row>
    <row r="581" spans="1:23" ht="24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 spans="1:23" ht="24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 spans="1:23" ht="24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 spans="1:23" ht="2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</row>
    <row r="585" spans="1:23" ht="24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 spans="1:23" ht="24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</row>
    <row r="587" spans="1:23" ht="24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 spans="1:23" ht="24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</row>
    <row r="589" spans="1:23" ht="24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 spans="1:23" ht="24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 spans="1:23" ht="24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 spans="1:23" ht="24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 spans="1:23" ht="24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 spans="1:23" ht="2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 spans="1:23" ht="24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 spans="1:23" ht="24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 spans="1:23" ht="24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 spans="1:23" ht="24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 spans="1:23" ht="24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 spans="1:23" ht="24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</row>
    <row r="601" spans="1:23" ht="24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 spans="1:23" ht="24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 spans="1:23" ht="24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 spans="1:23" ht="2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 spans="1:23" ht="24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</row>
    <row r="606" spans="1:23" ht="24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 spans="1:23" ht="24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 spans="1:23" ht="24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 spans="1:23" ht="24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 spans="1:23" ht="24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 spans="1:23" ht="24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</row>
    <row r="612" spans="1:23" ht="24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 spans="1:23" ht="24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 spans="1:23" ht="2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 spans="1:23" ht="24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 spans="1:23" ht="24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 spans="1:23" ht="24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 spans="1:23" ht="24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 spans="1:23" ht="24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</row>
    <row r="620" spans="1:23" ht="24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 spans="1:23" ht="24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 spans="1:23" ht="24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 spans="1:23" ht="24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 spans="1:23" ht="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 spans="1:23" ht="24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 spans="1:23" ht="24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 spans="1:23" ht="24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 spans="1:23" ht="24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 spans="1:23" ht="24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 spans="1:23" ht="24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 spans="1:23" ht="24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 spans="1:23" ht="24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 spans="1:23" ht="24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 spans="1:23" ht="2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 spans="1:23" ht="24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 spans="1:23" ht="24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 spans="1:23" ht="24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 spans="1:23" ht="24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 spans="1:23" ht="24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 spans="1:23" ht="24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 spans="1:23" ht="24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 spans="1:23" ht="24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 spans="1:23" ht="24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 spans="1:23" ht="2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 spans="1:23" ht="24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 spans="1:23" ht="24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 spans="1:23" ht="24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 spans="1:23" ht="24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 spans="1:23" ht="24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 spans="1:23" ht="24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 spans="1:23" ht="24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 spans="1:23" ht="24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 spans="1:23" ht="24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 spans="1:23" ht="2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 spans="1:23" ht="24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 spans="1:23" ht="24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 spans="1:23" ht="24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 spans="1:23" ht="24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 spans="1:23" ht="24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</row>
    <row r="660" spans="1:23" ht="24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 spans="1:23" ht="24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 spans="1:23" ht="24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 spans="1:23" ht="24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</row>
    <row r="664" spans="1:23" ht="2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 spans="1:23" ht="24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 spans="1:23" ht="24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 spans="1:23" ht="24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 spans="1:23" ht="24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 spans="1:23" ht="24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 spans="1:23" ht="24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 spans="1:23" ht="24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 spans="1:23" ht="24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</row>
    <row r="673" spans="1:23" ht="24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 spans="1:23" ht="2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 spans="1:23" ht="24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 spans="1:23" ht="24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 spans="1:23" ht="24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 spans="1:23" ht="24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</row>
    <row r="679" spans="1:23" ht="24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 spans="1:23" ht="24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 spans="1:23" ht="24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 spans="1:23" ht="24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</row>
    <row r="683" spans="1:23" ht="24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 spans="1:23" ht="2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</row>
    <row r="685" spans="1:23" ht="24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 spans="1:23" ht="24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 spans="1:23" ht="24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 spans="1:23" ht="24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 spans="1:23" ht="24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 spans="1:23" ht="24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 spans="1:23" ht="24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</row>
    <row r="692" spans="1:23" ht="24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 spans="1:23" ht="24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</row>
    <row r="694" spans="1:23" ht="2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 spans="1:23" ht="24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 spans="1:23" ht="24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 spans="1:23" ht="24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 spans="1:23" ht="24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 spans="1:23" ht="24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 spans="1:23" ht="24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 spans="1:23" ht="24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 spans="1:23" ht="24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 spans="1:23" ht="24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 spans="1:23" ht="2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 spans="1:23" ht="24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 spans="1:23" ht="24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 spans="1:23" ht="24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 spans="1:23" ht="24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</row>
    <row r="709" spans="1:23" ht="24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 spans="1:23" ht="24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 spans="1:23" ht="24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 spans="1:23" ht="24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</row>
    <row r="713" spans="1:23" ht="24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 spans="1:23" ht="2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 spans="1:23" ht="24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 spans="1:23" ht="24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 spans="1:23" ht="24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 spans="1:23" ht="24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 spans="1:23" ht="24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 spans="1:23" ht="24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</row>
    <row r="721" spans="1:23" ht="24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 spans="1:23" ht="24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</row>
    <row r="723" spans="1:23" ht="24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 spans="1:23" ht="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</row>
    <row r="725" spans="1:23" ht="24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 spans="1:23" ht="24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  <row r="727" spans="1:23" ht="24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</row>
    <row r="728" spans="1:23" ht="24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</row>
    <row r="729" spans="1:23" ht="24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</row>
    <row r="730" spans="1:23" ht="24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</row>
    <row r="731" spans="1:23" ht="24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</row>
    <row r="732" spans="1:23" ht="24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</row>
    <row r="733" spans="1:23" ht="24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</row>
    <row r="734" spans="1:23" ht="2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</row>
    <row r="735" spans="1:23" ht="24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</row>
    <row r="736" spans="1:23" ht="24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</row>
    <row r="737" spans="1:23" ht="24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</row>
    <row r="738" spans="1:23" ht="24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</row>
    <row r="739" spans="1:23" ht="24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</row>
    <row r="740" spans="1:23" ht="24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</row>
    <row r="741" spans="1:23" ht="24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</row>
    <row r="742" spans="1:23" ht="24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 spans="1:23" ht="24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</row>
    <row r="744" spans="1:23" ht="2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</row>
    <row r="745" spans="1:23" ht="24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</row>
    <row r="746" spans="1:23" ht="24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</row>
    <row r="747" spans="1:23" ht="24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</row>
    <row r="748" spans="1:23" ht="24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</row>
    <row r="749" spans="1:23" ht="24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</row>
    <row r="750" spans="1:23" ht="24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</row>
    <row r="751" spans="1:23" ht="24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</row>
    <row r="752" spans="1:23" ht="24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</row>
    <row r="753" spans="1:23" ht="24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</row>
    <row r="754" spans="1:23" ht="2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</row>
    <row r="755" spans="1:23" ht="24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</row>
    <row r="756" spans="1:23" ht="24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</row>
    <row r="757" spans="1:23" ht="24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</row>
    <row r="758" spans="1:23" ht="24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</row>
    <row r="759" spans="1:23" ht="24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</row>
    <row r="760" spans="1:23" ht="24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</row>
    <row r="761" spans="1:23" ht="24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</row>
    <row r="762" spans="1:23" ht="24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</row>
    <row r="763" spans="1:23" ht="24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</row>
    <row r="764" spans="1:23" ht="2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</row>
    <row r="765" spans="1:23" ht="24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</row>
    <row r="766" spans="1:23" ht="24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</row>
    <row r="767" spans="1:23" ht="24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</row>
    <row r="768" spans="1:23" ht="24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</row>
    <row r="769" spans="1:23" ht="24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</row>
    <row r="770" spans="1:23" ht="24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</row>
    <row r="771" spans="1:23" ht="24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</row>
    <row r="772" spans="1:23" ht="24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</row>
    <row r="773" spans="1:23" ht="24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</row>
    <row r="774" spans="1:23" ht="2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</row>
    <row r="775" spans="1:23" ht="24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</row>
    <row r="776" spans="1:23" ht="24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</row>
    <row r="777" spans="1:23" ht="24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</row>
    <row r="778" spans="1:23" ht="24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</row>
    <row r="779" spans="1:23" ht="24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</row>
    <row r="780" spans="1:23" ht="24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</row>
    <row r="781" spans="1:23" ht="24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</row>
    <row r="782" spans="1:23" ht="24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</row>
    <row r="783" spans="1:23" ht="24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</row>
    <row r="784" spans="1:23" ht="2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</row>
    <row r="785" spans="1:23" ht="24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</row>
    <row r="786" spans="1:23" ht="24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</row>
    <row r="787" spans="1:23" ht="24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</row>
    <row r="788" spans="1:23" ht="24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</row>
    <row r="789" spans="1:23" ht="24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</row>
    <row r="790" spans="1:23" ht="24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 spans="1:23" ht="24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</row>
    <row r="792" spans="1:23" ht="24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 spans="1:23" ht="24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</row>
    <row r="794" spans="1:23" ht="2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 spans="1:23" ht="24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 spans="1:23" ht="24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 spans="1:23" ht="24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</row>
    <row r="798" spans="1:23" ht="24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</row>
    <row r="799" spans="1:23" ht="24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</row>
    <row r="800" spans="1:23" ht="24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</row>
    <row r="801" spans="1:23" ht="24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</row>
    <row r="802" spans="1:23" ht="24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</row>
    <row r="803" spans="1:23" ht="24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</row>
    <row r="804" spans="1:23" ht="2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</row>
    <row r="805" spans="1:23" ht="24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</row>
    <row r="806" spans="1:23" ht="24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</row>
    <row r="807" spans="1:23" ht="24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</row>
    <row r="808" spans="1:23" ht="24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</row>
    <row r="809" spans="1:23" ht="24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</row>
    <row r="810" spans="1:23" ht="24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</row>
    <row r="811" spans="1:23" ht="24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</row>
    <row r="812" spans="1:23" ht="24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</row>
    <row r="813" spans="1:23" ht="24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</row>
    <row r="814" spans="1:23" ht="2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 spans="1:23" ht="24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</row>
    <row r="816" spans="1:23" ht="24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</row>
    <row r="817" spans="1:23" ht="24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</row>
    <row r="818" spans="1:23" ht="24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</row>
    <row r="819" spans="1:23" ht="24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</row>
    <row r="820" spans="1:23" ht="24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</row>
    <row r="821" spans="1:23" ht="24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</row>
    <row r="822" spans="1:23" ht="24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</row>
    <row r="823" spans="1:23" ht="24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</row>
    <row r="824" spans="1:23" ht="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</row>
    <row r="825" spans="1:23" ht="24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</row>
    <row r="826" spans="1:23" ht="24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</row>
    <row r="827" spans="1:23" ht="24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</row>
    <row r="828" spans="1:23" ht="24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</row>
    <row r="829" spans="1:23" ht="24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</row>
    <row r="830" spans="1:23" ht="24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</row>
    <row r="831" spans="1:23" ht="24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</row>
    <row r="832" spans="1:23" ht="24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</row>
    <row r="833" spans="1:23" ht="24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</row>
    <row r="834" spans="1:23" ht="2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</row>
    <row r="835" spans="1:23" ht="24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</row>
    <row r="836" spans="1:23" ht="24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</row>
    <row r="837" spans="1:23" ht="24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</row>
    <row r="838" spans="1:23" ht="24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 spans="1:23" ht="24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</row>
    <row r="840" spans="1:23" ht="24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</row>
    <row r="841" spans="1:23" ht="24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</row>
    <row r="842" spans="1:23" ht="24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</row>
    <row r="843" spans="1:23" ht="24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</row>
    <row r="844" spans="1:23" ht="2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</row>
    <row r="845" spans="1:23" ht="24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</row>
    <row r="846" spans="1:23" ht="24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</row>
    <row r="847" spans="1:23" ht="24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</row>
    <row r="848" spans="1:23" ht="24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</row>
    <row r="849" spans="1:23" ht="24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</row>
    <row r="850" spans="1:23" ht="24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</row>
    <row r="851" spans="1:23" ht="24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</row>
    <row r="852" spans="1:23" ht="24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</row>
    <row r="853" spans="1:23" ht="24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</row>
    <row r="854" spans="1:23" ht="2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</row>
    <row r="855" spans="1:23" ht="24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</row>
    <row r="856" spans="1:23" ht="24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</row>
    <row r="857" spans="1:23" ht="24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</row>
    <row r="858" spans="1:23" ht="24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</row>
    <row r="859" spans="1:23" ht="24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</row>
    <row r="860" spans="1:23" ht="24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</row>
    <row r="861" spans="1:23" ht="24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</row>
    <row r="862" spans="1:23" ht="24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 spans="1:23" ht="24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</row>
    <row r="864" spans="1:23" ht="2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</row>
    <row r="865" spans="1:23" ht="24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</row>
    <row r="866" spans="1:23" ht="24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</row>
    <row r="867" spans="1:23" ht="24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</row>
    <row r="868" spans="1:23" ht="24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</row>
    <row r="869" spans="1:23" ht="24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</row>
    <row r="870" spans="1:23" ht="24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</row>
    <row r="871" spans="1:23" ht="24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</row>
    <row r="872" spans="1:23" ht="24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</row>
    <row r="873" spans="1:23" ht="24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</row>
    <row r="874" spans="1:23" ht="2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</row>
    <row r="875" spans="1:23" ht="24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</row>
    <row r="876" spans="1:23" ht="24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</row>
    <row r="877" spans="1:23" ht="24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</row>
    <row r="878" spans="1:23" ht="24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</row>
    <row r="879" spans="1:23" ht="24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</row>
    <row r="880" spans="1:23" ht="24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</row>
    <row r="881" spans="1:23" ht="24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</row>
    <row r="882" spans="1:23" ht="24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</row>
    <row r="883" spans="1:23" ht="24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</row>
    <row r="884" spans="1:23" ht="2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</row>
    <row r="885" spans="1:23" ht="24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</row>
    <row r="886" spans="1:23" ht="24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 spans="1:23" ht="24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</row>
    <row r="888" spans="1:23" ht="24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</row>
    <row r="889" spans="1:23" ht="24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</row>
    <row r="890" spans="1:23" ht="24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</row>
    <row r="891" spans="1:23" ht="24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</row>
    <row r="892" spans="1:23" ht="24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</row>
    <row r="893" spans="1:23" ht="24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</row>
    <row r="894" spans="1:23" ht="2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</row>
    <row r="895" spans="1:23" ht="24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</row>
    <row r="896" spans="1:23" ht="24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</row>
    <row r="897" spans="1:23" ht="24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</row>
    <row r="898" spans="1:23" ht="24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</row>
    <row r="899" spans="1:23" ht="24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</row>
    <row r="900" spans="1:23" ht="24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</row>
    <row r="901" spans="1:23" ht="24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</row>
    <row r="902" spans="1:23" ht="24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</row>
    <row r="903" spans="1:23" ht="24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</row>
    <row r="904" spans="1:23" ht="2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</row>
    <row r="905" spans="1:23" ht="24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</row>
    <row r="906" spans="1:23" ht="24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</row>
    <row r="907" spans="1:23" ht="24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</row>
    <row r="908" spans="1:23" ht="24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</row>
    <row r="909" spans="1:23" ht="24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</row>
    <row r="910" spans="1:23" ht="24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 spans="1:23" ht="24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</row>
    <row r="912" spans="1:23" ht="24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</row>
    <row r="913" spans="1:23" ht="24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</row>
    <row r="914" spans="1:23" ht="2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</row>
    <row r="915" spans="1:23" ht="24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</row>
    <row r="916" spans="1:23" ht="24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</row>
    <row r="917" spans="1:23" ht="24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</row>
    <row r="918" spans="1:23" ht="24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</row>
    <row r="919" spans="1:23" ht="24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</row>
    <row r="920" spans="1:23" ht="24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</row>
    <row r="921" spans="1:23" ht="24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</row>
    <row r="922" spans="1:23" ht="24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</row>
    <row r="923" spans="1:23" ht="24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</row>
    <row r="924" spans="1:23" ht="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</row>
    <row r="925" spans="1:23" ht="24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</row>
    <row r="926" spans="1:23" ht="24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</row>
    <row r="927" spans="1:23" ht="24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</row>
    <row r="928" spans="1:23" ht="24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</row>
    <row r="929" spans="1:23" ht="24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</row>
    <row r="930" spans="1:23" ht="24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</row>
    <row r="931" spans="1:23" ht="24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</row>
    <row r="932" spans="1:23" ht="24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</row>
    <row r="933" spans="1:23" ht="24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</row>
    <row r="934" spans="1:23" ht="2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 spans="1:23" ht="24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</row>
    <row r="936" spans="1:23" ht="24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</row>
    <row r="937" spans="1:23" ht="24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</row>
    <row r="938" spans="1:23" ht="24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</row>
    <row r="939" spans="1:23" ht="24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</row>
    <row r="940" spans="1:23" ht="24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</row>
    <row r="941" spans="1:23" ht="24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</row>
    <row r="942" spans="1:23" ht="24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</row>
    <row r="943" spans="1:23" ht="24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</row>
    <row r="944" spans="1:23" ht="2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</row>
    <row r="945" spans="1:23" ht="24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</row>
    <row r="946" spans="1:23" ht="24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</row>
    <row r="947" spans="1:23" ht="24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</row>
    <row r="948" spans="1:23" ht="24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</row>
    <row r="949" spans="1:23" ht="24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</row>
    <row r="950" spans="1:23" ht="24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</row>
    <row r="951" spans="1:23" ht="24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</row>
    <row r="952" spans="1:23" ht="24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</row>
    <row r="953" spans="1:23" ht="24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</row>
    <row r="954" spans="1:23" ht="2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</row>
    <row r="955" spans="1:23" ht="24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</row>
    <row r="956" spans="1:23" ht="24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</row>
    <row r="957" spans="1:23" ht="24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</row>
    <row r="958" spans="1:23" ht="24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 spans="1:23" ht="24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</row>
    <row r="960" spans="1:23" ht="24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</row>
    <row r="961" spans="1:23" ht="24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</row>
    <row r="962" spans="1:23" ht="24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</row>
    <row r="963" spans="1:23" ht="24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</row>
    <row r="964" spans="1:23" ht="2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</row>
    <row r="965" spans="1:23" ht="24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</row>
    <row r="966" spans="1:23" ht="24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</row>
    <row r="967" spans="1:23" ht="24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</row>
    <row r="968" spans="1:23" ht="24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</row>
    <row r="969" spans="1:23" ht="24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</row>
    <row r="970" spans="1:23" ht="24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</row>
    <row r="971" spans="1:23" ht="24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</row>
    <row r="972" spans="1:23" ht="24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</row>
    <row r="973" spans="1:23" ht="24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</row>
    <row r="974" spans="1:23" ht="2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</row>
    <row r="975" spans="1:23" ht="24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</row>
    <row r="976" spans="1:23" ht="24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</row>
    <row r="977" spans="1:23" ht="24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</row>
    <row r="978" spans="1:23" ht="24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</row>
    <row r="979" spans="1:23" ht="24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</row>
    <row r="980" spans="1:23" ht="24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</row>
    <row r="981" spans="1:23" ht="24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</row>
    <row r="982" spans="1:23" ht="24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</row>
    <row r="983" spans="1:23" ht="24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 spans="1:23" ht="2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</row>
    <row r="985" spans="1:23" ht="24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</row>
    <row r="986" spans="1:23" ht="24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</row>
    <row r="987" spans="1:23" ht="24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</row>
    <row r="988" spans="1:23" ht="24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</row>
    <row r="989" spans="1:23" ht="24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</row>
    <row r="990" spans="1:23" ht="24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</row>
    <row r="991" spans="1:23" ht="24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</row>
    <row r="992" spans="1:23" ht="24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</row>
    <row r="993" spans="1:23" ht="24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</row>
    <row r="994" spans="1:23" ht="2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</row>
    <row r="995" spans="1:23" ht="24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</row>
    <row r="996" spans="1:23" ht="24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</row>
    <row r="997" spans="1:23" ht="24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</row>
    <row r="998" spans="1:23" ht="24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</row>
    <row r="999" spans="1:23" ht="24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</row>
    <row r="1000" spans="1:23" ht="24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</row>
    <row r="1001" spans="1:23" ht="24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</row>
    <row r="1002" spans="1:23" ht="24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</row>
    <row r="1003" spans="1:23" ht="24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</row>
    <row r="1004" spans="1:23" ht="2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</row>
    <row r="1005" spans="1:23" ht="24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</row>
    <row r="1006" spans="1:23" ht="24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W1006"/>
  <sheetViews>
    <sheetView workbookViewId="0"/>
  </sheetViews>
  <sheetFormatPr defaultColWidth="12.5703125" defaultRowHeight="15.75" customHeight="1"/>
  <cols>
    <col min="1" max="1" width="24.7109375" customWidth="1"/>
    <col min="3" max="3" width="14.28515625" customWidth="1"/>
    <col min="4" max="4" width="23" customWidth="1"/>
  </cols>
  <sheetData>
    <row r="1" spans="1:23" ht="15.75" customHeight="1">
      <c r="A1" s="35" t="s">
        <v>47</v>
      </c>
      <c r="B1" s="34"/>
      <c r="C1" s="34"/>
      <c r="D1" s="34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ht="15.75" customHeight="1">
      <c r="A2" s="6" t="s">
        <v>38</v>
      </c>
      <c r="B2" s="6" t="s">
        <v>45</v>
      </c>
      <c r="C2" s="6" t="s">
        <v>40</v>
      </c>
      <c r="D2" s="6" t="s">
        <v>46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3" ht="15.75" customHeight="1">
      <c r="A3" s="6" t="s">
        <v>2</v>
      </c>
      <c r="B3" s="25">
        <f>393177.93+644698.21</f>
        <v>1037876.1399999999</v>
      </c>
      <c r="C3" s="6">
        <v>1282967</v>
      </c>
      <c r="D3" s="6">
        <f t="shared" ref="D3:D7" si="0">B3/C3</f>
        <v>0.80896557744665287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 spans="1:23" ht="15.75" customHeight="1">
      <c r="A4" s="6" t="s">
        <v>3</v>
      </c>
      <c r="B4" s="25">
        <f>417082.93+609621.82</f>
        <v>1026704.75</v>
      </c>
      <c r="C4" s="26">
        <v>1338640</v>
      </c>
      <c r="D4" s="6">
        <f t="shared" si="0"/>
        <v>0.76697599802784922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 spans="1:23" ht="15.75" customHeight="1">
      <c r="A5" s="6" t="s">
        <v>4</v>
      </c>
      <c r="B5" s="6">
        <f>422155.29+653893.85</f>
        <v>1076049.1399999999</v>
      </c>
      <c r="C5" s="6">
        <v>1309243</v>
      </c>
      <c r="D5" s="6">
        <f t="shared" si="0"/>
        <v>0.82188649471488473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</row>
    <row r="6" spans="1:23" ht="15.75" customHeight="1">
      <c r="A6" s="6" t="s">
        <v>5</v>
      </c>
      <c r="B6" s="6">
        <f>409956.82+537203.14</f>
        <v>947159.96</v>
      </c>
      <c r="C6" s="6">
        <v>1370243</v>
      </c>
      <c r="D6" s="6">
        <f t="shared" si="0"/>
        <v>0.69123502911527368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 spans="1:23" ht="15.75" customHeight="1">
      <c r="A7" s="6" t="s">
        <v>6</v>
      </c>
      <c r="B7" s="6">
        <f>393066+583995.27</f>
        <v>977061.27</v>
      </c>
      <c r="C7" s="6">
        <v>1395528</v>
      </c>
      <c r="D7" s="6">
        <f t="shared" si="0"/>
        <v>0.70013734586479093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spans="1:23" ht="15.75" customHeight="1">
      <c r="A8" s="6" t="s">
        <v>7</v>
      </c>
      <c r="B8" s="6">
        <f>648722.21</f>
        <v>648722.21</v>
      </c>
      <c r="C8" s="6"/>
      <c r="D8" s="6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</row>
    <row r="9" spans="1:23" ht="15.75" customHeight="1">
      <c r="A9" s="6" t="s">
        <v>8</v>
      </c>
      <c r="B9" s="6"/>
      <c r="C9" s="6"/>
      <c r="D9" s="6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 spans="1:23" ht="15.75" customHeight="1">
      <c r="A10" s="6" t="s">
        <v>9</v>
      </c>
      <c r="B10" s="6"/>
      <c r="C10" s="6"/>
      <c r="D10" s="6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 spans="1:23" ht="15.75" customHeight="1">
      <c r="A11" s="6" t="s">
        <v>10</v>
      </c>
      <c r="B11" s="6"/>
      <c r="C11" s="6"/>
      <c r="D11" s="6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spans="1:23" ht="15.75" customHeight="1">
      <c r="A12" s="6" t="s">
        <v>11</v>
      </c>
      <c r="B12" s="6"/>
      <c r="C12" s="6"/>
      <c r="D12" s="6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spans="1:23" ht="15.75" customHeight="1">
      <c r="A13" s="6" t="s">
        <v>12</v>
      </c>
      <c r="B13" s="6"/>
      <c r="C13" s="6"/>
      <c r="D13" s="6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23" ht="15.75" customHeight="1">
      <c r="A14" s="6" t="s">
        <v>13</v>
      </c>
      <c r="B14" s="6"/>
      <c r="C14" s="6"/>
      <c r="D14" s="6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3" ht="15.7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spans="1:23" ht="15.7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 spans="1:23" ht="15.7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1:23" ht="15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spans="1:23" ht="15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spans="1:23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spans="1:23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spans="1: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spans="1:23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spans="1:23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spans="1:23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spans="1:23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spans="1:23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spans="1:23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spans="1:23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:23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spans="1:23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spans="1:23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spans="1:23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spans="1:23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spans="1:23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spans="1:23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spans="1:23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spans="1:23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spans="1:23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spans="1:23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spans="1:2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spans="1:23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spans="1:23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spans="1:23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spans="1:23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spans="1:23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spans="1:23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spans="1:23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spans="1:23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spans="1:23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spans="1:23" ht="24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spans="1:23" ht="2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spans="1:23" ht="24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spans="1:23" ht="24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spans="1:23" ht="24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spans="1:23" ht="24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spans="1:23" ht="24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spans="1:23" ht="24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spans="1:23" ht="24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spans="1:23" ht="24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spans="1:23" ht="24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spans="1:23" ht="2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spans="1:23" ht="24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spans="1:23" ht="24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spans="1:23" ht="24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spans="1:23" ht="24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spans="1:23" ht="24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spans="1:23" ht="24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spans="1:23" ht="24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spans="1:23" ht="24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spans="1:23" ht="24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spans="1:23" ht="2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spans="1:23" ht="24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spans="1:23" ht="24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spans="1:23" ht="24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spans="1:23" ht="24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spans="1:23" ht="24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spans="1:23" ht="24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spans="1:23" ht="24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spans="1:23" ht="24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spans="1:23" ht="24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spans="1:23" ht="2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spans="1:23" ht="24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spans="1:23" ht="24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spans="1:23" ht="24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spans="1:23" ht="24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spans="1:23" ht="24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spans="1:23" ht="24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spans="1:23" ht="24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spans="1:23" ht="24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spans="1:23" ht="24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spans="1:23" ht="2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spans="1:23" ht="24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spans="1:23" ht="24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spans="1:23" ht="24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spans="1:23" ht="24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spans="1:23" ht="24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spans="1:23" ht="24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spans="1:23" ht="24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spans="1:23" ht="24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spans="1:23" ht="24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spans="1:23" ht="2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spans="1:23" ht="24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spans="1:23" ht="24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spans="1:23" ht="24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spans="1:23" ht="24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spans="1:23" ht="24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spans="1:23" ht="24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spans="1:23" ht="24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spans="1:23" ht="24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spans="1:23" ht="24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spans="1:23" ht="2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spans="1:23" ht="24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spans="1:23" ht="24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spans="1:23" ht="24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spans="1:23" ht="24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spans="1:23" ht="24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spans="1:23" ht="24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spans="1:23" ht="24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spans="1:23" ht="24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spans="1:23" ht="24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spans="1:23" ht="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spans="1:23" ht="24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spans="1:23" ht="24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spans="1:23" ht="24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spans="1:23" ht="24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spans="1:23" ht="24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spans="1:23" ht="24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spans="1:23" ht="24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spans="1:23" ht="24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spans="1:23" ht="24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spans="1:23" ht="2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spans="1:23" ht="24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spans="1:23" ht="24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spans="1:23" ht="24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spans="1:23" ht="24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spans="1:23" ht="24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spans="1:23" ht="24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spans="1:23" ht="24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spans="1:23" ht="24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spans="1:23" ht="24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spans="1:23" ht="2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spans="1:23" ht="24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spans="1:23" ht="24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spans="1:23" ht="24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spans="1:23" ht="24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spans="1:23" ht="24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spans="1:23" ht="24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spans="1:23" ht="24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spans="1:23" ht="24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spans="1:23" ht="24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spans="1:23" ht="2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spans="1:23" ht="24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spans="1:23" ht="24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spans="1:23" ht="24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spans="1:23" ht="24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spans="1:23" ht="24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spans="1:23" ht="24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spans="1:23" ht="24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spans="1:23" ht="24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spans="1:23" ht="24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spans="1:23" ht="2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spans="1:23" ht="24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spans="1:23" ht="24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spans="1:23" ht="24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spans="1:23" ht="24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spans="1:23" ht="24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spans="1:23" ht="24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spans="1:23" ht="24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spans="1:23" ht="24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spans="1:23" ht="24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spans="1:23" ht="2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spans="1:23" ht="24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spans="1:23" ht="24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spans="1:23" ht="24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spans="1:23" ht="24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spans="1:23" ht="24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spans="1:23" ht="24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spans="1:23" ht="24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spans="1:23" ht="24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spans="1:23" ht="24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spans="1:23" ht="2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spans="1:23" ht="24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spans="1:23" ht="24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 spans="1:23" ht="24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spans="1:23" ht="24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 spans="1:23" ht="24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 spans="1:23" ht="24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 spans="1:23" ht="24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spans="1:23" ht="24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spans="1:23" ht="24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 spans="1:23" ht="2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spans="1:23" ht="24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 spans="1:23" ht="24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 spans="1:23" ht="24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 spans="1:23" ht="24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 spans="1:23" ht="24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 spans="1:23" ht="24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 spans="1:23" ht="24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 spans="1:23" ht="24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 spans="1:23" ht="24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 spans="1:23" ht="2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 spans="1:23" ht="24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 spans="1:23" ht="24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 spans="1:23" ht="24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 spans="1:23" ht="24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 spans="1:23" ht="24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 spans="1:23" ht="24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 spans="1:23" ht="24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 spans="1:23" ht="24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 spans="1:23" ht="24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 spans="1:23" ht="2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 spans="1:23" ht="24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 spans="1:23" ht="24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 spans="1:23" ht="24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 spans="1:23" ht="24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 spans="1:23" ht="24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 spans="1:23" ht="24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 spans="1:23" ht="24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 spans="1:23" ht="24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 spans="1:23" ht="24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 spans="1:23" ht="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 spans="1:23" ht="24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 spans="1:23" ht="24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 spans="1:23" ht="24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 spans="1:23" ht="24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 spans="1:23" ht="24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 spans="1:23" ht="24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 spans="1:23" ht="24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 spans="1:23" ht="24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 spans="1:23" ht="24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 spans="1:23" ht="2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 spans="1:23" ht="24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 spans="1:23" ht="24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 spans="1:23" ht="24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 spans="1:23" ht="24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 spans="1:23" ht="24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 spans="1:23" ht="24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 spans="1:23" ht="24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 spans="1:23" ht="24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 spans="1:23" ht="24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 spans="1:23" ht="2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 spans="1:23" ht="24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 spans="1:23" ht="24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 spans="1:23" ht="24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 spans="1:23" ht="24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 spans="1:23" ht="24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 spans="1:23" ht="24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 spans="1:23" ht="24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 spans="1:23" ht="24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 spans="1:23" ht="24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 spans="1:23" ht="2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 spans="1:23" ht="24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 spans="1:23" ht="24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 spans="1:23" ht="24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 spans="1:23" ht="24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 spans="1:23" ht="24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 spans="1:23" ht="24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 spans="1:23" ht="24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 spans="1:23" ht="24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 spans="1:23" ht="24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 spans="1:23" ht="2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 spans="1:23" ht="24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 spans="1:23" ht="24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 spans="1:23" ht="24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 spans="1:23" ht="24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 spans="1:23" ht="24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 spans="1:23" ht="24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 spans="1:23" ht="24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 spans="1:23" ht="24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 spans="1:23" ht="24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 spans="1:23" ht="2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 spans="1:23" ht="24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 spans="1:23" ht="24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 spans="1:23" ht="24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 spans="1:23" ht="24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 spans="1:23" ht="24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 spans="1:23" ht="24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 spans="1:23" ht="24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 spans="1:23" ht="24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 spans="1:23" ht="24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 spans="1:23" ht="2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 spans="1:23" ht="24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 spans="1:23" ht="24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 spans="1:23" ht="24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 spans="1:23" ht="24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 spans="1:23" ht="24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 spans="1:23" ht="24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 spans="1:23" ht="24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 spans="1:23" ht="24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 spans="1:23" ht="24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 spans="1:23" ht="2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 spans="1:23" ht="24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 spans="1:23" ht="24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 spans="1:23" ht="24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 spans="1:23" ht="24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 spans="1:23" ht="24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 spans="1:23" ht="24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 spans="1:23" ht="24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 spans="1:23" ht="24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 spans="1:23" ht="24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 spans="1:23" ht="2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 spans="1:23" ht="24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 spans="1:23" ht="24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 spans="1:23" ht="24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 spans="1:23" ht="24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 spans="1:23" ht="24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 spans="1:23" ht="24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 spans="1:23" ht="24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 spans="1:23" ht="24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 spans="1:23" ht="24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 spans="1:23" ht="2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 spans="1:23" ht="24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 spans="1:23" ht="24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 spans="1:23" ht="24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 spans="1:23" ht="24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</row>
    <row r="319" spans="1:23" ht="24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 spans="1:23" ht="24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 spans="1:23" ht="24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 spans="1:23" ht="24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 spans="1:23" ht="24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 spans="1:23" ht="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 spans="1:23" ht="24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 spans="1:23" ht="24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 spans="1:23" ht="24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 spans="1:23" ht="24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 spans="1:23" ht="24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 spans="1:23" ht="24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 spans="1:23" ht="24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 spans="1:23" ht="24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 spans="1:23" ht="24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 spans="1:23" ht="2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 spans="1:23" ht="24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 spans="1:23" ht="24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 spans="1:23" ht="24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 spans="1:23" ht="24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 spans="1:23" ht="24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 spans="1:23" ht="24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 spans="1:23" ht="24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 spans="1:23" ht="24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</row>
    <row r="343" spans="1:23" ht="24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 spans="1:23" ht="2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 spans="1:23" ht="24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 spans="1:23" ht="24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 spans="1:23" ht="24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 spans="1:23" ht="24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 spans="1:23" ht="24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 spans="1:23" ht="24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 spans="1:23" ht="24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 spans="1:23" ht="24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 spans="1:23" ht="24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 spans="1:23" ht="2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 spans="1:23" ht="24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 spans="1:23" ht="24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 spans="1:23" ht="24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 spans="1:23" ht="24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 spans="1:23" ht="24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 spans="1:23" ht="24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 spans="1:23" ht="24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 spans="1:23" ht="24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 spans="1:23" ht="24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 spans="1:23" ht="2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 spans="1:23" ht="24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 spans="1:23" ht="24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 spans="1:23" ht="24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 spans="1:23" ht="24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 spans="1:23" ht="24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</row>
    <row r="370" spans="1:23" ht="24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 spans="1:23" ht="24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 spans="1:23" ht="24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 spans="1:23" ht="24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 spans="1:23" ht="2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 spans="1:23" ht="24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 spans="1:23" ht="24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 spans="1:23" ht="24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 spans="1:23" ht="24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 spans="1:23" ht="24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 spans="1:23" ht="24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 spans="1:23" ht="24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 spans="1:23" ht="24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 spans="1:23" ht="24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 spans="1:23" ht="2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 spans="1:23" ht="24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 spans="1:23" ht="24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 spans="1:23" ht="24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 spans="1:23" ht="24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</row>
    <row r="389" spans="1:23" ht="24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 spans="1:23" ht="24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</row>
    <row r="391" spans="1:23" ht="24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 spans="1:23" ht="24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 spans="1:23" ht="24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 spans="1:23" ht="2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 spans="1:23" ht="24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 spans="1:23" ht="24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 spans="1:23" ht="24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</row>
    <row r="398" spans="1:23" ht="24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 spans="1:23" ht="24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 spans="1:23" ht="24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 spans="1:23" ht="24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 spans="1:23" ht="24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 spans="1:23" ht="24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 spans="1:23" ht="2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 spans="1:23" ht="24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 spans="1:23" ht="24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 spans="1:23" ht="24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 spans="1:23" ht="24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 spans="1:23" ht="24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 spans="1:23" ht="24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</row>
    <row r="411" spans="1:23" ht="24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 spans="1:23" ht="24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 spans="1:23" ht="24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 spans="1:23" ht="2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 spans="1:23" ht="24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 spans="1:23" ht="24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 spans="1:23" ht="24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</row>
    <row r="418" spans="1:23" ht="24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 spans="1:23" ht="24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 spans="1:23" ht="24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 spans="1:23" ht="24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 spans="1:23" ht="24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 spans="1:23" ht="24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 spans="1:23" ht="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 spans="1:23" ht="24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 spans="1:23" ht="24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 spans="1:23" ht="24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 spans="1:23" ht="24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 spans="1:23" ht="24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 spans="1:23" ht="24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 spans="1:23" ht="24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 spans="1:23" ht="24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 spans="1:23" ht="24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 spans="1:23" ht="2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 spans="1:23" ht="24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 spans="1:23" ht="24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 spans="1:23" ht="24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 spans="1:23" ht="24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 spans="1:23" ht="24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 spans="1:23" ht="24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 spans="1:23" ht="24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 spans="1:23" ht="24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 spans="1:23" ht="24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 spans="1:23" ht="2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</row>
    <row r="445" spans="1:23" ht="24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 spans="1:23" ht="24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 spans="1:23" ht="24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 spans="1:23" ht="24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 spans="1:23" ht="24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 spans="1:23" ht="24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 spans="1:23" ht="24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 spans="1:23" ht="24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</row>
    <row r="453" spans="1:23" ht="24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 spans="1:23" ht="2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 spans="1:23" ht="24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 spans="1:23" ht="24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 spans="1:23" ht="24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 spans="1:23" ht="24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 spans="1:23" ht="24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</row>
    <row r="460" spans="1:23" ht="24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 spans="1:23" ht="24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 spans="1:23" ht="24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 spans="1:23" ht="24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 spans="1:23" ht="2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 spans="1:23" ht="24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 spans="1:23" ht="24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 spans="1:23" ht="24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 spans="1:23" ht="24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 spans="1:23" ht="24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 spans="1:23" ht="24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 spans="1:23" ht="24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 spans="1:23" ht="24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 spans="1:23" ht="24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</row>
    <row r="474" spans="1:23" ht="2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 spans="1:23" ht="24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 spans="1:23" ht="24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 spans="1:23" ht="24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 spans="1:23" ht="24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 spans="1:23" ht="24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 spans="1:23" ht="24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 spans="1:23" ht="24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 spans="1:23" ht="24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 spans="1:23" ht="24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 spans="1:23" ht="2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</row>
    <row r="485" spans="1:23" ht="24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</row>
    <row r="486" spans="1:23" ht="24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 spans="1:23" ht="24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 spans="1:23" ht="24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 spans="1:23" ht="24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</row>
    <row r="490" spans="1:23" ht="24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 spans="1:23" ht="24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 spans="1:23" ht="24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 spans="1:23" ht="24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</row>
    <row r="494" spans="1:23" ht="2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 spans="1:23" ht="24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</row>
    <row r="496" spans="1:23" ht="24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 spans="1:23" ht="24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 spans="1:23" ht="24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</row>
    <row r="499" spans="1:23" ht="24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 spans="1:23" ht="24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 spans="1:23" ht="24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 spans="1:23" ht="24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 spans="1:23" ht="24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 spans="1:23" ht="2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 spans="1:23" ht="24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 spans="1:23" ht="24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 spans="1:23" ht="24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</row>
    <row r="508" spans="1:23" ht="24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 spans="1:23" ht="24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 spans="1:23" ht="24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</row>
    <row r="511" spans="1:23" ht="24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 spans="1:23" ht="24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 spans="1:23" ht="24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</row>
    <row r="514" spans="1:23" ht="2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 spans="1:23" ht="24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 spans="1:23" ht="24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 spans="1:23" ht="24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 spans="1:23" ht="24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 spans="1:23" ht="24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 spans="1:23" ht="24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</row>
    <row r="521" spans="1:23" ht="24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 spans="1:23" ht="24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 spans="1:23" ht="24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</row>
    <row r="524" spans="1:23" ht="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</row>
    <row r="525" spans="1:23" ht="24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 spans="1:23" ht="24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 spans="1:23" ht="24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 spans="1:23" ht="24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</row>
    <row r="529" spans="1:23" ht="24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 spans="1:23" ht="24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</row>
    <row r="531" spans="1:23" ht="24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 spans="1:23" ht="24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</row>
    <row r="533" spans="1:23" ht="24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 spans="1:23" ht="2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 spans="1:23" ht="24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 spans="1:23" ht="24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 spans="1:23" ht="24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</row>
    <row r="538" spans="1:23" ht="24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 spans="1:23" ht="24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 spans="1:23" ht="24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 spans="1:23" ht="24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 spans="1:23" ht="24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</row>
    <row r="543" spans="1:23" ht="24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 spans="1:23" ht="2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 spans="1:23" ht="24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</row>
    <row r="546" spans="1:23" ht="24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 spans="1:23" ht="24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 spans="1:23" ht="24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 spans="1:23" ht="24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 spans="1:23" ht="24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 spans="1:23" ht="24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</row>
    <row r="552" spans="1:23" ht="24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 spans="1:23" ht="24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</row>
    <row r="554" spans="1:23" ht="2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 spans="1:23" ht="24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 spans="1:23" ht="24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</row>
    <row r="557" spans="1:23" ht="24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 spans="1:23" ht="24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 spans="1:23" ht="24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</row>
    <row r="560" spans="1:23" ht="24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 spans="1:23" ht="24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 spans="1:23" ht="24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 spans="1:23" ht="24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 spans="1:23" ht="2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 spans="1:23" ht="24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 spans="1:23" ht="24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</row>
    <row r="567" spans="1:23" ht="24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 spans="1:23" ht="24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 spans="1:23" ht="24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 spans="1:23" ht="24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 spans="1:23" ht="24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 spans="1:23" ht="24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</row>
    <row r="573" spans="1:23" ht="24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 spans="1:23" ht="2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 spans="1:23" ht="24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 spans="1:23" ht="24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 spans="1:23" ht="24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</row>
    <row r="578" spans="1:23" ht="24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</row>
    <row r="579" spans="1:23" ht="24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 spans="1:23" ht="24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</row>
    <row r="581" spans="1:23" ht="24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 spans="1:23" ht="24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 spans="1:23" ht="24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 spans="1:23" ht="2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</row>
    <row r="585" spans="1:23" ht="24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 spans="1:23" ht="24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</row>
    <row r="587" spans="1:23" ht="24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 spans="1:23" ht="24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</row>
    <row r="589" spans="1:23" ht="24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 spans="1:23" ht="24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 spans="1:23" ht="24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 spans="1:23" ht="24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 spans="1:23" ht="24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 spans="1:23" ht="2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 spans="1:23" ht="24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 spans="1:23" ht="24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 spans="1:23" ht="24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 spans="1:23" ht="24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 spans="1:23" ht="24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 spans="1:23" ht="24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</row>
    <row r="601" spans="1:23" ht="24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 spans="1:23" ht="24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 spans="1:23" ht="24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 spans="1:23" ht="2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 spans="1:23" ht="24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</row>
    <row r="606" spans="1:23" ht="24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 spans="1:23" ht="24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 spans="1:23" ht="24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 spans="1:23" ht="24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 spans="1:23" ht="24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 spans="1:23" ht="24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</row>
    <row r="612" spans="1:23" ht="24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 spans="1:23" ht="24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 spans="1:23" ht="2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 spans="1:23" ht="24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 spans="1:23" ht="24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 spans="1:23" ht="24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 spans="1:23" ht="24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 spans="1:23" ht="24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</row>
    <row r="620" spans="1:23" ht="24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 spans="1:23" ht="24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 spans="1:23" ht="24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 spans="1:23" ht="24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 spans="1:23" ht="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 spans="1:23" ht="24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 spans="1:23" ht="24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 spans="1:23" ht="24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 spans="1:23" ht="24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 spans="1:23" ht="24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 spans="1:23" ht="24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 spans="1:23" ht="24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 spans="1:23" ht="24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 spans="1:23" ht="24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 spans="1:23" ht="2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 spans="1:23" ht="24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 spans="1:23" ht="24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 spans="1:23" ht="24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 spans="1:23" ht="24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 spans="1:23" ht="24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 spans="1:23" ht="24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 spans="1:23" ht="24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 spans="1:23" ht="24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 spans="1:23" ht="24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 spans="1:23" ht="2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 spans="1:23" ht="24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 spans="1:23" ht="24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 spans="1:23" ht="24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 spans="1:23" ht="24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 spans="1:23" ht="24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 spans="1:23" ht="24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 spans="1:23" ht="24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 spans="1:23" ht="24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 spans="1:23" ht="24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 spans="1:23" ht="2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 spans="1:23" ht="24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 spans="1:23" ht="24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 spans="1:23" ht="24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 spans="1:23" ht="24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 spans="1:23" ht="24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</row>
    <row r="660" spans="1:23" ht="24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 spans="1:23" ht="24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 spans="1:23" ht="24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 spans="1:23" ht="24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</row>
    <row r="664" spans="1:23" ht="2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 spans="1:23" ht="24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 spans="1:23" ht="24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 spans="1:23" ht="24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 spans="1:23" ht="24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 spans="1:23" ht="24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 spans="1:23" ht="24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 spans="1:23" ht="24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 spans="1:23" ht="24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</row>
    <row r="673" spans="1:23" ht="24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 spans="1:23" ht="2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 spans="1:23" ht="24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 spans="1:23" ht="24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 spans="1:23" ht="24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 spans="1:23" ht="24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</row>
    <row r="679" spans="1:23" ht="24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 spans="1:23" ht="24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 spans="1:23" ht="24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 spans="1:23" ht="24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</row>
    <row r="683" spans="1:23" ht="24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 spans="1:23" ht="2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</row>
    <row r="685" spans="1:23" ht="24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 spans="1:23" ht="24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 spans="1:23" ht="24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 spans="1:23" ht="24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 spans="1:23" ht="24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 spans="1:23" ht="24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 spans="1:23" ht="24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</row>
    <row r="692" spans="1:23" ht="24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 spans="1:23" ht="24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</row>
    <row r="694" spans="1:23" ht="2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 spans="1:23" ht="24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 spans="1:23" ht="24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 spans="1:23" ht="24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 spans="1:23" ht="24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 spans="1:23" ht="24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 spans="1:23" ht="24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 spans="1:23" ht="24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 spans="1:23" ht="24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 spans="1:23" ht="24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 spans="1:23" ht="2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 spans="1:23" ht="24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 spans="1:23" ht="24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 spans="1:23" ht="24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 spans="1:23" ht="24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</row>
    <row r="709" spans="1:23" ht="24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 spans="1:23" ht="24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 spans="1:23" ht="24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 spans="1:23" ht="24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</row>
    <row r="713" spans="1:23" ht="24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 spans="1:23" ht="2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 spans="1:23" ht="24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 spans="1:23" ht="24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 spans="1:23" ht="24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 spans="1:23" ht="24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 spans="1:23" ht="24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 spans="1:23" ht="24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</row>
    <row r="721" spans="1:23" ht="24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 spans="1:23" ht="24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</row>
    <row r="723" spans="1:23" ht="24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 spans="1:23" ht="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</row>
    <row r="725" spans="1:23" ht="24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 spans="1:23" ht="24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  <row r="727" spans="1:23" ht="24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</row>
    <row r="728" spans="1:23" ht="24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</row>
    <row r="729" spans="1:23" ht="24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</row>
    <row r="730" spans="1:23" ht="24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</row>
    <row r="731" spans="1:23" ht="24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</row>
    <row r="732" spans="1:23" ht="24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</row>
    <row r="733" spans="1:23" ht="24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</row>
    <row r="734" spans="1:23" ht="2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</row>
    <row r="735" spans="1:23" ht="24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</row>
    <row r="736" spans="1:23" ht="24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</row>
    <row r="737" spans="1:23" ht="24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</row>
    <row r="738" spans="1:23" ht="24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</row>
    <row r="739" spans="1:23" ht="24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</row>
    <row r="740" spans="1:23" ht="24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</row>
    <row r="741" spans="1:23" ht="24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</row>
    <row r="742" spans="1:23" ht="24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 spans="1:23" ht="24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</row>
    <row r="744" spans="1:23" ht="2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</row>
    <row r="745" spans="1:23" ht="24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</row>
    <row r="746" spans="1:23" ht="24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</row>
    <row r="747" spans="1:23" ht="24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</row>
    <row r="748" spans="1:23" ht="24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</row>
    <row r="749" spans="1:23" ht="24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</row>
    <row r="750" spans="1:23" ht="24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</row>
    <row r="751" spans="1:23" ht="24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</row>
    <row r="752" spans="1:23" ht="24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</row>
    <row r="753" spans="1:23" ht="24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</row>
    <row r="754" spans="1:23" ht="2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</row>
    <row r="755" spans="1:23" ht="24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</row>
    <row r="756" spans="1:23" ht="24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</row>
    <row r="757" spans="1:23" ht="24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</row>
    <row r="758" spans="1:23" ht="24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</row>
    <row r="759" spans="1:23" ht="24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</row>
    <row r="760" spans="1:23" ht="24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</row>
    <row r="761" spans="1:23" ht="24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</row>
    <row r="762" spans="1:23" ht="24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</row>
    <row r="763" spans="1:23" ht="24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</row>
    <row r="764" spans="1:23" ht="2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</row>
    <row r="765" spans="1:23" ht="24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</row>
    <row r="766" spans="1:23" ht="24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</row>
    <row r="767" spans="1:23" ht="24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</row>
    <row r="768" spans="1:23" ht="24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</row>
    <row r="769" spans="1:23" ht="24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</row>
    <row r="770" spans="1:23" ht="24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</row>
    <row r="771" spans="1:23" ht="24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</row>
    <row r="772" spans="1:23" ht="24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</row>
    <row r="773" spans="1:23" ht="24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</row>
    <row r="774" spans="1:23" ht="2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</row>
    <row r="775" spans="1:23" ht="24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</row>
    <row r="776" spans="1:23" ht="24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</row>
    <row r="777" spans="1:23" ht="24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</row>
    <row r="778" spans="1:23" ht="24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</row>
    <row r="779" spans="1:23" ht="24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</row>
    <row r="780" spans="1:23" ht="24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</row>
    <row r="781" spans="1:23" ht="24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</row>
    <row r="782" spans="1:23" ht="24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</row>
    <row r="783" spans="1:23" ht="24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</row>
    <row r="784" spans="1:23" ht="2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</row>
    <row r="785" spans="1:23" ht="24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</row>
    <row r="786" spans="1:23" ht="24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</row>
    <row r="787" spans="1:23" ht="24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</row>
    <row r="788" spans="1:23" ht="24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</row>
    <row r="789" spans="1:23" ht="24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</row>
    <row r="790" spans="1:23" ht="24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 spans="1:23" ht="24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</row>
    <row r="792" spans="1:23" ht="24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 spans="1:23" ht="24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</row>
    <row r="794" spans="1:23" ht="2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 spans="1:23" ht="24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 spans="1:23" ht="24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 spans="1:23" ht="24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</row>
    <row r="798" spans="1:23" ht="24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</row>
    <row r="799" spans="1:23" ht="24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</row>
    <row r="800" spans="1:23" ht="24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</row>
    <row r="801" spans="1:23" ht="24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</row>
    <row r="802" spans="1:23" ht="24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</row>
    <row r="803" spans="1:23" ht="24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</row>
    <row r="804" spans="1:23" ht="2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</row>
    <row r="805" spans="1:23" ht="24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</row>
    <row r="806" spans="1:23" ht="24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</row>
    <row r="807" spans="1:23" ht="24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</row>
    <row r="808" spans="1:23" ht="24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</row>
    <row r="809" spans="1:23" ht="24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</row>
    <row r="810" spans="1:23" ht="24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</row>
    <row r="811" spans="1:23" ht="24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</row>
    <row r="812" spans="1:23" ht="24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</row>
    <row r="813" spans="1:23" ht="24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</row>
    <row r="814" spans="1:23" ht="2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 spans="1:23" ht="24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</row>
    <row r="816" spans="1:23" ht="24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</row>
    <row r="817" spans="1:23" ht="24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</row>
    <row r="818" spans="1:23" ht="24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</row>
    <row r="819" spans="1:23" ht="24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</row>
    <row r="820" spans="1:23" ht="24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</row>
    <row r="821" spans="1:23" ht="24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</row>
    <row r="822" spans="1:23" ht="24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</row>
    <row r="823" spans="1:23" ht="24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</row>
    <row r="824" spans="1:23" ht="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</row>
    <row r="825" spans="1:23" ht="24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</row>
    <row r="826" spans="1:23" ht="24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</row>
    <row r="827" spans="1:23" ht="24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</row>
    <row r="828" spans="1:23" ht="24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</row>
    <row r="829" spans="1:23" ht="24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</row>
    <row r="830" spans="1:23" ht="24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</row>
    <row r="831" spans="1:23" ht="24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</row>
    <row r="832" spans="1:23" ht="24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</row>
    <row r="833" spans="1:23" ht="24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</row>
    <row r="834" spans="1:23" ht="2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</row>
    <row r="835" spans="1:23" ht="24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</row>
    <row r="836" spans="1:23" ht="24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</row>
    <row r="837" spans="1:23" ht="24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</row>
    <row r="838" spans="1:23" ht="24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 spans="1:23" ht="24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</row>
    <row r="840" spans="1:23" ht="24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</row>
    <row r="841" spans="1:23" ht="24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</row>
    <row r="842" spans="1:23" ht="24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</row>
    <row r="843" spans="1:23" ht="24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</row>
    <row r="844" spans="1:23" ht="2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</row>
    <row r="845" spans="1:23" ht="24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</row>
    <row r="846" spans="1:23" ht="24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</row>
    <row r="847" spans="1:23" ht="24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</row>
    <row r="848" spans="1:23" ht="24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</row>
    <row r="849" spans="1:23" ht="24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</row>
    <row r="850" spans="1:23" ht="24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</row>
    <row r="851" spans="1:23" ht="24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</row>
    <row r="852" spans="1:23" ht="24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</row>
    <row r="853" spans="1:23" ht="24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</row>
    <row r="854" spans="1:23" ht="2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</row>
    <row r="855" spans="1:23" ht="24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</row>
    <row r="856" spans="1:23" ht="24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</row>
    <row r="857" spans="1:23" ht="24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</row>
    <row r="858" spans="1:23" ht="24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</row>
    <row r="859" spans="1:23" ht="24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</row>
    <row r="860" spans="1:23" ht="24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</row>
    <row r="861" spans="1:23" ht="24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</row>
    <row r="862" spans="1:23" ht="24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 spans="1:23" ht="24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</row>
    <row r="864" spans="1:23" ht="2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</row>
    <row r="865" spans="1:23" ht="24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</row>
    <row r="866" spans="1:23" ht="24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</row>
    <row r="867" spans="1:23" ht="24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</row>
    <row r="868" spans="1:23" ht="24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</row>
    <row r="869" spans="1:23" ht="24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</row>
    <row r="870" spans="1:23" ht="24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</row>
    <row r="871" spans="1:23" ht="24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</row>
    <row r="872" spans="1:23" ht="24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</row>
    <row r="873" spans="1:23" ht="24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</row>
    <row r="874" spans="1:23" ht="2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</row>
    <row r="875" spans="1:23" ht="24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</row>
    <row r="876" spans="1:23" ht="24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</row>
    <row r="877" spans="1:23" ht="24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</row>
    <row r="878" spans="1:23" ht="24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</row>
    <row r="879" spans="1:23" ht="24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</row>
    <row r="880" spans="1:23" ht="24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</row>
    <row r="881" spans="1:23" ht="24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</row>
    <row r="882" spans="1:23" ht="24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</row>
    <row r="883" spans="1:23" ht="24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</row>
    <row r="884" spans="1:23" ht="2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</row>
    <row r="885" spans="1:23" ht="24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</row>
    <row r="886" spans="1:23" ht="24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 spans="1:23" ht="24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</row>
    <row r="888" spans="1:23" ht="24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</row>
    <row r="889" spans="1:23" ht="24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</row>
    <row r="890" spans="1:23" ht="24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</row>
    <row r="891" spans="1:23" ht="24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</row>
    <row r="892" spans="1:23" ht="24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</row>
    <row r="893" spans="1:23" ht="24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</row>
    <row r="894" spans="1:23" ht="2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</row>
    <row r="895" spans="1:23" ht="24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</row>
    <row r="896" spans="1:23" ht="24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</row>
    <row r="897" spans="1:23" ht="24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</row>
    <row r="898" spans="1:23" ht="24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</row>
    <row r="899" spans="1:23" ht="24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</row>
    <row r="900" spans="1:23" ht="24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</row>
    <row r="901" spans="1:23" ht="24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</row>
    <row r="902" spans="1:23" ht="24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</row>
    <row r="903" spans="1:23" ht="24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</row>
    <row r="904" spans="1:23" ht="2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</row>
    <row r="905" spans="1:23" ht="24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</row>
    <row r="906" spans="1:23" ht="24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</row>
    <row r="907" spans="1:23" ht="24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</row>
    <row r="908" spans="1:23" ht="24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</row>
    <row r="909" spans="1:23" ht="24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</row>
    <row r="910" spans="1:23" ht="24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 spans="1:23" ht="24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</row>
    <row r="912" spans="1:23" ht="24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</row>
    <row r="913" spans="1:23" ht="24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</row>
    <row r="914" spans="1:23" ht="2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</row>
    <row r="915" spans="1:23" ht="24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</row>
    <row r="916" spans="1:23" ht="24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</row>
    <row r="917" spans="1:23" ht="24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</row>
    <row r="918" spans="1:23" ht="24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</row>
    <row r="919" spans="1:23" ht="24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</row>
    <row r="920" spans="1:23" ht="24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</row>
    <row r="921" spans="1:23" ht="24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</row>
    <row r="922" spans="1:23" ht="24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</row>
    <row r="923" spans="1:23" ht="24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</row>
    <row r="924" spans="1:23" ht="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</row>
    <row r="925" spans="1:23" ht="24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</row>
    <row r="926" spans="1:23" ht="24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</row>
    <row r="927" spans="1:23" ht="24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</row>
    <row r="928" spans="1:23" ht="24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</row>
    <row r="929" spans="1:23" ht="24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</row>
    <row r="930" spans="1:23" ht="24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</row>
    <row r="931" spans="1:23" ht="24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</row>
    <row r="932" spans="1:23" ht="24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</row>
    <row r="933" spans="1:23" ht="24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</row>
    <row r="934" spans="1:23" ht="2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 spans="1:23" ht="24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</row>
    <row r="936" spans="1:23" ht="24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</row>
    <row r="937" spans="1:23" ht="24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</row>
    <row r="938" spans="1:23" ht="24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</row>
    <row r="939" spans="1:23" ht="24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</row>
    <row r="940" spans="1:23" ht="24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</row>
    <row r="941" spans="1:23" ht="24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</row>
    <row r="942" spans="1:23" ht="24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</row>
    <row r="943" spans="1:23" ht="24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</row>
    <row r="944" spans="1:23" ht="2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</row>
    <row r="945" spans="1:23" ht="24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</row>
    <row r="946" spans="1:23" ht="24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</row>
    <row r="947" spans="1:23" ht="24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</row>
    <row r="948" spans="1:23" ht="24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</row>
    <row r="949" spans="1:23" ht="24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</row>
    <row r="950" spans="1:23" ht="24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</row>
    <row r="951" spans="1:23" ht="24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</row>
    <row r="952" spans="1:23" ht="24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</row>
    <row r="953" spans="1:23" ht="24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</row>
    <row r="954" spans="1:23" ht="2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</row>
    <row r="955" spans="1:23" ht="24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</row>
    <row r="956" spans="1:23" ht="24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</row>
    <row r="957" spans="1:23" ht="24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</row>
    <row r="958" spans="1:23" ht="24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 spans="1:23" ht="24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</row>
    <row r="960" spans="1:23" ht="24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</row>
    <row r="961" spans="1:23" ht="24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</row>
    <row r="962" spans="1:23" ht="24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</row>
    <row r="963" spans="1:23" ht="24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</row>
    <row r="964" spans="1:23" ht="2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</row>
    <row r="965" spans="1:23" ht="24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</row>
    <row r="966" spans="1:23" ht="24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</row>
    <row r="967" spans="1:23" ht="24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</row>
    <row r="968" spans="1:23" ht="24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</row>
    <row r="969" spans="1:23" ht="24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</row>
    <row r="970" spans="1:23" ht="24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</row>
    <row r="971" spans="1:23" ht="24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</row>
    <row r="972" spans="1:23" ht="24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</row>
    <row r="973" spans="1:23" ht="24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</row>
    <row r="974" spans="1:23" ht="2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</row>
    <row r="975" spans="1:23" ht="24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</row>
    <row r="976" spans="1:23" ht="24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</row>
    <row r="977" spans="1:23" ht="24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</row>
    <row r="978" spans="1:23" ht="24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</row>
    <row r="979" spans="1:23" ht="24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</row>
    <row r="980" spans="1:23" ht="24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</row>
    <row r="981" spans="1:23" ht="24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</row>
    <row r="982" spans="1:23" ht="24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</row>
    <row r="983" spans="1:23" ht="24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 spans="1:23" ht="2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</row>
    <row r="985" spans="1:23" ht="24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</row>
    <row r="986" spans="1:23" ht="24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</row>
    <row r="987" spans="1:23" ht="24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</row>
    <row r="988" spans="1:23" ht="24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</row>
    <row r="989" spans="1:23" ht="24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</row>
    <row r="990" spans="1:23" ht="24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</row>
    <row r="991" spans="1:23" ht="24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</row>
    <row r="992" spans="1:23" ht="24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</row>
    <row r="993" spans="1:23" ht="24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</row>
    <row r="994" spans="1:23" ht="2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</row>
    <row r="995" spans="1:23" ht="24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</row>
    <row r="996" spans="1:23" ht="24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</row>
    <row r="997" spans="1:23" ht="24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</row>
    <row r="998" spans="1:23" ht="24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</row>
    <row r="999" spans="1:23" ht="24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</row>
    <row r="1000" spans="1:23" ht="24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</row>
    <row r="1001" spans="1:23" ht="24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</row>
    <row r="1002" spans="1:23" ht="24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</row>
    <row r="1003" spans="1:23" ht="24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</row>
    <row r="1004" spans="1:23" ht="2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</row>
    <row r="1005" spans="1:23" ht="24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</row>
    <row r="1006" spans="1:23" ht="24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</row>
  </sheetData>
  <mergeCells count="1">
    <mergeCell ref="A1:D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W1006"/>
  <sheetViews>
    <sheetView workbookViewId="0"/>
  </sheetViews>
  <sheetFormatPr defaultColWidth="12.5703125" defaultRowHeight="15.75" customHeight="1"/>
  <cols>
    <col min="1" max="1" width="24.7109375" customWidth="1"/>
    <col min="3" max="3" width="14.28515625" customWidth="1"/>
    <col min="4" max="4" width="23" customWidth="1"/>
  </cols>
  <sheetData>
    <row r="1" spans="1:23" ht="15.75" customHeight="1">
      <c r="A1" s="35" t="s">
        <v>48</v>
      </c>
      <c r="B1" s="34"/>
      <c r="C1" s="34"/>
      <c r="D1" s="34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ht="15.75" customHeight="1">
      <c r="A2" s="6" t="s">
        <v>38</v>
      </c>
      <c r="B2" s="6" t="s">
        <v>45</v>
      </c>
      <c r="C2" s="6" t="s">
        <v>40</v>
      </c>
      <c r="D2" s="6" t="s">
        <v>46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3" ht="15.75" customHeight="1">
      <c r="A3" s="6" t="s">
        <v>2</v>
      </c>
      <c r="B3" s="18">
        <f>479120.16+295967.8</f>
        <v>775087.96</v>
      </c>
      <c r="C3" s="6">
        <v>1702624</v>
      </c>
      <c r="D3" s="6">
        <f t="shared" ref="D3:D7" si="0">B3/C3</f>
        <v>0.45523143101471608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 spans="1:23" ht="15.75" customHeight="1">
      <c r="A4" s="6" t="s">
        <v>3</v>
      </c>
      <c r="B4" s="18">
        <f>405581.25+237702.36</f>
        <v>643283.61</v>
      </c>
      <c r="C4" s="26">
        <v>1772645</v>
      </c>
      <c r="D4" s="6">
        <f t="shared" si="0"/>
        <v>0.36289477588575264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 spans="1:23" ht="15.75" customHeight="1">
      <c r="A5" s="6" t="s">
        <v>4</v>
      </c>
      <c r="B5" s="6">
        <f>332720.33+198618.51</f>
        <v>531338.84000000008</v>
      </c>
      <c r="C5" s="6">
        <v>1711253</v>
      </c>
      <c r="D5" s="6">
        <f t="shared" si="0"/>
        <v>0.31049695164887953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</row>
    <row r="6" spans="1:23" ht="15.75" customHeight="1">
      <c r="A6" s="6" t="s">
        <v>5</v>
      </c>
      <c r="B6" s="6">
        <f>347677.26+174426.98</f>
        <v>522104.24</v>
      </c>
      <c r="C6" s="6">
        <v>1781420</v>
      </c>
      <c r="D6" s="6">
        <f t="shared" si="0"/>
        <v>0.29308318083326784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 spans="1:23" ht="15.75" customHeight="1">
      <c r="A7" s="6" t="s">
        <v>6</v>
      </c>
      <c r="B7" s="6">
        <f>319139+251377.73</f>
        <v>570516.73</v>
      </c>
      <c r="C7" s="6">
        <v>1822246</v>
      </c>
      <c r="D7" s="6">
        <f t="shared" si="0"/>
        <v>0.31308436402110362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spans="1:23" ht="15.75" customHeight="1">
      <c r="A8" s="6" t="s">
        <v>7</v>
      </c>
      <c r="B8" s="6"/>
      <c r="C8" s="6"/>
      <c r="D8" s="6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</row>
    <row r="9" spans="1:23" ht="15.75" customHeight="1">
      <c r="A9" s="6" t="s">
        <v>8</v>
      </c>
      <c r="B9" s="6"/>
      <c r="C9" s="6"/>
      <c r="D9" s="6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 spans="1:23" ht="15.75" customHeight="1">
      <c r="A10" s="6" t="s">
        <v>9</v>
      </c>
      <c r="B10" s="6"/>
      <c r="C10" s="6"/>
      <c r="D10" s="6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 spans="1:23" ht="15.75" customHeight="1">
      <c r="A11" s="6" t="s">
        <v>10</v>
      </c>
      <c r="B11" s="6"/>
      <c r="C11" s="6"/>
      <c r="D11" s="6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spans="1:23" ht="15.75" customHeight="1">
      <c r="A12" s="6" t="s">
        <v>11</v>
      </c>
      <c r="B12" s="6"/>
      <c r="C12" s="6"/>
      <c r="D12" s="6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spans="1:23" ht="15.75" customHeight="1">
      <c r="A13" s="6" t="s">
        <v>12</v>
      </c>
      <c r="B13" s="6"/>
      <c r="C13" s="6"/>
      <c r="D13" s="6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23" ht="15.75" customHeight="1">
      <c r="A14" s="6" t="s">
        <v>13</v>
      </c>
      <c r="B14" s="6"/>
      <c r="C14" s="6"/>
      <c r="D14" s="6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3" ht="15.7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spans="1:23" ht="15.7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 spans="1:23" ht="15.7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1:23" ht="15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spans="1:23" ht="15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spans="1:23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spans="1:23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spans="1: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spans="1:23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spans="1:23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spans="1:23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spans="1:23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spans="1:23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spans="1:23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spans="1:23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:23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spans="1:23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spans="1:23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spans="1:23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spans="1:23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spans="1:23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spans="1:23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spans="1:23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spans="1:23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spans="1:23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spans="1:23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spans="1:2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spans="1:23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spans="1:23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spans="1:23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spans="1:23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spans="1:23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spans="1:23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spans="1:23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spans="1:23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spans="1:23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spans="1:23" ht="24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spans="1:23" ht="2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spans="1:23" ht="24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spans="1:23" ht="24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spans="1:23" ht="24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spans="1:23" ht="24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spans="1:23" ht="24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spans="1:23" ht="24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spans="1:23" ht="24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spans="1:23" ht="24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spans="1:23" ht="24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spans="1:23" ht="2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spans="1:23" ht="24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spans="1:23" ht="24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spans="1:23" ht="24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spans="1:23" ht="24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spans="1:23" ht="24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spans="1:23" ht="24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spans="1:23" ht="24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spans="1:23" ht="24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spans="1:23" ht="24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spans="1:23" ht="2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spans="1:23" ht="24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spans="1:23" ht="24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spans="1:23" ht="24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spans="1:23" ht="24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spans="1:23" ht="24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spans="1:23" ht="24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spans="1:23" ht="24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spans="1:23" ht="24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spans="1:23" ht="24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spans="1:23" ht="2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spans="1:23" ht="24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spans="1:23" ht="24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spans="1:23" ht="24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spans="1:23" ht="24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spans="1:23" ht="24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spans="1:23" ht="24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spans="1:23" ht="24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spans="1:23" ht="24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spans="1:23" ht="24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spans="1:23" ht="2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spans="1:23" ht="24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spans="1:23" ht="24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spans="1:23" ht="24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spans="1:23" ht="24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spans="1:23" ht="24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spans="1:23" ht="24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spans="1:23" ht="24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spans="1:23" ht="24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spans="1:23" ht="24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spans="1:23" ht="2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spans="1:23" ht="24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spans="1:23" ht="24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spans="1:23" ht="24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spans="1:23" ht="24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spans="1:23" ht="24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spans="1:23" ht="24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spans="1:23" ht="24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spans="1:23" ht="24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spans="1:23" ht="24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spans="1:23" ht="2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spans="1:23" ht="24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spans="1:23" ht="24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spans="1:23" ht="24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spans="1:23" ht="24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spans="1:23" ht="24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spans="1:23" ht="24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spans="1:23" ht="24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spans="1:23" ht="24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spans="1:23" ht="24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spans="1:23" ht="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spans="1:23" ht="24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spans="1:23" ht="24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spans="1:23" ht="24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spans="1:23" ht="24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spans="1:23" ht="24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spans="1:23" ht="24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spans="1:23" ht="24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spans="1:23" ht="24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spans="1:23" ht="24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spans="1:23" ht="2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spans="1:23" ht="24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spans="1:23" ht="24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spans="1:23" ht="24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spans="1:23" ht="24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spans="1:23" ht="24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spans="1:23" ht="24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spans="1:23" ht="24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spans="1:23" ht="24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spans="1:23" ht="24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spans="1:23" ht="2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spans="1:23" ht="24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spans="1:23" ht="24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spans="1:23" ht="24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spans="1:23" ht="24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spans="1:23" ht="24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spans="1:23" ht="24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spans="1:23" ht="24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spans="1:23" ht="24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spans="1:23" ht="24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spans="1:23" ht="2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spans="1:23" ht="24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spans="1:23" ht="24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spans="1:23" ht="24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spans="1:23" ht="24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spans="1:23" ht="24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spans="1:23" ht="24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spans="1:23" ht="24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spans="1:23" ht="24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spans="1:23" ht="24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spans="1:23" ht="2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spans="1:23" ht="24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spans="1:23" ht="24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spans="1:23" ht="24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spans="1:23" ht="24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spans="1:23" ht="24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spans="1:23" ht="24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spans="1:23" ht="24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spans="1:23" ht="24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spans="1:23" ht="24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spans="1:23" ht="2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spans="1:23" ht="24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spans="1:23" ht="24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spans="1:23" ht="24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spans="1:23" ht="24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spans="1:23" ht="24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spans="1:23" ht="24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spans="1:23" ht="24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spans="1:23" ht="24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spans="1:23" ht="24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spans="1:23" ht="2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spans="1:23" ht="24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spans="1:23" ht="24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 spans="1:23" ht="24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spans="1:23" ht="24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 spans="1:23" ht="24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 spans="1:23" ht="24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 spans="1:23" ht="24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spans="1:23" ht="24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spans="1:23" ht="24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 spans="1:23" ht="2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spans="1:23" ht="24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 spans="1:23" ht="24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 spans="1:23" ht="24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 spans="1:23" ht="24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 spans="1:23" ht="24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 spans="1:23" ht="24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 spans="1:23" ht="24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 spans="1:23" ht="24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 spans="1:23" ht="24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 spans="1:23" ht="2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 spans="1:23" ht="24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 spans="1:23" ht="24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 spans="1:23" ht="24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 spans="1:23" ht="24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 spans="1:23" ht="24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 spans="1:23" ht="24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 spans="1:23" ht="24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 spans="1:23" ht="24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 spans="1:23" ht="24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 spans="1:23" ht="2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 spans="1:23" ht="24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 spans="1:23" ht="24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 spans="1:23" ht="24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 spans="1:23" ht="24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 spans="1:23" ht="24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 spans="1:23" ht="24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 spans="1:23" ht="24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 spans="1:23" ht="24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 spans="1:23" ht="24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 spans="1:23" ht="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 spans="1:23" ht="24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 spans="1:23" ht="24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 spans="1:23" ht="24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 spans="1:23" ht="24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 spans="1:23" ht="24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 spans="1:23" ht="24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 spans="1:23" ht="24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 spans="1:23" ht="24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 spans="1:23" ht="24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 spans="1:23" ht="2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 spans="1:23" ht="24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 spans="1:23" ht="24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 spans="1:23" ht="24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 spans="1:23" ht="24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 spans="1:23" ht="24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 spans="1:23" ht="24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 spans="1:23" ht="24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 spans="1:23" ht="24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 spans="1:23" ht="24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 spans="1:23" ht="2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 spans="1:23" ht="24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 spans="1:23" ht="24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 spans="1:23" ht="24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 spans="1:23" ht="24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 spans="1:23" ht="24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 spans="1:23" ht="24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 spans="1:23" ht="24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 spans="1:23" ht="24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 spans="1:23" ht="24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 spans="1:23" ht="2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 spans="1:23" ht="24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 spans="1:23" ht="24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 spans="1:23" ht="24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 spans="1:23" ht="24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 spans="1:23" ht="24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 spans="1:23" ht="24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 spans="1:23" ht="24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 spans="1:23" ht="24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 spans="1:23" ht="24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 spans="1:23" ht="2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 spans="1:23" ht="24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 spans="1:23" ht="24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 spans="1:23" ht="24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 spans="1:23" ht="24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 spans="1:23" ht="24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 spans="1:23" ht="24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 spans="1:23" ht="24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 spans="1:23" ht="24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 spans="1:23" ht="24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 spans="1:23" ht="2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 spans="1:23" ht="24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 spans="1:23" ht="24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 spans="1:23" ht="24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 spans="1:23" ht="24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 spans="1:23" ht="24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 spans="1:23" ht="24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 spans="1:23" ht="24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 spans="1:23" ht="24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 spans="1:23" ht="24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 spans="1:23" ht="2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 spans="1:23" ht="24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 spans="1:23" ht="24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 spans="1:23" ht="24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 spans="1:23" ht="24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 spans="1:23" ht="24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 spans="1:23" ht="24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 spans="1:23" ht="24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 spans="1:23" ht="24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 spans="1:23" ht="24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 spans="1:23" ht="2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 spans="1:23" ht="24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 spans="1:23" ht="24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 spans="1:23" ht="24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 spans="1:23" ht="24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 spans="1:23" ht="24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 spans="1:23" ht="24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 spans="1:23" ht="24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 spans="1:23" ht="24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 spans="1:23" ht="24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 spans="1:23" ht="2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 spans="1:23" ht="24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 spans="1:23" ht="24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 spans="1:23" ht="24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 spans="1:23" ht="24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 spans="1:23" ht="24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 spans="1:23" ht="24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 spans="1:23" ht="24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 spans="1:23" ht="24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 spans="1:23" ht="24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 spans="1:23" ht="2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 spans="1:23" ht="24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 spans="1:23" ht="24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 spans="1:23" ht="24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 spans="1:23" ht="24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</row>
    <row r="319" spans="1:23" ht="24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 spans="1:23" ht="24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 spans="1:23" ht="24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 spans="1:23" ht="24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 spans="1:23" ht="24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 spans="1:23" ht="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 spans="1:23" ht="24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 spans="1:23" ht="24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 spans="1:23" ht="24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 spans="1:23" ht="24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 spans="1:23" ht="24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 spans="1:23" ht="24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 spans="1:23" ht="24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 spans="1:23" ht="24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 spans="1:23" ht="24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 spans="1:23" ht="2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 spans="1:23" ht="24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 spans="1:23" ht="24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 spans="1:23" ht="24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 spans="1:23" ht="24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 spans="1:23" ht="24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 spans="1:23" ht="24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 spans="1:23" ht="24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 spans="1:23" ht="24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</row>
    <row r="343" spans="1:23" ht="24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 spans="1:23" ht="2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 spans="1:23" ht="24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 spans="1:23" ht="24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 spans="1:23" ht="24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 spans="1:23" ht="24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 spans="1:23" ht="24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 spans="1:23" ht="24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 spans="1:23" ht="24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 spans="1:23" ht="24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 spans="1:23" ht="24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 spans="1:23" ht="2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 spans="1:23" ht="24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 spans="1:23" ht="24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 spans="1:23" ht="24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 spans="1:23" ht="24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 spans="1:23" ht="24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 spans="1:23" ht="24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 spans="1:23" ht="24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 spans="1:23" ht="24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 spans="1:23" ht="24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 spans="1:23" ht="2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 spans="1:23" ht="24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 spans="1:23" ht="24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 spans="1:23" ht="24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 spans="1:23" ht="24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 spans="1:23" ht="24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</row>
    <row r="370" spans="1:23" ht="24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 spans="1:23" ht="24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 spans="1:23" ht="24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 spans="1:23" ht="24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 spans="1:23" ht="2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 spans="1:23" ht="24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 spans="1:23" ht="24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 spans="1:23" ht="24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 spans="1:23" ht="24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 spans="1:23" ht="24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 spans="1:23" ht="24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 spans="1:23" ht="24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 spans="1:23" ht="24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 spans="1:23" ht="24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 spans="1:23" ht="2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 spans="1:23" ht="24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 spans="1:23" ht="24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 spans="1:23" ht="24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 spans="1:23" ht="24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</row>
    <row r="389" spans="1:23" ht="24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 spans="1:23" ht="24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</row>
    <row r="391" spans="1:23" ht="24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 spans="1:23" ht="24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 spans="1:23" ht="24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 spans="1:23" ht="2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 spans="1:23" ht="24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 spans="1:23" ht="24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 spans="1:23" ht="24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</row>
    <row r="398" spans="1:23" ht="24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 spans="1:23" ht="24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 spans="1:23" ht="24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 spans="1:23" ht="24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 spans="1:23" ht="24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 spans="1:23" ht="24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 spans="1:23" ht="2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 spans="1:23" ht="24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 spans="1:23" ht="24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 spans="1:23" ht="24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 spans="1:23" ht="24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 spans="1:23" ht="24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 spans="1:23" ht="24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</row>
    <row r="411" spans="1:23" ht="24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 spans="1:23" ht="24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 spans="1:23" ht="24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 spans="1:23" ht="2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 spans="1:23" ht="24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 spans="1:23" ht="24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 spans="1:23" ht="24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</row>
    <row r="418" spans="1:23" ht="24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 spans="1:23" ht="24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 spans="1:23" ht="24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 spans="1:23" ht="24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 spans="1:23" ht="24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 spans="1:23" ht="24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 spans="1:23" ht="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 spans="1:23" ht="24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 spans="1:23" ht="24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 spans="1:23" ht="24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 spans="1:23" ht="24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 spans="1:23" ht="24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 spans="1:23" ht="24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 spans="1:23" ht="24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 spans="1:23" ht="24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 spans="1:23" ht="24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 spans="1:23" ht="2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 spans="1:23" ht="24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 spans="1:23" ht="24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 spans="1:23" ht="24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 spans="1:23" ht="24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 spans="1:23" ht="24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 spans="1:23" ht="24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 spans="1:23" ht="24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 spans="1:23" ht="24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 spans="1:23" ht="24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 spans="1:23" ht="2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</row>
    <row r="445" spans="1:23" ht="24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 spans="1:23" ht="24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 spans="1:23" ht="24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 spans="1:23" ht="24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 spans="1:23" ht="24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 spans="1:23" ht="24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 spans="1:23" ht="24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 spans="1:23" ht="24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</row>
    <row r="453" spans="1:23" ht="24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 spans="1:23" ht="2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 spans="1:23" ht="24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 spans="1:23" ht="24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 spans="1:23" ht="24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 spans="1:23" ht="24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 spans="1:23" ht="24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</row>
    <row r="460" spans="1:23" ht="24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 spans="1:23" ht="24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 spans="1:23" ht="24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 spans="1:23" ht="24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 spans="1:23" ht="2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 spans="1:23" ht="24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 spans="1:23" ht="24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 spans="1:23" ht="24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 spans="1:23" ht="24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 spans="1:23" ht="24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 spans="1:23" ht="24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 spans="1:23" ht="24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 spans="1:23" ht="24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 spans="1:23" ht="24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</row>
    <row r="474" spans="1:23" ht="2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 spans="1:23" ht="24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 spans="1:23" ht="24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 spans="1:23" ht="24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 spans="1:23" ht="24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 spans="1:23" ht="24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 spans="1:23" ht="24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 spans="1:23" ht="24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 spans="1:23" ht="24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 spans="1:23" ht="24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 spans="1:23" ht="2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</row>
    <row r="485" spans="1:23" ht="24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</row>
    <row r="486" spans="1:23" ht="24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 spans="1:23" ht="24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 spans="1:23" ht="24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 spans="1:23" ht="24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</row>
    <row r="490" spans="1:23" ht="24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 spans="1:23" ht="24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 spans="1:23" ht="24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 spans="1:23" ht="24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</row>
    <row r="494" spans="1:23" ht="2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 spans="1:23" ht="24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</row>
    <row r="496" spans="1:23" ht="24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 spans="1:23" ht="24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 spans="1:23" ht="24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</row>
    <row r="499" spans="1:23" ht="24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 spans="1:23" ht="24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 spans="1:23" ht="24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 spans="1:23" ht="24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 spans="1:23" ht="24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 spans="1:23" ht="2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 spans="1:23" ht="24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 spans="1:23" ht="24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 spans="1:23" ht="24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</row>
    <row r="508" spans="1:23" ht="24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 spans="1:23" ht="24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 spans="1:23" ht="24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</row>
    <row r="511" spans="1:23" ht="24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 spans="1:23" ht="24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 spans="1:23" ht="24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</row>
    <row r="514" spans="1:23" ht="2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 spans="1:23" ht="24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 spans="1:23" ht="24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 spans="1:23" ht="24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 spans="1:23" ht="24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 spans="1:23" ht="24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 spans="1:23" ht="24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</row>
    <row r="521" spans="1:23" ht="24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 spans="1:23" ht="24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 spans="1:23" ht="24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</row>
    <row r="524" spans="1:23" ht="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</row>
    <row r="525" spans="1:23" ht="24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 spans="1:23" ht="24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 spans="1:23" ht="24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 spans="1:23" ht="24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</row>
    <row r="529" spans="1:23" ht="24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 spans="1:23" ht="24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</row>
    <row r="531" spans="1:23" ht="24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 spans="1:23" ht="24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</row>
    <row r="533" spans="1:23" ht="24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 spans="1:23" ht="2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 spans="1:23" ht="24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 spans="1:23" ht="24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 spans="1:23" ht="24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</row>
    <row r="538" spans="1:23" ht="24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 spans="1:23" ht="24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 spans="1:23" ht="24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 spans="1:23" ht="24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 spans="1:23" ht="24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</row>
    <row r="543" spans="1:23" ht="24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 spans="1:23" ht="2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 spans="1:23" ht="24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</row>
    <row r="546" spans="1:23" ht="24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 spans="1:23" ht="24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 spans="1:23" ht="24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 spans="1:23" ht="24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 spans="1:23" ht="24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 spans="1:23" ht="24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</row>
    <row r="552" spans="1:23" ht="24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 spans="1:23" ht="24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</row>
    <row r="554" spans="1:23" ht="2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 spans="1:23" ht="24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 spans="1:23" ht="24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</row>
    <row r="557" spans="1:23" ht="24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 spans="1:23" ht="24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 spans="1:23" ht="24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</row>
    <row r="560" spans="1:23" ht="24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 spans="1:23" ht="24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 spans="1:23" ht="24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 spans="1:23" ht="24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 spans="1:23" ht="2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 spans="1:23" ht="24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 spans="1:23" ht="24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</row>
    <row r="567" spans="1:23" ht="24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 spans="1:23" ht="24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 spans="1:23" ht="24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 spans="1:23" ht="24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 spans="1:23" ht="24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 spans="1:23" ht="24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</row>
    <row r="573" spans="1:23" ht="24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 spans="1:23" ht="2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 spans="1:23" ht="24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 spans="1:23" ht="24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 spans="1:23" ht="24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</row>
    <row r="578" spans="1:23" ht="24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</row>
    <row r="579" spans="1:23" ht="24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 spans="1:23" ht="24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</row>
    <row r="581" spans="1:23" ht="24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 spans="1:23" ht="24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 spans="1:23" ht="24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 spans="1:23" ht="2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</row>
    <row r="585" spans="1:23" ht="24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 spans="1:23" ht="24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</row>
    <row r="587" spans="1:23" ht="24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 spans="1:23" ht="24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</row>
    <row r="589" spans="1:23" ht="24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 spans="1:23" ht="24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 spans="1:23" ht="24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 spans="1:23" ht="24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 spans="1:23" ht="24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 spans="1:23" ht="2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 spans="1:23" ht="24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 spans="1:23" ht="24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 spans="1:23" ht="24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 spans="1:23" ht="24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 spans="1:23" ht="24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 spans="1:23" ht="24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</row>
    <row r="601" spans="1:23" ht="24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 spans="1:23" ht="24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 spans="1:23" ht="24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 spans="1:23" ht="2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 spans="1:23" ht="24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</row>
    <row r="606" spans="1:23" ht="24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 spans="1:23" ht="24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 spans="1:23" ht="24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 spans="1:23" ht="24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 spans="1:23" ht="24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 spans="1:23" ht="24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</row>
    <row r="612" spans="1:23" ht="24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 spans="1:23" ht="24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 spans="1:23" ht="2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 spans="1:23" ht="24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 spans="1:23" ht="24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 spans="1:23" ht="24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 spans="1:23" ht="24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 spans="1:23" ht="24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</row>
    <row r="620" spans="1:23" ht="24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 spans="1:23" ht="24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 spans="1:23" ht="24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 spans="1:23" ht="24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 spans="1:23" ht="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 spans="1:23" ht="24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 spans="1:23" ht="24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 spans="1:23" ht="24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 spans="1:23" ht="24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 spans="1:23" ht="24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 spans="1:23" ht="24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 spans="1:23" ht="24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 spans="1:23" ht="24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 spans="1:23" ht="24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 spans="1:23" ht="2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 spans="1:23" ht="24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 spans="1:23" ht="24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 spans="1:23" ht="24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 spans="1:23" ht="24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 spans="1:23" ht="24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 spans="1:23" ht="24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 spans="1:23" ht="24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 spans="1:23" ht="24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 spans="1:23" ht="24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 spans="1:23" ht="2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 spans="1:23" ht="24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 spans="1:23" ht="24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 spans="1:23" ht="24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 spans="1:23" ht="24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 spans="1:23" ht="24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 spans="1:23" ht="24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 spans="1:23" ht="24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 spans="1:23" ht="24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 spans="1:23" ht="24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 spans="1:23" ht="2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 spans="1:23" ht="24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 spans="1:23" ht="24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 spans="1:23" ht="24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 spans="1:23" ht="24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 spans="1:23" ht="24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</row>
    <row r="660" spans="1:23" ht="24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 spans="1:23" ht="24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 spans="1:23" ht="24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 spans="1:23" ht="24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</row>
    <row r="664" spans="1:23" ht="2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 spans="1:23" ht="24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 spans="1:23" ht="24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 spans="1:23" ht="24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 spans="1:23" ht="24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 spans="1:23" ht="24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 spans="1:23" ht="24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 spans="1:23" ht="24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 spans="1:23" ht="24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</row>
    <row r="673" spans="1:23" ht="24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 spans="1:23" ht="2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 spans="1:23" ht="24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 spans="1:23" ht="24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 spans="1:23" ht="24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 spans="1:23" ht="24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</row>
    <row r="679" spans="1:23" ht="24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 spans="1:23" ht="24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 spans="1:23" ht="24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 spans="1:23" ht="24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</row>
    <row r="683" spans="1:23" ht="24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 spans="1:23" ht="2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</row>
    <row r="685" spans="1:23" ht="24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 spans="1:23" ht="24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 spans="1:23" ht="24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 spans="1:23" ht="24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 spans="1:23" ht="24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 spans="1:23" ht="24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 spans="1:23" ht="24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</row>
    <row r="692" spans="1:23" ht="24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 spans="1:23" ht="24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</row>
    <row r="694" spans="1:23" ht="2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 spans="1:23" ht="24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 spans="1:23" ht="24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 spans="1:23" ht="24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 spans="1:23" ht="24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 spans="1:23" ht="24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 spans="1:23" ht="24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 spans="1:23" ht="24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 spans="1:23" ht="24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 spans="1:23" ht="24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 spans="1:23" ht="2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 spans="1:23" ht="24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 spans="1:23" ht="24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 spans="1:23" ht="24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 spans="1:23" ht="24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</row>
    <row r="709" spans="1:23" ht="24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 spans="1:23" ht="24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 spans="1:23" ht="24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 spans="1:23" ht="24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</row>
    <row r="713" spans="1:23" ht="24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 spans="1:23" ht="2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 spans="1:23" ht="24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 spans="1:23" ht="24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 spans="1:23" ht="24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 spans="1:23" ht="24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 spans="1:23" ht="24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 spans="1:23" ht="24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</row>
    <row r="721" spans="1:23" ht="24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 spans="1:23" ht="24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</row>
    <row r="723" spans="1:23" ht="24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 spans="1:23" ht="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</row>
    <row r="725" spans="1:23" ht="24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 spans="1:23" ht="24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  <row r="727" spans="1:23" ht="24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</row>
    <row r="728" spans="1:23" ht="24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</row>
    <row r="729" spans="1:23" ht="24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</row>
    <row r="730" spans="1:23" ht="24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</row>
    <row r="731" spans="1:23" ht="24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</row>
    <row r="732" spans="1:23" ht="24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</row>
    <row r="733" spans="1:23" ht="24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</row>
    <row r="734" spans="1:23" ht="2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</row>
    <row r="735" spans="1:23" ht="24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</row>
    <row r="736" spans="1:23" ht="24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</row>
    <row r="737" spans="1:23" ht="24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</row>
    <row r="738" spans="1:23" ht="24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</row>
    <row r="739" spans="1:23" ht="24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</row>
    <row r="740" spans="1:23" ht="24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</row>
    <row r="741" spans="1:23" ht="24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</row>
    <row r="742" spans="1:23" ht="24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 spans="1:23" ht="24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</row>
    <row r="744" spans="1:23" ht="2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</row>
    <row r="745" spans="1:23" ht="24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</row>
    <row r="746" spans="1:23" ht="24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</row>
    <row r="747" spans="1:23" ht="24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</row>
    <row r="748" spans="1:23" ht="24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</row>
    <row r="749" spans="1:23" ht="24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</row>
    <row r="750" spans="1:23" ht="24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</row>
    <row r="751" spans="1:23" ht="24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</row>
    <row r="752" spans="1:23" ht="24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</row>
    <row r="753" spans="1:23" ht="24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</row>
    <row r="754" spans="1:23" ht="2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</row>
    <row r="755" spans="1:23" ht="24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</row>
    <row r="756" spans="1:23" ht="24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</row>
    <row r="757" spans="1:23" ht="24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</row>
    <row r="758" spans="1:23" ht="24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</row>
    <row r="759" spans="1:23" ht="24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</row>
    <row r="760" spans="1:23" ht="24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</row>
    <row r="761" spans="1:23" ht="24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</row>
    <row r="762" spans="1:23" ht="24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</row>
    <row r="763" spans="1:23" ht="24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</row>
    <row r="764" spans="1:23" ht="2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</row>
    <row r="765" spans="1:23" ht="24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</row>
    <row r="766" spans="1:23" ht="24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</row>
    <row r="767" spans="1:23" ht="24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</row>
    <row r="768" spans="1:23" ht="24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</row>
    <row r="769" spans="1:23" ht="24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</row>
    <row r="770" spans="1:23" ht="24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</row>
    <row r="771" spans="1:23" ht="24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</row>
    <row r="772" spans="1:23" ht="24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</row>
    <row r="773" spans="1:23" ht="24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</row>
    <row r="774" spans="1:23" ht="2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</row>
    <row r="775" spans="1:23" ht="24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</row>
    <row r="776" spans="1:23" ht="24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</row>
    <row r="777" spans="1:23" ht="24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</row>
    <row r="778" spans="1:23" ht="24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</row>
    <row r="779" spans="1:23" ht="24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</row>
    <row r="780" spans="1:23" ht="24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</row>
    <row r="781" spans="1:23" ht="24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</row>
    <row r="782" spans="1:23" ht="24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</row>
    <row r="783" spans="1:23" ht="24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</row>
    <row r="784" spans="1:23" ht="2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</row>
    <row r="785" spans="1:23" ht="24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</row>
    <row r="786" spans="1:23" ht="24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</row>
    <row r="787" spans="1:23" ht="24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</row>
    <row r="788" spans="1:23" ht="24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</row>
    <row r="789" spans="1:23" ht="24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</row>
    <row r="790" spans="1:23" ht="24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 spans="1:23" ht="24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</row>
    <row r="792" spans="1:23" ht="24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 spans="1:23" ht="24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</row>
    <row r="794" spans="1:23" ht="2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 spans="1:23" ht="24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 spans="1:23" ht="24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 spans="1:23" ht="24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</row>
    <row r="798" spans="1:23" ht="24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</row>
    <row r="799" spans="1:23" ht="24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</row>
    <row r="800" spans="1:23" ht="24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</row>
    <row r="801" spans="1:23" ht="24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</row>
    <row r="802" spans="1:23" ht="24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</row>
    <row r="803" spans="1:23" ht="24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</row>
    <row r="804" spans="1:23" ht="2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</row>
    <row r="805" spans="1:23" ht="24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</row>
    <row r="806" spans="1:23" ht="24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</row>
    <row r="807" spans="1:23" ht="24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</row>
    <row r="808" spans="1:23" ht="24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</row>
    <row r="809" spans="1:23" ht="24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</row>
    <row r="810" spans="1:23" ht="24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</row>
    <row r="811" spans="1:23" ht="24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</row>
    <row r="812" spans="1:23" ht="24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</row>
    <row r="813" spans="1:23" ht="24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</row>
    <row r="814" spans="1:23" ht="2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 spans="1:23" ht="24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</row>
    <row r="816" spans="1:23" ht="24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</row>
    <row r="817" spans="1:23" ht="24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</row>
    <row r="818" spans="1:23" ht="24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</row>
    <row r="819" spans="1:23" ht="24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</row>
    <row r="820" spans="1:23" ht="24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</row>
    <row r="821" spans="1:23" ht="24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</row>
    <row r="822" spans="1:23" ht="24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</row>
    <row r="823" spans="1:23" ht="24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</row>
    <row r="824" spans="1:23" ht="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</row>
    <row r="825" spans="1:23" ht="24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</row>
    <row r="826" spans="1:23" ht="24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</row>
    <row r="827" spans="1:23" ht="24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</row>
    <row r="828" spans="1:23" ht="24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</row>
    <row r="829" spans="1:23" ht="24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</row>
    <row r="830" spans="1:23" ht="24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</row>
    <row r="831" spans="1:23" ht="24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</row>
    <row r="832" spans="1:23" ht="24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</row>
    <row r="833" spans="1:23" ht="24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</row>
    <row r="834" spans="1:23" ht="2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</row>
    <row r="835" spans="1:23" ht="24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</row>
    <row r="836" spans="1:23" ht="24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</row>
    <row r="837" spans="1:23" ht="24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</row>
    <row r="838" spans="1:23" ht="24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 spans="1:23" ht="24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</row>
    <row r="840" spans="1:23" ht="24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</row>
    <row r="841" spans="1:23" ht="24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</row>
    <row r="842" spans="1:23" ht="24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</row>
    <row r="843" spans="1:23" ht="24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</row>
    <row r="844" spans="1:23" ht="2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</row>
    <row r="845" spans="1:23" ht="24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</row>
    <row r="846" spans="1:23" ht="24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</row>
    <row r="847" spans="1:23" ht="24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</row>
    <row r="848" spans="1:23" ht="24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</row>
    <row r="849" spans="1:23" ht="24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</row>
    <row r="850" spans="1:23" ht="24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</row>
    <row r="851" spans="1:23" ht="24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</row>
    <row r="852" spans="1:23" ht="24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</row>
    <row r="853" spans="1:23" ht="24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</row>
    <row r="854" spans="1:23" ht="2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</row>
    <row r="855" spans="1:23" ht="24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</row>
    <row r="856" spans="1:23" ht="24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</row>
    <row r="857" spans="1:23" ht="24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</row>
    <row r="858" spans="1:23" ht="24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</row>
    <row r="859" spans="1:23" ht="24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</row>
    <row r="860" spans="1:23" ht="24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</row>
    <row r="861" spans="1:23" ht="24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</row>
    <row r="862" spans="1:23" ht="24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 spans="1:23" ht="24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</row>
    <row r="864" spans="1:23" ht="2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</row>
    <row r="865" spans="1:23" ht="24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</row>
    <row r="866" spans="1:23" ht="24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</row>
    <row r="867" spans="1:23" ht="24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</row>
    <row r="868" spans="1:23" ht="24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</row>
    <row r="869" spans="1:23" ht="24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</row>
    <row r="870" spans="1:23" ht="24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</row>
    <row r="871" spans="1:23" ht="24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</row>
    <row r="872" spans="1:23" ht="24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</row>
    <row r="873" spans="1:23" ht="24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</row>
    <row r="874" spans="1:23" ht="2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</row>
    <row r="875" spans="1:23" ht="24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</row>
    <row r="876" spans="1:23" ht="24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</row>
    <row r="877" spans="1:23" ht="24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</row>
    <row r="878" spans="1:23" ht="24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</row>
    <row r="879" spans="1:23" ht="24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</row>
    <row r="880" spans="1:23" ht="24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</row>
    <row r="881" spans="1:23" ht="24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</row>
    <row r="882" spans="1:23" ht="24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</row>
    <row r="883" spans="1:23" ht="24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</row>
    <row r="884" spans="1:23" ht="2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</row>
    <row r="885" spans="1:23" ht="24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</row>
    <row r="886" spans="1:23" ht="24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 spans="1:23" ht="24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</row>
    <row r="888" spans="1:23" ht="24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</row>
    <row r="889" spans="1:23" ht="24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</row>
    <row r="890" spans="1:23" ht="24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</row>
    <row r="891" spans="1:23" ht="24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</row>
    <row r="892" spans="1:23" ht="24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</row>
    <row r="893" spans="1:23" ht="24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</row>
    <row r="894" spans="1:23" ht="2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</row>
    <row r="895" spans="1:23" ht="24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</row>
    <row r="896" spans="1:23" ht="24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</row>
    <row r="897" spans="1:23" ht="24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</row>
    <row r="898" spans="1:23" ht="24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</row>
    <row r="899" spans="1:23" ht="24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</row>
    <row r="900" spans="1:23" ht="24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</row>
    <row r="901" spans="1:23" ht="24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</row>
    <row r="902" spans="1:23" ht="24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</row>
    <row r="903" spans="1:23" ht="24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</row>
    <row r="904" spans="1:23" ht="2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</row>
    <row r="905" spans="1:23" ht="24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</row>
    <row r="906" spans="1:23" ht="24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</row>
    <row r="907" spans="1:23" ht="24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</row>
    <row r="908" spans="1:23" ht="24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</row>
    <row r="909" spans="1:23" ht="24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</row>
    <row r="910" spans="1:23" ht="24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 spans="1:23" ht="24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</row>
    <row r="912" spans="1:23" ht="24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</row>
    <row r="913" spans="1:23" ht="24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</row>
    <row r="914" spans="1:23" ht="2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</row>
    <row r="915" spans="1:23" ht="24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</row>
    <row r="916" spans="1:23" ht="24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</row>
    <row r="917" spans="1:23" ht="24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</row>
    <row r="918" spans="1:23" ht="24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</row>
    <row r="919" spans="1:23" ht="24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</row>
    <row r="920" spans="1:23" ht="24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</row>
    <row r="921" spans="1:23" ht="24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</row>
    <row r="922" spans="1:23" ht="24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</row>
    <row r="923" spans="1:23" ht="24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</row>
    <row r="924" spans="1:23" ht="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</row>
    <row r="925" spans="1:23" ht="24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</row>
    <row r="926" spans="1:23" ht="24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</row>
    <row r="927" spans="1:23" ht="24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</row>
    <row r="928" spans="1:23" ht="24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</row>
    <row r="929" spans="1:23" ht="24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</row>
    <row r="930" spans="1:23" ht="24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</row>
    <row r="931" spans="1:23" ht="24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</row>
    <row r="932" spans="1:23" ht="24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</row>
    <row r="933" spans="1:23" ht="24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</row>
    <row r="934" spans="1:23" ht="2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 spans="1:23" ht="24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</row>
    <row r="936" spans="1:23" ht="24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</row>
    <row r="937" spans="1:23" ht="24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</row>
    <row r="938" spans="1:23" ht="24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</row>
    <row r="939" spans="1:23" ht="24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</row>
    <row r="940" spans="1:23" ht="24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</row>
    <row r="941" spans="1:23" ht="24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</row>
    <row r="942" spans="1:23" ht="24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</row>
    <row r="943" spans="1:23" ht="24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</row>
    <row r="944" spans="1:23" ht="2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</row>
    <row r="945" spans="1:23" ht="24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</row>
    <row r="946" spans="1:23" ht="24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</row>
    <row r="947" spans="1:23" ht="24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</row>
    <row r="948" spans="1:23" ht="24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</row>
    <row r="949" spans="1:23" ht="24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</row>
    <row r="950" spans="1:23" ht="24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</row>
    <row r="951" spans="1:23" ht="24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</row>
    <row r="952" spans="1:23" ht="24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</row>
    <row r="953" spans="1:23" ht="24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</row>
    <row r="954" spans="1:23" ht="2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</row>
    <row r="955" spans="1:23" ht="24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</row>
    <row r="956" spans="1:23" ht="24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</row>
    <row r="957" spans="1:23" ht="24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</row>
    <row r="958" spans="1:23" ht="24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 spans="1:23" ht="24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</row>
    <row r="960" spans="1:23" ht="24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</row>
    <row r="961" spans="1:23" ht="24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</row>
    <row r="962" spans="1:23" ht="24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</row>
    <row r="963" spans="1:23" ht="24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</row>
    <row r="964" spans="1:23" ht="2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</row>
    <row r="965" spans="1:23" ht="24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</row>
    <row r="966" spans="1:23" ht="24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</row>
    <row r="967" spans="1:23" ht="24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</row>
    <row r="968" spans="1:23" ht="24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</row>
    <row r="969" spans="1:23" ht="24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</row>
    <row r="970" spans="1:23" ht="24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</row>
    <row r="971" spans="1:23" ht="24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</row>
    <row r="972" spans="1:23" ht="24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</row>
    <row r="973" spans="1:23" ht="24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</row>
    <row r="974" spans="1:23" ht="2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</row>
    <row r="975" spans="1:23" ht="24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</row>
    <row r="976" spans="1:23" ht="24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</row>
    <row r="977" spans="1:23" ht="24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</row>
    <row r="978" spans="1:23" ht="24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</row>
    <row r="979" spans="1:23" ht="24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</row>
    <row r="980" spans="1:23" ht="24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</row>
    <row r="981" spans="1:23" ht="24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</row>
    <row r="982" spans="1:23" ht="24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</row>
    <row r="983" spans="1:23" ht="24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 spans="1:23" ht="2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</row>
    <row r="985" spans="1:23" ht="24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</row>
    <row r="986" spans="1:23" ht="24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</row>
    <row r="987" spans="1:23" ht="24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</row>
    <row r="988" spans="1:23" ht="24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</row>
    <row r="989" spans="1:23" ht="24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</row>
    <row r="990" spans="1:23" ht="24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</row>
    <row r="991" spans="1:23" ht="24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</row>
    <row r="992" spans="1:23" ht="24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</row>
    <row r="993" spans="1:23" ht="24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</row>
    <row r="994" spans="1:23" ht="2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</row>
    <row r="995" spans="1:23" ht="24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</row>
    <row r="996" spans="1:23" ht="24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</row>
    <row r="997" spans="1:23" ht="24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</row>
    <row r="998" spans="1:23" ht="24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</row>
    <row r="999" spans="1:23" ht="24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</row>
    <row r="1000" spans="1:23" ht="24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</row>
    <row r="1001" spans="1:23" ht="24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</row>
    <row r="1002" spans="1:23" ht="24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</row>
    <row r="1003" spans="1:23" ht="24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</row>
    <row r="1004" spans="1:23" ht="2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</row>
    <row r="1005" spans="1:23" ht="24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</row>
    <row r="1006" spans="1:23" ht="24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</row>
  </sheetData>
  <mergeCells count="1">
    <mergeCell ref="A1:D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W1006"/>
  <sheetViews>
    <sheetView workbookViewId="0"/>
  </sheetViews>
  <sheetFormatPr defaultColWidth="12.5703125" defaultRowHeight="15.75" customHeight="1"/>
  <cols>
    <col min="1" max="1" width="24.7109375" customWidth="1"/>
    <col min="3" max="3" width="14.28515625" customWidth="1"/>
    <col min="4" max="4" width="23" customWidth="1"/>
  </cols>
  <sheetData>
    <row r="1" spans="1:23" ht="15.75" customHeight="1">
      <c r="A1" s="35" t="s">
        <v>49</v>
      </c>
      <c r="B1" s="34"/>
      <c r="C1" s="34"/>
      <c r="D1" s="34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ht="15.75" customHeight="1">
      <c r="A2" s="6" t="s">
        <v>38</v>
      </c>
      <c r="B2" s="6" t="s">
        <v>45</v>
      </c>
      <c r="C2" s="6" t="s">
        <v>40</v>
      </c>
      <c r="D2" s="6" t="s">
        <v>46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3" ht="15.75" customHeight="1">
      <c r="A3" s="6" t="s">
        <v>2</v>
      </c>
      <c r="B3" s="25">
        <f>94728.59+399920.2</f>
        <v>494648.79000000004</v>
      </c>
      <c r="C3" s="6">
        <v>1488069</v>
      </c>
      <c r="D3" s="6">
        <f t="shared" ref="D3:D7" si="0">B3/C3</f>
        <v>0.33240984793043876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 spans="1:23" ht="15.75" customHeight="1">
      <c r="A4" s="6" t="s">
        <v>3</v>
      </c>
      <c r="B4" s="25">
        <f>96079.79+346692.4</f>
        <v>442772.19</v>
      </c>
      <c r="C4" s="26">
        <v>1542140</v>
      </c>
      <c r="D4" s="6">
        <f t="shared" si="0"/>
        <v>0.28711543050566096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 spans="1:23" ht="15.75" customHeight="1">
      <c r="A5" s="6" t="s">
        <v>4</v>
      </c>
      <c r="B5" s="6">
        <f>90887.46+381428.8</f>
        <v>472316.26</v>
      </c>
      <c r="C5" s="6">
        <v>1534886</v>
      </c>
      <c r="D5" s="6">
        <f t="shared" si="0"/>
        <v>0.30772074277829103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</row>
    <row r="6" spans="1:23" ht="15.75" customHeight="1">
      <c r="A6" s="6" t="s">
        <v>5</v>
      </c>
      <c r="B6" s="6">
        <f>95787.82+386828.6</f>
        <v>482616.42</v>
      </c>
      <c r="C6" s="6">
        <v>1687853</v>
      </c>
      <c r="D6" s="6">
        <f t="shared" si="0"/>
        <v>0.28593510216825752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 spans="1:23" ht="15.75" customHeight="1">
      <c r="A7" s="6" t="s">
        <v>6</v>
      </c>
      <c r="B7" s="6">
        <f>83199+313166.8</f>
        <v>396365.8</v>
      </c>
      <c r="C7" s="6">
        <v>1656543</v>
      </c>
      <c r="D7" s="6">
        <f t="shared" si="0"/>
        <v>0.23927287127469676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spans="1:23" ht="15.75" customHeight="1">
      <c r="A8" s="6" t="s">
        <v>7</v>
      </c>
      <c r="B8" s="6"/>
      <c r="C8" s="6"/>
      <c r="D8" s="6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</row>
    <row r="9" spans="1:23" ht="15.75" customHeight="1">
      <c r="A9" s="6" t="s">
        <v>8</v>
      </c>
      <c r="B9" s="6"/>
      <c r="C9" s="6"/>
      <c r="D9" s="6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 spans="1:23" ht="15.75" customHeight="1">
      <c r="A10" s="6" t="s">
        <v>9</v>
      </c>
      <c r="B10" s="6"/>
      <c r="C10" s="6"/>
      <c r="D10" s="6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 spans="1:23" ht="15.75" customHeight="1">
      <c r="A11" s="6" t="s">
        <v>10</v>
      </c>
      <c r="B11" s="6"/>
      <c r="C11" s="6"/>
      <c r="D11" s="6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spans="1:23" ht="15.75" customHeight="1">
      <c r="A12" s="6" t="s">
        <v>11</v>
      </c>
      <c r="B12" s="6"/>
      <c r="C12" s="6"/>
      <c r="D12" s="6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spans="1:23" ht="15.75" customHeight="1">
      <c r="A13" s="6" t="s">
        <v>12</v>
      </c>
      <c r="B13" s="6"/>
      <c r="C13" s="6"/>
      <c r="D13" s="6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23" ht="15.75" customHeight="1">
      <c r="A14" s="6" t="s">
        <v>13</v>
      </c>
      <c r="B14" s="6"/>
      <c r="C14" s="6"/>
      <c r="D14" s="6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3" ht="15.7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spans="1:23" ht="15.7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 spans="1:23" ht="15.7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1:23" ht="15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spans="1:23" ht="15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spans="1:23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spans="1:23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spans="1: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spans="1:23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spans="1:23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spans="1:23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spans="1:23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spans="1:23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spans="1:23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spans="1:23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:23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spans="1:23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spans="1:23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spans="1:23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spans="1:23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spans="1:23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spans="1:23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spans="1:23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spans="1:23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spans="1:23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spans="1:23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spans="1:2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spans="1:23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spans="1:23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spans="1:23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spans="1:23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spans="1:23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spans="1:23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spans="1:23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spans="1:23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spans="1:23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spans="1:23" ht="24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spans="1:23" ht="2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spans="1:23" ht="24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spans="1:23" ht="24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spans="1:23" ht="24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spans="1:23" ht="24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spans="1:23" ht="24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spans="1:23" ht="24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spans="1:23" ht="24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spans="1:23" ht="24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spans="1:23" ht="24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spans="1:23" ht="2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spans="1:23" ht="24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spans="1:23" ht="24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spans="1:23" ht="24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spans="1:23" ht="24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spans="1:23" ht="24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spans="1:23" ht="24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spans="1:23" ht="24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spans="1:23" ht="24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spans="1:23" ht="24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spans="1:23" ht="2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spans="1:23" ht="24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spans="1:23" ht="24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spans="1:23" ht="24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spans="1:23" ht="24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spans="1:23" ht="24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spans="1:23" ht="24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spans="1:23" ht="24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spans="1:23" ht="24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spans="1:23" ht="24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spans="1:23" ht="2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spans="1:23" ht="24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spans="1:23" ht="24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spans="1:23" ht="24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spans="1:23" ht="24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spans="1:23" ht="24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spans="1:23" ht="24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spans="1:23" ht="24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spans="1:23" ht="24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spans="1:23" ht="24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spans="1:23" ht="2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spans="1:23" ht="24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spans="1:23" ht="24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spans="1:23" ht="24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spans="1:23" ht="24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spans="1:23" ht="24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spans="1:23" ht="24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spans="1:23" ht="24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spans="1:23" ht="24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spans="1:23" ht="24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spans="1:23" ht="2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spans="1:23" ht="24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spans="1:23" ht="24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spans="1:23" ht="24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spans="1:23" ht="24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spans="1:23" ht="24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spans="1:23" ht="24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spans="1:23" ht="24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spans="1:23" ht="24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spans="1:23" ht="24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spans="1:23" ht="2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spans="1:23" ht="24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spans="1:23" ht="24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spans="1:23" ht="24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spans="1:23" ht="24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spans="1:23" ht="24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spans="1:23" ht="24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spans="1:23" ht="24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spans="1:23" ht="24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spans="1:23" ht="24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spans="1:23" ht="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spans="1:23" ht="24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spans="1:23" ht="24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spans="1:23" ht="24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spans="1:23" ht="24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spans="1:23" ht="24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spans="1:23" ht="24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spans="1:23" ht="24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spans="1:23" ht="24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spans="1:23" ht="24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spans="1:23" ht="2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spans="1:23" ht="24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spans="1:23" ht="24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spans="1:23" ht="24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spans="1:23" ht="24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spans="1:23" ht="24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spans="1:23" ht="24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spans="1:23" ht="24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spans="1:23" ht="24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spans="1:23" ht="24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spans="1:23" ht="2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spans="1:23" ht="24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spans="1:23" ht="24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spans="1:23" ht="24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spans="1:23" ht="24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spans="1:23" ht="24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spans="1:23" ht="24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spans="1:23" ht="24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spans="1:23" ht="24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spans="1:23" ht="24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spans="1:23" ht="2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spans="1:23" ht="24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spans="1:23" ht="24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spans="1:23" ht="24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spans="1:23" ht="24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spans="1:23" ht="24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spans="1:23" ht="24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spans="1:23" ht="24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spans="1:23" ht="24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spans="1:23" ht="24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spans="1:23" ht="2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spans="1:23" ht="24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spans="1:23" ht="24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spans="1:23" ht="24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spans="1:23" ht="24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spans="1:23" ht="24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spans="1:23" ht="24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spans="1:23" ht="24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spans="1:23" ht="24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spans="1:23" ht="24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spans="1:23" ht="2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spans="1:23" ht="24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spans="1:23" ht="24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spans="1:23" ht="24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spans="1:23" ht="24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spans="1:23" ht="24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spans="1:23" ht="24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spans="1:23" ht="24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spans="1:23" ht="24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spans="1:23" ht="24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spans="1:23" ht="2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spans="1:23" ht="24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spans="1:23" ht="24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 spans="1:23" ht="24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spans="1:23" ht="24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 spans="1:23" ht="24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 spans="1:23" ht="24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 spans="1:23" ht="24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spans="1:23" ht="24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spans="1:23" ht="24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 spans="1:23" ht="2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spans="1:23" ht="24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 spans="1:23" ht="24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 spans="1:23" ht="24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 spans="1:23" ht="24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 spans="1:23" ht="24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 spans="1:23" ht="24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 spans="1:23" ht="24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 spans="1:23" ht="24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 spans="1:23" ht="24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 spans="1:23" ht="2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 spans="1:23" ht="24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 spans="1:23" ht="24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 spans="1:23" ht="24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 spans="1:23" ht="24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 spans="1:23" ht="24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 spans="1:23" ht="24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 spans="1:23" ht="24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 spans="1:23" ht="24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 spans="1:23" ht="24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 spans="1:23" ht="2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 spans="1:23" ht="24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 spans="1:23" ht="24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 spans="1:23" ht="24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 spans="1:23" ht="24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 spans="1:23" ht="24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 spans="1:23" ht="24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 spans="1:23" ht="24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 spans="1:23" ht="24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 spans="1:23" ht="24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 spans="1:23" ht="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 spans="1:23" ht="24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 spans="1:23" ht="24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 spans="1:23" ht="24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 spans="1:23" ht="24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 spans="1:23" ht="24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 spans="1:23" ht="24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 spans="1:23" ht="24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 spans="1:23" ht="24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 spans="1:23" ht="24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 spans="1:23" ht="2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 spans="1:23" ht="24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 spans="1:23" ht="24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 spans="1:23" ht="24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 spans="1:23" ht="24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 spans="1:23" ht="24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 spans="1:23" ht="24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 spans="1:23" ht="24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 spans="1:23" ht="24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 spans="1:23" ht="24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 spans="1:23" ht="2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 spans="1:23" ht="24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 spans="1:23" ht="24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 spans="1:23" ht="24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 spans="1:23" ht="24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 spans="1:23" ht="24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 spans="1:23" ht="24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 spans="1:23" ht="24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 spans="1:23" ht="24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 spans="1:23" ht="24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 spans="1:23" ht="2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 spans="1:23" ht="24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 spans="1:23" ht="24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 spans="1:23" ht="24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 spans="1:23" ht="24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 spans="1:23" ht="24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 spans="1:23" ht="24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 spans="1:23" ht="24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 spans="1:23" ht="24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 spans="1:23" ht="24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 spans="1:23" ht="2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 spans="1:23" ht="24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 spans="1:23" ht="24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 spans="1:23" ht="24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 spans="1:23" ht="24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 spans="1:23" ht="24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 spans="1:23" ht="24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 spans="1:23" ht="24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 spans="1:23" ht="24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 spans="1:23" ht="24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 spans="1:23" ht="2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 spans="1:23" ht="24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 spans="1:23" ht="24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 spans="1:23" ht="24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 spans="1:23" ht="24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 spans="1:23" ht="24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 spans="1:23" ht="24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 spans="1:23" ht="24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 spans="1:23" ht="24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 spans="1:23" ht="24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 spans="1:23" ht="2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 spans="1:23" ht="24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 spans="1:23" ht="24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 spans="1:23" ht="24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 spans="1:23" ht="24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 spans="1:23" ht="24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 spans="1:23" ht="24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 spans="1:23" ht="24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 spans="1:23" ht="24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 spans="1:23" ht="24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 spans="1:23" ht="2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 spans="1:23" ht="24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 spans="1:23" ht="24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 spans="1:23" ht="24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 spans="1:23" ht="24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 spans="1:23" ht="24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 spans="1:23" ht="24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 spans="1:23" ht="24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 spans="1:23" ht="24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 spans="1:23" ht="24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 spans="1:23" ht="2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 spans="1:23" ht="24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 spans="1:23" ht="24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 spans="1:23" ht="24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 spans="1:23" ht="24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 spans="1:23" ht="24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 spans="1:23" ht="24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 spans="1:23" ht="24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 spans="1:23" ht="24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 spans="1:23" ht="24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 spans="1:23" ht="2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 spans="1:23" ht="24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 spans="1:23" ht="24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 spans="1:23" ht="24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 spans="1:23" ht="24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</row>
    <row r="319" spans="1:23" ht="24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 spans="1:23" ht="24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 spans="1:23" ht="24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 spans="1:23" ht="24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 spans="1:23" ht="24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 spans="1:23" ht="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 spans="1:23" ht="24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 spans="1:23" ht="24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 spans="1:23" ht="24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 spans="1:23" ht="24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 spans="1:23" ht="24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 spans="1:23" ht="24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 spans="1:23" ht="24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 spans="1:23" ht="24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 spans="1:23" ht="24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 spans="1:23" ht="2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 spans="1:23" ht="24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 spans="1:23" ht="24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 spans="1:23" ht="24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 spans="1:23" ht="24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 spans="1:23" ht="24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 spans="1:23" ht="24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 spans="1:23" ht="24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 spans="1:23" ht="24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</row>
    <row r="343" spans="1:23" ht="24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 spans="1:23" ht="2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 spans="1:23" ht="24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 spans="1:23" ht="24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 spans="1:23" ht="24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 spans="1:23" ht="24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 spans="1:23" ht="24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 spans="1:23" ht="24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 spans="1:23" ht="24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 spans="1:23" ht="24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 spans="1:23" ht="24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 spans="1:23" ht="2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 spans="1:23" ht="24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 spans="1:23" ht="24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 spans="1:23" ht="24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 spans="1:23" ht="24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 spans="1:23" ht="24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 spans="1:23" ht="24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 spans="1:23" ht="24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 spans="1:23" ht="24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 spans="1:23" ht="24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 spans="1:23" ht="2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 spans="1:23" ht="24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 spans="1:23" ht="24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 spans="1:23" ht="24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 spans="1:23" ht="24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 spans="1:23" ht="24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</row>
    <row r="370" spans="1:23" ht="24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 spans="1:23" ht="24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 spans="1:23" ht="24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 spans="1:23" ht="24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 spans="1:23" ht="2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 spans="1:23" ht="24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 spans="1:23" ht="24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 spans="1:23" ht="24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 spans="1:23" ht="24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 spans="1:23" ht="24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 spans="1:23" ht="24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 spans="1:23" ht="24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 spans="1:23" ht="24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 spans="1:23" ht="24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 spans="1:23" ht="2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 spans="1:23" ht="24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 spans="1:23" ht="24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 spans="1:23" ht="24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 spans="1:23" ht="24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</row>
    <row r="389" spans="1:23" ht="24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 spans="1:23" ht="24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</row>
    <row r="391" spans="1:23" ht="24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 spans="1:23" ht="24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 spans="1:23" ht="24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 spans="1:23" ht="2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 spans="1:23" ht="24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 spans="1:23" ht="24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 spans="1:23" ht="24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</row>
    <row r="398" spans="1:23" ht="24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 spans="1:23" ht="24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 spans="1:23" ht="24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 spans="1:23" ht="24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 spans="1:23" ht="24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 spans="1:23" ht="24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 spans="1:23" ht="2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 spans="1:23" ht="24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 spans="1:23" ht="24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 spans="1:23" ht="24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 spans="1:23" ht="24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 spans="1:23" ht="24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 spans="1:23" ht="24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</row>
    <row r="411" spans="1:23" ht="24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 spans="1:23" ht="24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 spans="1:23" ht="24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 spans="1:23" ht="2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 spans="1:23" ht="24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 spans="1:23" ht="24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 spans="1:23" ht="24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</row>
    <row r="418" spans="1:23" ht="24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 spans="1:23" ht="24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 spans="1:23" ht="24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 spans="1:23" ht="24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 spans="1:23" ht="24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 spans="1:23" ht="24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 spans="1:23" ht="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 spans="1:23" ht="24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 spans="1:23" ht="24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 spans="1:23" ht="24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 spans="1:23" ht="24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 spans="1:23" ht="24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 spans="1:23" ht="24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 spans="1:23" ht="24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 spans="1:23" ht="24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 spans="1:23" ht="24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 spans="1:23" ht="2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 spans="1:23" ht="24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 spans="1:23" ht="24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 spans="1:23" ht="24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 spans="1:23" ht="24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 spans="1:23" ht="24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 spans="1:23" ht="24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 spans="1:23" ht="24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 spans="1:23" ht="24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 spans="1:23" ht="24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 spans="1:23" ht="2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</row>
    <row r="445" spans="1:23" ht="24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 spans="1:23" ht="24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 spans="1:23" ht="24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 spans="1:23" ht="24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 spans="1:23" ht="24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 spans="1:23" ht="24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 spans="1:23" ht="24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 spans="1:23" ht="24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</row>
    <row r="453" spans="1:23" ht="24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 spans="1:23" ht="2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 spans="1:23" ht="24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 spans="1:23" ht="24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 spans="1:23" ht="24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 spans="1:23" ht="24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 spans="1:23" ht="24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</row>
    <row r="460" spans="1:23" ht="24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 spans="1:23" ht="24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 spans="1:23" ht="24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 spans="1:23" ht="24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 spans="1:23" ht="2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 spans="1:23" ht="24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 spans="1:23" ht="24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 spans="1:23" ht="24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 spans="1:23" ht="24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 spans="1:23" ht="24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 spans="1:23" ht="24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 spans="1:23" ht="24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 spans="1:23" ht="24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 spans="1:23" ht="24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</row>
    <row r="474" spans="1:23" ht="2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 spans="1:23" ht="24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 spans="1:23" ht="24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 spans="1:23" ht="24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 spans="1:23" ht="24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 spans="1:23" ht="24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 spans="1:23" ht="24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 spans="1:23" ht="24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 spans="1:23" ht="24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 spans="1:23" ht="24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 spans="1:23" ht="2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</row>
    <row r="485" spans="1:23" ht="24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</row>
    <row r="486" spans="1:23" ht="24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 spans="1:23" ht="24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 spans="1:23" ht="24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 spans="1:23" ht="24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</row>
    <row r="490" spans="1:23" ht="24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 spans="1:23" ht="24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 spans="1:23" ht="24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 spans="1:23" ht="24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</row>
    <row r="494" spans="1:23" ht="2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 spans="1:23" ht="24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</row>
    <row r="496" spans="1:23" ht="24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 spans="1:23" ht="24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 spans="1:23" ht="24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</row>
    <row r="499" spans="1:23" ht="24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 spans="1:23" ht="24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 spans="1:23" ht="24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 spans="1:23" ht="24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 spans="1:23" ht="24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 spans="1:23" ht="2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 spans="1:23" ht="24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 spans="1:23" ht="24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 spans="1:23" ht="24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</row>
    <row r="508" spans="1:23" ht="24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 spans="1:23" ht="24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 spans="1:23" ht="24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</row>
    <row r="511" spans="1:23" ht="24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 spans="1:23" ht="24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 spans="1:23" ht="24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</row>
    <row r="514" spans="1:23" ht="2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 spans="1:23" ht="24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 spans="1:23" ht="24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 spans="1:23" ht="24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 spans="1:23" ht="24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 spans="1:23" ht="24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 spans="1:23" ht="24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</row>
    <row r="521" spans="1:23" ht="24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 spans="1:23" ht="24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 spans="1:23" ht="24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</row>
    <row r="524" spans="1:23" ht="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</row>
    <row r="525" spans="1:23" ht="24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 spans="1:23" ht="24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 spans="1:23" ht="24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 spans="1:23" ht="24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</row>
    <row r="529" spans="1:23" ht="24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 spans="1:23" ht="24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</row>
    <row r="531" spans="1:23" ht="24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 spans="1:23" ht="24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</row>
    <row r="533" spans="1:23" ht="24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 spans="1:23" ht="2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 spans="1:23" ht="24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 spans="1:23" ht="24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 spans="1:23" ht="24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</row>
    <row r="538" spans="1:23" ht="24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 spans="1:23" ht="24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 spans="1:23" ht="24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 spans="1:23" ht="24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 spans="1:23" ht="24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</row>
    <row r="543" spans="1:23" ht="24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 spans="1:23" ht="2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 spans="1:23" ht="24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</row>
    <row r="546" spans="1:23" ht="24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 spans="1:23" ht="24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 spans="1:23" ht="24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 spans="1:23" ht="24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 spans="1:23" ht="24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 spans="1:23" ht="24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</row>
    <row r="552" spans="1:23" ht="24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 spans="1:23" ht="24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</row>
    <row r="554" spans="1:23" ht="2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 spans="1:23" ht="24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 spans="1:23" ht="24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</row>
    <row r="557" spans="1:23" ht="24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 spans="1:23" ht="24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 spans="1:23" ht="24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</row>
    <row r="560" spans="1:23" ht="24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 spans="1:23" ht="24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 spans="1:23" ht="24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 spans="1:23" ht="24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 spans="1:23" ht="2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 spans="1:23" ht="24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 spans="1:23" ht="24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</row>
    <row r="567" spans="1:23" ht="24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 spans="1:23" ht="24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 spans="1:23" ht="24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 spans="1:23" ht="24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 spans="1:23" ht="24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 spans="1:23" ht="24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</row>
    <row r="573" spans="1:23" ht="24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 spans="1:23" ht="2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 spans="1:23" ht="24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 spans="1:23" ht="24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 spans="1:23" ht="24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</row>
    <row r="578" spans="1:23" ht="24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</row>
    <row r="579" spans="1:23" ht="24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 spans="1:23" ht="24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</row>
    <row r="581" spans="1:23" ht="24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 spans="1:23" ht="24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 spans="1:23" ht="24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 spans="1:23" ht="2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</row>
    <row r="585" spans="1:23" ht="24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 spans="1:23" ht="24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</row>
    <row r="587" spans="1:23" ht="24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 spans="1:23" ht="24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</row>
    <row r="589" spans="1:23" ht="24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 spans="1:23" ht="24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 spans="1:23" ht="24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 spans="1:23" ht="24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 spans="1:23" ht="24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 spans="1:23" ht="2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 spans="1:23" ht="24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 spans="1:23" ht="24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 spans="1:23" ht="24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 spans="1:23" ht="24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 spans="1:23" ht="24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 spans="1:23" ht="24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</row>
    <row r="601" spans="1:23" ht="24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 spans="1:23" ht="24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 spans="1:23" ht="24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 spans="1:23" ht="2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 spans="1:23" ht="24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</row>
    <row r="606" spans="1:23" ht="24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 spans="1:23" ht="24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 spans="1:23" ht="24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 spans="1:23" ht="24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 spans="1:23" ht="24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 spans="1:23" ht="24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</row>
    <row r="612" spans="1:23" ht="24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 spans="1:23" ht="24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 spans="1:23" ht="2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 spans="1:23" ht="24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 spans="1:23" ht="24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 spans="1:23" ht="24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 spans="1:23" ht="24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 spans="1:23" ht="24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</row>
    <row r="620" spans="1:23" ht="24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 spans="1:23" ht="24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 spans="1:23" ht="24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 spans="1:23" ht="24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 spans="1:23" ht="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 spans="1:23" ht="24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 spans="1:23" ht="24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 spans="1:23" ht="24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 spans="1:23" ht="24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 spans="1:23" ht="24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 spans="1:23" ht="24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 spans="1:23" ht="24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 spans="1:23" ht="24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 spans="1:23" ht="24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 spans="1:23" ht="2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 spans="1:23" ht="24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 spans="1:23" ht="24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 spans="1:23" ht="24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 spans="1:23" ht="24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 spans="1:23" ht="24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 spans="1:23" ht="24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 spans="1:23" ht="24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 spans="1:23" ht="24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 spans="1:23" ht="24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 spans="1:23" ht="2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 spans="1:23" ht="24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 spans="1:23" ht="24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 spans="1:23" ht="24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 spans="1:23" ht="24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 spans="1:23" ht="24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 spans="1:23" ht="24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 spans="1:23" ht="24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 spans="1:23" ht="24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 spans="1:23" ht="24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 spans="1:23" ht="2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 spans="1:23" ht="24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 spans="1:23" ht="24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 spans="1:23" ht="24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 spans="1:23" ht="24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 spans="1:23" ht="24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</row>
    <row r="660" spans="1:23" ht="24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 spans="1:23" ht="24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 spans="1:23" ht="24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 spans="1:23" ht="24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</row>
    <row r="664" spans="1:23" ht="2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 spans="1:23" ht="24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 spans="1:23" ht="24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 spans="1:23" ht="24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 spans="1:23" ht="24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 spans="1:23" ht="24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 spans="1:23" ht="24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 spans="1:23" ht="24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 spans="1:23" ht="24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</row>
    <row r="673" spans="1:23" ht="24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 spans="1:23" ht="2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 spans="1:23" ht="24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 spans="1:23" ht="24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 spans="1:23" ht="24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 spans="1:23" ht="24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</row>
    <row r="679" spans="1:23" ht="24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 spans="1:23" ht="24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 spans="1:23" ht="24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 spans="1:23" ht="24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</row>
    <row r="683" spans="1:23" ht="24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 spans="1:23" ht="2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</row>
    <row r="685" spans="1:23" ht="24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 spans="1:23" ht="24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 spans="1:23" ht="24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 spans="1:23" ht="24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 spans="1:23" ht="24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 spans="1:23" ht="24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 spans="1:23" ht="24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</row>
    <row r="692" spans="1:23" ht="24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 spans="1:23" ht="24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</row>
    <row r="694" spans="1:23" ht="2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 spans="1:23" ht="24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 spans="1:23" ht="24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 spans="1:23" ht="24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 spans="1:23" ht="24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 spans="1:23" ht="24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 spans="1:23" ht="24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 spans="1:23" ht="24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 spans="1:23" ht="24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 spans="1:23" ht="24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 spans="1:23" ht="2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 spans="1:23" ht="24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 spans="1:23" ht="24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 spans="1:23" ht="24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 spans="1:23" ht="24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</row>
    <row r="709" spans="1:23" ht="24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 spans="1:23" ht="24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 spans="1:23" ht="24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 spans="1:23" ht="24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</row>
    <row r="713" spans="1:23" ht="24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 spans="1:23" ht="2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 spans="1:23" ht="24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 spans="1:23" ht="24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 spans="1:23" ht="24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 spans="1:23" ht="24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 spans="1:23" ht="24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 spans="1:23" ht="24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</row>
    <row r="721" spans="1:23" ht="24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 spans="1:23" ht="24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</row>
    <row r="723" spans="1:23" ht="24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 spans="1:23" ht="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</row>
    <row r="725" spans="1:23" ht="24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 spans="1:23" ht="24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  <row r="727" spans="1:23" ht="24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</row>
    <row r="728" spans="1:23" ht="24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</row>
    <row r="729" spans="1:23" ht="24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</row>
    <row r="730" spans="1:23" ht="24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</row>
    <row r="731" spans="1:23" ht="24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</row>
    <row r="732" spans="1:23" ht="24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</row>
    <row r="733" spans="1:23" ht="24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</row>
    <row r="734" spans="1:23" ht="2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</row>
    <row r="735" spans="1:23" ht="24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</row>
    <row r="736" spans="1:23" ht="24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</row>
    <row r="737" spans="1:23" ht="24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</row>
    <row r="738" spans="1:23" ht="24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</row>
    <row r="739" spans="1:23" ht="24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</row>
    <row r="740" spans="1:23" ht="24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</row>
    <row r="741" spans="1:23" ht="24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</row>
    <row r="742" spans="1:23" ht="24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 spans="1:23" ht="24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</row>
    <row r="744" spans="1:23" ht="2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</row>
    <row r="745" spans="1:23" ht="24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</row>
    <row r="746" spans="1:23" ht="24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</row>
    <row r="747" spans="1:23" ht="24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</row>
    <row r="748" spans="1:23" ht="24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</row>
    <row r="749" spans="1:23" ht="24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</row>
    <row r="750" spans="1:23" ht="24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</row>
    <row r="751" spans="1:23" ht="24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</row>
    <row r="752" spans="1:23" ht="24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</row>
    <row r="753" spans="1:23" ht="24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</row>
    <row r="754" spans="1:23" ht="2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</row>
    <row r="755" spans="1:23" ht="24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</row>
    <row r="756" spans="1:23" ht="24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</row>
    <row r="757" spans="1:23" ht="24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</row>
    <row r="758" spans="1:23" ht="24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</row>
    <row r="759" spans="1:23" ht="24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</row>
    <row r="760" spans="1:23" ht="24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</row>
    <row r="761" spans="1:23" ht="24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</row>
    <row r="762" spans="1:23" ht="24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</row>
    <row r="763" spans="1:23" ht="24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</row>
    <row r="764" spans="1:23" ht="2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</row>
    <row r="765" spans="1:23" ht="24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</row>
    <row r="766" spans="1:23" ht="24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</row>
    <row r="767" spans="1:23" ht="24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</row>
    <row r="768" spans="1:23" ht="24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</row>
    <row r="769" spans="1:23" ht="24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</row>
    <row r="770" spans="1:23" ht="24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</row>
    <row r="771" spans="1:23" ht="24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</row>
    <row r="772" spans="1:23" ht="24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</row>
    <row r="773" spans="1:23" ht="24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</row>
    <row r="774" spans="1:23" ht="2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</row>
    <row r="775" spans="1:23" ht="24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</row>
    <row r="776" spans="1:23" ht="24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</row>
    <row r="777" spans="1:23" ht="24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</row>
    <row r="778" spans="1:23" ht="24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</row>
    <row r="779" spans="1:23" ht="24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</row>
    <row r="780" spans="1:23" ht="24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</row>
    <row r="781" spans="1:23" ht="24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</row>
    <row r="782" spans="1:23" ht="24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</row>
    <row r="783" spans="1:23" ht="24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</row>
    <row r="784" spans="1:23" ht="2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</row>
    <row r="785" spans="1:23" ht="24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</row>
    <row r="786" spans="1:23" ht="24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</row>
    <row r="787" spans="1:23" ht="24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</row>
    <row r="788" spans="1:23" ht="24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</row>
    <row r="789" spans="1:23" ht="24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</row>
    <row r="790" spans="1:23" ht="24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 spans="1:23" ht="24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</row>
    <row r="792" spans="1:23" ht="24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 spans="1:23" ht="24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</row>
    <row r="794" spans="1:23" ht="2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 spans="1:23" ht="24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 spans="1:23" ht="24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 spans="1:23" ht="24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</row>
    <row r="798" spans="1:23" ht="24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</row>
    <row r="799" spans="1:23" ht="24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</row>
    <row r="800" spans="1:23" ht="24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</row>
    <row r="801" spans="1:23" ht="24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</row>
    <row r="802" spans="1:23" ht="24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</row>
    <row r="803" spans="1:23" ht="24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</row>
    <row r="804" spans="1:23" ht="2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</row>
    <row r="805" spans="1:23" ht="24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</row>
    <row r="806" spans="1:23" ht="24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</row>
    <row r="807" spans="1:23" ht="24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</row>
    <row r="808" spans="1:23" ht="24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</row>
    <row r="809" spans="1:23" ht="24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</row>
    <row r="810" spans="1:23" ht="24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</row>
    <row r="811" spans="1:23" ht="24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</row>
    <row r="812" spans="1:23" ht="24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</row>
    <row r="813" spans="1:23" ht="24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</row>
    <row r="814" spans="1:23" ht="2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 spans="1:23" ht="24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</row>
    <row r="816" spans="1:23" ht="24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</row>
    <row r="817" spans="1:23" ht="24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</row>
    <row r="818" spans="1:23" ht="24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</row>
    <row r="819" spans="1:23" ht="24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</row>
    <row r="820" spans="1:23" ht="24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</row>
    <row r="821" spans="1:23" ht="24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</row>
    <row r="822" spans="1:23" ht="24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</row>
    <row r="823" spans="1:23" ht="24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</row>
    <row r="824" spans="1:23" ht="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</row>
    <row r="825" spans="1:23" ht="24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</row>
    <row r="826" spans="1:23" ht="24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</row>
    <row r="827" spans="1:23" ht="24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</row>
    <row r="828" spans="1:23" ht="24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</row>
    <row r="829" spans="1:23" ht="24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</row>
    <row r="830" spans="1:23" ht="24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</row>
    <row r="831" spans="1:23" ht="24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</row>
    <row r="832" spans="1:23" ht="24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</row>
    <row r="833" spans="1:23" ht="24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</row>
    <row r="834" spans="1:23" ht="2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</row>
    <row r="835" spans="1:23" ht="24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</row>
    <row r="836" spans="1:23" ht="24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</row>
    <row r="837" spans="1:23" ht="24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</row>
    <row r="838" spans="1:23" ht="24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 spans="1:23" ht="24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</row>
    <row r="840" spans="1:23" ht="24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</row>
    <row r="841" spans="1:23" ht="24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</row>
    <row r="842" spans="1:23" ht="24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</row>
    <row r="843" spans="1:23" ht="24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</row>
    <row r="844" spans="1:23" ht="2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</row>
    <row r="845" spans="1:23" ht="24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</row>
    <row r="846" spans="1:23" ht="24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</row>
    <row r="847" spans="1:23" ht="24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</row>
    <row r="848" spans="1:23" ht="24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</row>
    <row r="849" spans="1:23" ht="24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</row>
    <row r="850" spans="1:23" ht="24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</row>
    <row r="851" spans="1:23" ht="24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</row>
    <row r="852" spans="1:23" ht="24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</row>
    <row r="853" spans="1:23" ht="24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</row>
    <row r="854" spans="1:23" ht="2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</row>
    <row r="855" spans="1:23" ht="24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</row>
    <row r="856" spans="1:23" ht="24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</row>
    <row r="857" spans="1:23" ht="24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</row>
    <row r="858" spans="1:23" ht="24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</row>
    <row r="859" spans="1:23" ht="24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</row>
    <row r="860" spans="1:23" ht="24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</row>
    <row r="861" spans="1:23" ht="24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</row>
    <row r="862" spans="1:23" ht="24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 spans="1:23" ht="24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</row>
    <row r="864" spans="1:23" ht="2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</row>
    <row r="865" spans="1:23" ht="24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</row>
    <row r="866" spans="1:23" ht="24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</row>
    <row r="867" spans="1:23" ht="24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</row>
    <row r="868" spans="1:23" ht="24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</row>
    <row r="869" spans="1:23" ht="24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</row>
    <row r="870" spans="1:23" ht="24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</row>
    <row r="871" spans="1:23" ht="24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</row>
    <row r="872" spans="1:23" ht="24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</row>
    <row r="873" spans="1:23" ht="24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</row>
    <row r="874" spans="1:23" ht="2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</row>
    <row r="875" spans="1:23" ht="24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</row>
    <row r="876" spans="1:23" ht="24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</row>
    <row r="877" spans="1:23" ht="24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</row>
    <row r="878" spans="1:23" ht="24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</row>
    <row r="879" spans="1:23" ht="24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</row>
    <row r="880" spans="1:23" ht="24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</row>
    <row r="881" spans="1:23" ht="24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</row>
    <row r="882" spans="1:23" ht="24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</row>
    <row r="883" spans="1:23" ht="24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</row>
    <row r="884" spans="1:23" ht="2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</row>
    <row r="885" spans="1:23" ht="24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</row>
    <row r="886" spans="1:23" ht="24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 spans="1:23" ht="24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</row>
    <row r="888" spans="1:23" ht="24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</row>
    <row r="889" spans="1:23" ht="24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</row>
    <row r="890" spans="1:23" ht="24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</row>
    <row r="891" spans="1:23" ht="24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</row>
    <row r="892" spans="1:23" ht="24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</row>
    <row r="893" spans="1:23" ht="24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</row>
    <row r="894" spans="1:23" ht="2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</row>
    <row r="895" spans="1:23" ht="24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</row>
    <row r="896" spans="1:23" ht="24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</row>
    <row r="897" spans="1:23" ht="24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</row>
    <row r="898" spans="1:23" ht="24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</row>
    <row r="899" spans="1:23" ht="24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</row>
    <row r="900" spans="1:23" ht="24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</row>
    <row r="901" spans="1:23" ht="24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</row>
    <row r="902" spans="1:23" ht="24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</row>
    <row r="903" spans="1:23" ht="24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</row>
    <row r="904" spans="1:23" ht="2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</row>
    <row r="905" spans="1:23" ht="24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</row>
    <row r="906" spans="1:23" ht="24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</row>
    <row r="907" spans="1:23" ht="24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</row>
    <row r="908" spans="1:23" ht="24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</row>
    <row r="909" spans="1:23" ht="24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</row>
    <row r="910" spans="1:23" ht="24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 spans="1:23" ht="24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</row>
    <row r="912" spans="1:23" ht="24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</row>
    <row r="913" spans="1:23" ht="24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</row>
    <row r="914" spans="1:23" ht="2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</row>
    <row r="915" spans="1:23" ht="24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</row>
    <row r="916" spans="1:23" ht="24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</row>
    <row r="917" spans="1:23" ht="24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</row>
    <row r="918" spans="1:23" ht="24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</row>
    <row r="919" spans="1:23" ht="24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</row>
    <row r="920" spans="1:23" ht="24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</row>
    <row r="921" spans="1:23" ht="24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</row>
    <row r="922" spans="1:23" ht="24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</row>
    <row r="923" spans="1:23" ht="24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</row>
    <row r="924" spans="1:23" ht="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</row>
    <row r="925" spans="1:23" ht="24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</row>
    <row r="926" spans="1:23" ht="24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</row>
    <row r="927" spans="1:23" ht="24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</row>
    <row r="928" spans="1:23" ht="24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</row>
    <row r="929" spans="1:23" ht="24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</row>
    <row r="930" spans="1:23" ht="24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</row>
    <row r="931" spans="1:23" ht="24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</row>
    <row r="932" spans="1:23" ht="24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</row>
    <row r="933" spans="1:23" ht="24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</row>
    <row r="934" spans="1:23" ht="2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 spans="1:23" ht="24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</row>
    <row r="936" spans="1:23" ht="24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</row>
    <row r="937" spans="1:23" ht="24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</row>
    <row r="938" spans="1:23" ht="24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</row>
    <row r="939" spans="1:23" ht="24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</row>
    <row r="940" spans="1:23" ht="24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</row>
    <row r="941" spans="1:23" ht="24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</row>
    <row r="942" spans="1:23" ht="24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</row>
    <row r="943" spans="1:23" ht="24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</row>
    <row r="944" spans="1:23" ht="2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</row>
    <row r="945" spans="1:23" ht="24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</row>
    <row r="946" spans="1:23" ht="24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</row>
    <row r="947" spans="1:23" ht="24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</row>
    <row r="948" spans="1:23" ht="24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</row>
    <row r="949" spans="1:23" ht="24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</row>
    <row r="950" spans="1:23" ht="24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</row>
    <row r="951" spans="1:23" ht="24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</row>
    <row r="952" spans="1:23" ht="24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</row>
    <row r="953" spans="1:23" ht="24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</row>
    <row r="954" spans="1:23" ht="2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</row>
    <row r="955" spans="1:23" ht="24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</row>
    <row r="956" spans="1:23" ht="24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</row>
    <row r="957" spans="1:23" ht="24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</row>
    <row r="958" spans="1:23" ht="24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 spans="1:23" ht="24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</row>
    <row r="960" spans="1:23" ht="24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</row>
    <row r="961" spans="1:23" ht="24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</row>
    <row r="962" spans="1:23" ht="24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</row>
    <row r="963" spans="1:23" ht="24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</row>
    <row r="964" spans="1:23" ht="2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</row>
    <row r="965" spans="1:23" ht="24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</row>
    <row r="966" spans="1:23" ht="24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</row>
    <row r="967" spans="1:23" ht="24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</row>
    <row r="968" spans="1:23" ht="24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</row>
    <row r="969" spans="1:23" ht="24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</row>
    <row r="970" spans="1:23" ht="24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</row>
    <row r="971" spans="1:23" ht="24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</row>
    <row r="972" spans="1:23" ht="24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</row>
    <row r="973" spans="1:23" ht="24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</row>
    <row r="974" spans="1:23" ht="2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</row>
    <row r="975" spans="1:23" ht="24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</row>
    <row r="976" spans="1:23" ht="24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</row>
    <row r="977" spans="1:23" ht="24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</row>
    <row r="978" spans="1:23" ht="24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</row>
    <row r="979" spans="1:23" ht="24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</row>
    <row r="980" spans="1:23" ht="24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</row>
    <row r="981" spans="1:23" ht="24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</row>
    <row r="982" spans="1:23" ht="24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</row>
    <row r="983" spans="1:23" ht="24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 spans="1:23" ht="2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</row>
    <row r="985" spans="1:23" ht="24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</row>
    <row r="986" spans="1:23" ht="24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</row>
    <row r="987" spans="1:23" ht="24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</row>
    <row r="988" spans="1:23" ht="24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</row>
    <row r="989" spans="1:23" ht="24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</row>
    <row r="990" spans="1:23" ht="24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</row>
    <row r="991" spans="1:23" ht="24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</row>
    <row r="992" spans="1:23" ht="24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</row>
    <row r="993" spans="1:23" ht="24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</row>
    <row r="994" spans="1:23" ht="2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</row>
    <row r="995" spans="1:23" ht="24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</row>
    <row r="996" spans="1:23" ht="24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</row>
    <row r="997" spans="1:23" ht="24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</row>
    <row r="998" spans="1:23" ht="24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</row>
    <row r="999" spans="1:23" ht="24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</row>
    <row r="1000" spans="1:23" ht="24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</row>
    <row r="1001" spans="1:23" ht="24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</row>
    <row r="1002" spans="1:23" ht="24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</row>
    <row r="1003" spans="1:23" ht="24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</row>
    <row r="1004" spans="1:23" ht="2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</row>
    <row r="1005" spans="1:23" ht="24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</row>
    <row r="1006" spans="1:23" ht="24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</row>
  </sheetData>
  <mergeCells count="1">
    <mergeCell ref="A1:D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W1006"/>
  <sheetViews>
    <sheetView workbookViewId="0"/>
  </sheetViews>
  <sheetFormatPr defaultColWidth="12.5703125" defaultRowHeight="15.75" customHeight="1"/>
  <cols>
    <col min="1" max="1" width="24.7109375" customWidth="1"/>
    <col min="3" max="3" width="14.28515625" customWidth="1"/>
    <col min="4" max="4" width="23" customWidth="1"/>
  </cols>
  <sheetData>
    <row r="1" spans="1:23" ht="15.75" customHeight="1">
      <c r="A1" s="35" t="s">
        <v>50</v>
      </c>
      <c r="B1" s="34"/>
      <c r="C1" s="34"/>
      <c r="D1" s="34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ht="15.75" customHeight="1">
      <c r="A2" s="6" t="s">
        <v>38</v>
      </c>
      <c r="B2" s="6" t="s">
        <v>45</v>
      </c>
      <c r="C2" s="6" t="s">
        <v>40</v>
      </c>
      <c r="D2" s="6" t="s">
        <v>46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3" ht="15.75" customHeight="1">
      <c r="A3" s="6" t="s">
        <v>2</v>
      </c>
      <c r="B3" s="25">
        <f>49790.32+246509.38</f>
        <v>296299.7</v>
      </c>
      <c r="C3" s="6">
        <v>1971000</v>
      </c>
      <c r="D3" s="6">
        <f t="shared" ref="D3:D7" si="0">B3/C3</f>
        <v>0.15032962962962965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 spans="1:23" ht="15.75" customHeight="1">
      <c r="A4" s="6" t="s">
        <v>3</v>
      </c>
      <c r="B4" s="25">
        <f>59080.35+246361.57</f>
        <v>305441.91999999998</v>
      </c>
      <c r="C4" s="26">
        <v>2079189</v>
      </c>
      <c r="D4" s="6">
        <f t="shared" si="0"/>
        <v>0.14690435549630168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 spans="1:23" ht="15.75" customHeight="1">
      <c r="A5" s="6" t="s">
        <v>4</v>
      </c>
      <c r="B5" s="6">
        <f>63986.59+258250.64</f>
        <v>322237.23</v>
      </c>
      <c r="C5" s="6">
        <v>1990782</v>
      </c>
      <c r="D5" s="6">
        <f t="shared" si="0"/>
        <v>0.16186464916801538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</row>
    <row r="6" spans="1:23" ht="15.75" customHeight="1">
      <c r="A6" s="6" t="s">
        <v>5</v>
      </c>
      <c r="B6" s="6">
        <f>64180.42+
241298.03</f>
        <v>305478.45</v>
      </c>
      <c r="C6" s="6">
        <v>2109230</v>
      </c>
      <c r="D6" s="6">
        <f t="shared" si="0"/>
        <v>0.1448293690114402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 spans="1:23" ht="15.75" customHeight="1">
      <c r="A7" s="6" t="s">
        <v>6</v>
      </c>
      <c r="B7" s="6">
        <f>57566+217047.21</f>
        <v>274613.20999999996</v>
      </c>
      <c r="C7" s="6">
        <v>2060277</v>
      </c>
      <c r="D7" s="6">
        <f t="shared" si="0"/>
        <v>0.13328946059194952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spans="1:23" ht="15.75" customHeight="1">
      <c r="A8" s="6" t="s">
        <v>7</v>
      </c>
      <c r="B8" s="6">
        <v>245728.32</v>
      </c>
      <c r="C8" s="6"/>
      <c r="D8" s="6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</row>
    <row r="9" spans="1:23" ht="15.75" customHeight="1">
      <c r="A9" s="6" t="s">
        <v>8</v>
      </c>
      <c r="B9" s="6"/>
      <c r="C9" s="6"/>
      <c r="D9" s="6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 spans="1:23" ht="15.75" customHeight="1">
      <c r="A10" s="6" t="s">
        <v>9</v>
      </c>
      <c r="B10" s="6"/>
      <c r="C10" s="6"/>
      <c r="D10" s="6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 spans="1:23" ht="15.75" customHeight="1">
      <c r="A11" s="6" t="s">
        <v>10</v>
      </c>
      <c r="B11" s="6"/>
      <c r="C11" s="6"/>
      <c r="D11" s="6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spans="1:23" ht="15.75" customHeight="1">
      <c r="A12" s="6" t="s">
        <v>11</v>
      </c>
      <c r="B12" s="6"/>
      <c r="C12" s="6"/>
      <c r="D12" s="6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spans="1:23" ht="15.75" customHeight="1">
      <c r="A13" s="6" t="s">
        <v>12</v>
      </c>
      <c r="B13" s="6"/>
      <c r="C13" s="6"/>
      <c r="D13" s="6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23" ht="15.75" customHeight="1">
      <c r="A14" s="6" t="s">
        <v>13</v>
      </c>
      <c r="B14" s="6"/>
      <c r="C14" s="6"/>
      <c r="D14" s="6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3" ht="15.7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spans="1:23" ht="15.7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 spans="1:23" ht="15.7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1:23" ht="15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spans="1:23" ht="15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spans="1:23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spans="1:23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spans="1: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spans="1:23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spans="1:23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spans="1:23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spans="1:23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spans="1:23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spans="1:23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spans="1:23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:23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spans="1:23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spans="1:23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spans="1:23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spans="1:23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spans="1:23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spans="1:23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spans="1:23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spans="1:23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spans="1:23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spans="1:23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spans="1:2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spans="1:23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spans="1:23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spans="1:23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spans="1:23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spans="1:23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spans="1:23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spans="1:23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spans="1:23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spans="1:23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spans="1:23" ht="24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spans="1:23" ht="2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spans="1:23" ht="24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spans="1:23" ht="24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spans="1:23" ht="24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spans="1:23" ht="24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spans="1:23" ht="24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spans="1:23" ht="24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spans="1:23" ht="24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spans="1:23" ht="24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spans="1:23" ht="24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spans="1:23" ht="2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spans="1:23" ht="24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spans="1:23" ht="24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spans="1:23" ht="24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spans="1:23" ht="24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spans="1:23" ht="24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spans="1:23" ht="24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spans="1:23" ht="24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spans="1:23" ht="24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spans="1:23" ht="24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spans="1:23" ht="2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spans="1:23" ht="24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spans="1:23" ht="24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spans="1:23" ht="24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spans="1:23" ht="24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spans="1:23" ht="24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spans="1:23" ht="24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spans="1:23" ht="24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spans="1:23" ht="24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spans="1:23" ht="24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spans="1:23" ht="2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spans="1:23" ht="24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spans="1:23" ht="24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spans="1:23" ht="24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spans="1:23" ht="24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spans="1:23" ht="24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spans="1:23" ht="24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spans="1:23" ht="24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spans="1:23" ht="24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spans="1:23" ht="24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spans="1:23" ht="2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spans="1:23" ht="24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spans="1:23" ht="24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spans="1:23" ht="24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spans="1:23" ht="24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spans="1:23" ht="24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spans="1:23" ht="24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spans="1:23" ht="24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spans="1:23" ht="24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spans="1:23" ht="24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spans="1:23" ht="2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spans="1:23" ht="24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spans="1:23" ht="24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spans="1:23" ht="24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spans="1:23" ht="24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spans="1:23" ht="24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spans="1:23" ht="24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spans="1:23" ht="24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spans="1:23" ht="24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spans="1:23" ht="24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spans="1:23" ht="2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spans="1:23" ht="24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spans="1:23" ht="24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spans="1:23" ht="24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spans="1:23" ht="24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spans="1:23" ht="24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spans="1:23" ht="24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spans="1:23" ht="24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spans="1:23" ht="24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spans="1:23" ht="24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spans="1:23" ht="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spans="1:23" ht="24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spans="1:23" ht="24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spans="1:23" ht="24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spans="1:23" ht="24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spans="1:23" ht="24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spans="1:23" ht="24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spans="1:23" ht="24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spans="1:23" ht="24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spans="1:23" ht="24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spans="1:23" ht="2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spans="1:23" ht="24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spans="1:23" ht="24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spans="1:23" ht="24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spans="1:23" ht="24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spans="1:23" ht="24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spans="1:23" ht="24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spans="1:23" ht="24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spans="1:23" ht="24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spans="1:23" ht="24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spans="1:23" ht="2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spans="1:23" ht="24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spans="1:23" ht="24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spans="1:23" ht="24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spans="1:23" ht="24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spans="1:23" ht="24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spans="1:23" ht="24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spans="1:23" ht="24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spans="1:23" ht="24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spans="1:23" ht="24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spans="1:23" ht="2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spans="1:23" ht="24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spans="1:23" ht="24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spans="1:23" ht="24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spans="1:23" ht="24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spans="1:23" ht="24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spans="1:23" ht="24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spans="1:23" ht="24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spans="1:23" ht="24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spans="1:23" ht="24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spans="1:23" ht="2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spans="1:23" ht="24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spans="1:23" ht="24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spans="1:23" ht="24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spans="1:23" ht="24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spans="1:23" ht="24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spans="1:23" ht="24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spans="1:23" ht="24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spans="1:23" ht="24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spans="1:23" ht="24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spans="1:23" ht="2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spans="1:23" ht="24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spans="1:23" ht="24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spans="1:23" ht="24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spans="1:23" ht="24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spans="1:23" ht="24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spans="1:23" ht="24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spans="1:23" ht="24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spans="1:23" ht="24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spans="1:23" ht="24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spans="1:23" ht="2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spans="1:23" ht="24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spans="1:23" ht="24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 spans="1:23" ht="24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spans="1:23" ht="24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 spans="1:23" ht="24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 spans="1:23" ht="24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 spans="1:23" ht="24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spans="1:23" ht="24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spans="1:23" ht="24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 spans="1:23" ht="2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spans="1:23" ht="24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 spans="1:23" ht="24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 spans="1:23" ht="24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 spans="1:23" ht="24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 spans="1:23" ht="24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 spans="1:23" ht="24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 spans="1:23" ht="24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 spans="1:23" ht="24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 spans="1:23" ht="24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 spans="1:23" ht="2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 spans="1:23" ht="24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 spans="1:23" ht="24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 spans="1:23" ht="24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 spans="1:23" ht="24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 spans="1:23" ht="24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 spans="1:23" ht="24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 spans="1:23" ht="24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 spans="1:23" ht="24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 spans="1:23" ht="24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 spans="1:23" ht="2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 spans="1:23" ht="24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 spans="1:23" ht="24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 spans="1:23" ht="24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 spans="1:23" ht="24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 spans="1:23" ht="24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 spans="1:23" ht="24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 spans="1:23" ht="24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 spans="1:23" ht="24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 spans="1:23" ht="24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 spans="1:23" ht="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 spans="1:23" ht="24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 spans="1:23" ht="24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 spans="1:23" ht="24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 spans="1:23" ht="24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 spans="1:23" ht="24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 spans="1:23" ht="24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 spans="1:23" ht="24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 spans="1:23" ht="24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 spans="1:23" ht="24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 spans="1:23" ht="2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 spans="1:23" ht="24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 spans="1:23" ht="24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 spans="1:23" ht="24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 spans="1:23" ht="24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 spans="1:23" ht="24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 spans="1:23" ht="24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 spans="1:23" ht="24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 spans="1:23" ht="24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 spans="1:23" ht="24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 spans="1:23" ht="2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 spans="1:23" ht="24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 spans="1:23" ht="24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 spans="1:23" ht="24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 spans="1:23" ht="24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 spans="1:23" ht="24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 spans="1:23" ht="24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 spans="1:23" ht="24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 spans="1:23" ht="24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 spans="1:23" ht="24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 spans="1:23" ht="2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 spans="1:23" ht="24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 spans="1:23" ht="24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 spans="1:23" ht="24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 spans="1:23" ht="24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 spans="1:23" ht="24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 spans="1:23" ht="24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 spans="1:23" ht="24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 spans="1:23" ht="24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 spans="1:23" ht="24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 spans="1:23" ht="2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 spans="1:23" ht="24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 spans="1:23" ht="24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 spans="1:23" ht="24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 spans="1:23" ht="24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 spans="1:23" ht="24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 spans="1:23" ht="24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 spans="1:23" ht="24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 spans="1:23" ht="24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 spans="1:23" ht="24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 spans="1:23" ht="2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 spans="1:23" ht="24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 spans="1:23" ht="24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 spans="1:23" ht="24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 spans="1:23" ht="24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 spans="1:23" ht="24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 spans="1:23" ht="24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 spans="1:23" ht="24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 spans="1:23" ht="24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 spans="1:23" ht="24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 spans="1:23" ht="2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 spans="1:23" ht="24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 spans="1:23" ht="24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 spans="1:23" ht="24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 spans="1:23" ht="24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 spans="1:23" ht="24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 spans="1:23" ht="24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 spans="1:23" ht="24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 spans="1:23" ht="24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 spans="1:23" ht="24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 spans="1:23" ht="2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 spans="1:23" ht="24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 spans="1:23" ht="24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 spans="1:23" ht="24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 spans="1:23" ht="24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 spans="1:23" ht="24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 spans="1:23" ht="24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 spans="1:23" ht="24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 spans="1:23" ht="24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 spans="1:23" ht="24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 spans="1:23" ht="2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 spans="1:23" ht="24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 spans="1:23" ht="24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 spans="1:23" ht="24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 spans="1:23" ht="24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 spans="1:23" ht="24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 spans="1:23" ht="24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 spans="1:23" ht="24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 spans="1:23" ht="24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 spans="1:23" ht="24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 spans="1:23" ht="2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 spans="1:23" ht="24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 spans="1:23" ht="24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 spans="1:23" ht="24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 spans="1:23" ht="24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</row>
    <row r="319" spans="1:23" ht="24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 spans="1:23" ht="24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 spans="1:23" ht="24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 spans="1:23" ht="24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 spans="1:23" ht="24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 spans="1:23" ht="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 spans="1:23" ht="24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 spans="1:23" ht="24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 spans="1:23" ht="24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 spans="1:23" ht="24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 spans="1:23" ht="24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 spans="1:23" ht="24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 spans="1:23" ht="24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 spans="1:23" ht="24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 spans="1:23" ht="24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 spans="1:23" ht="2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 spans="1:23" ht="24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 spans="1:23" ht="24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 spans="1:23" ht="24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 spans="1:23" ht="24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 spans="1:23" ht="24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 spans="1:23" ht="24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 spans="1:23" ht="24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 spans="1:23" ht="24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</row>
    <row r="343" spans="1:23" ht="24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 spans="1:23" ht="2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 spans="1:23" ht="24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 spans="1:23" ht="24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 spans="1:23" ht="24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 spans="1:23" ht="24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 spans="1:23" ht="24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 spans="1:23" ht="24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 spans="1:23" ht="24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 spans="1:23" ht="24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 spans="1:23" ht="24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 spans="1:23" ht="2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 spans="1:23" ht="24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 spans="1:23" ht="24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 spans="1:23" ht="24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 spans="1:23" ht="24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 spans="1:23" ht="24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 spans="1:23" ht="24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 spans="1:23" ht="24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 spans="1:23" ht="24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 spans="1:23" ht="24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 spans="1:23" ht="2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 spans="1:23" ht="24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 spans="1:23" ht="24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 spans="1:23" ht="24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 spans="1:23" ht="24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 spans="1:23" ht="24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</row>
    <row r="370" spans="1:23" ht="24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 spans="1:23" ht="24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 spans="1:23" ht="24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 spans="1:23" ht="24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 spans="1:23" ht="2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 spans="1:23" ht="24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 spans="1:23" ht="24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 spans="1:23" ht="24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 spans="1:23" ht="24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 spans="1:23" ht="24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 spans="1:23" ht="24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 spans="1:23" ht="24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 spans="1:23" ht="24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 spans="1:23" ht="24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 spans="1:23" ht="2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 spans="1:23" ht="24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 spans="1:23" ht="24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 spans="1:23" ht="24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 spans="1:23" ht="24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</row>
    <row r="389" spans="1:23" ht="24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 spans="1:23" ht="24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</row>
    <row r="391" spans="1:23" ht="24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 spans="1:23" ht="24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 spans="1:23" ht="24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 spans="1:23" ht="2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 spans="1:23" ht="24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 spans="1:23" ht="24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 spans="1:23" ht="24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</row>
    <row r="398" spans="1:23" ht="24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 spans="1:23" ht="24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 spans="1:23" ht="24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 spans="1:23" ht="24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 spans="1:23" ht="24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 spans="1:23" ht="24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 spans="1:23" ht="2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 spans="1:23" ht="24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 spans="1:23" ht="24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 spans="1:23" ht="24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 spans="1:23" ht="24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 spans="1:23" ht="24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 spans="1:23" ht="24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</row>
    <row r="411" spans="1:23" ht="24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 spans="1:23" ht="24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 spans="1:23" ht="24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 spans="1:23" ht="2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 spans="1:23" ht="24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 spans="1:23" ht="24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 spans="1:23" ht="24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</row>
    <row r="418" spans="1:23" ht="24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 spans="1:23" ht="24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 spans="1:23" ht="24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 spans="1:23" ht="24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 spans="1:23" ht="24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 spans="1:23" ht="24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 spans="1:23" ht="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 spans="1:23" ht="24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 spans="1:23" ht="24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 spans="1:23" ht="24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 spans="1:23" ht="24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 spans="1:23" ht="24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 spans="1:23" ht="24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 spans="1:23" ht="24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 spans="1:23" ht="24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 spans="1:23" ht="24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 spans="1:23" ht="2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 spans="1:23" ht="24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 spans="1:23" ht="24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 spans="1:23" ht="24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 spans="1:23" ht="24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 spans="1:23" ht="24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 spans="1:23" ht="24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 spans="1:23" ht="24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 spans="1:23" ht="24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 spans="1:23" ht="24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 spans="1:23" ht="2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</row>
    <row r="445" spans="1:23" ht="24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 spans="1:23" ht="24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 spans="1:23" ht="24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 spans="1:23" ht="24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 spans="1:23" ht="24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 spans="1:23" ht="24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 spans="1:23" ht="24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 spans="1:23" ht="24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</row>
    <row r="453" spans="1:23" ht="24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 spans="1:23" ht="2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 spans="1:23" ht="24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 spans="1:23" ht="24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 spans="1:23" ht="24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 spans="1:23" ht="24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 spans="1:23" ht="24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</row>
    <row r="460" spans="1:23" ht="24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 spans="1:23" ht="24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 spans="1:23" ht="24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 spans="1:23" ht="24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 spans="1:23" ht="2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 spans="1:23" ht="24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 spans="1:23" ht="24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 spans="1:23" ht="24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 spans="1:23" ht="24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 spans="1:23" ht="24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 spans="1:23" ht="24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 spans="1:23" ht="24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 spans="1:23" ht="24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 spans="1:23" ht="24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</row>
    <row r="474" spans="1:23" ht="2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 spans="1:23" ht="24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 spans="1:23" ht="24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 spans="1:23" ht="24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 spans="1:23" ht="24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 spans="1:23" ht="24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 spans="1:23" ht="24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 spans="1:23" ht="24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 spans="1:23" ht="24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 spans="1:23" ht="24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 spans="1:23" ht="2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</row>
    <row r="485" spans="1:23" ht="24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</row>
    <row r="486" spans="1:23" ht="24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 spans="1:23" ht="24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 spans="1:23" ht="24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 spans="1:23" ht="24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</row>
    <row r="490" spans="1:23" ht="24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 spans="1:23" ht="24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 spans="1:23" ht="24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 spans="1:23" ht="24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</row>
    <row r="494" spans="1:23" ht="2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 spans="1:23" ht="24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</row>
    <row r="496" spans="1:23" ht="24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 spans="1:23" ht="24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 spans="1:23" ht="24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</row>
    <row r="499" spans="1:23" ht="24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 spans="1:23" ht="24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 spans="1:23" ht="24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 spans="1:23" ht="24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 spans="1:23" ht="24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 spans="1:23" ht="2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 spans="1:23" ht="24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 spans="1:23" ht="24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 spans="1:23" ht="24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</row>
    <row r="508" spans="1:23" ht="24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 spans="1:23" ht="24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 spans="1:23" ht="24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</row>
    <row r="511" spans="1:23" ht="24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 spans="1:23" ht="24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 spans="1:23" ht="24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</row>
    <row r="514" spans="1:23" ht="2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 spans="1:23" ht="24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 spans="1:23" ht="24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 spans="1:23" ht="24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 spans="1:23" ht="24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 spans="1:23" ht="24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 spans="1:23" ht="24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</row>
    <row r="521" spans="1:23" ht="24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 spans="1:23" ht="24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 spans="1:23" ht="24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</row>
    <row r="524" spans="1:23" ht="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</row>
    <row r="525" spans="1:23" ht="24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 spans="1:23" ht="24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 spans="1:23" ht="24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 spans="1:23" ht="24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</row>
    <row r="529" spans="1:23" ht="24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 spans="1:23" ht="24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</row>
    <row r="531" spans="1:23" ht="24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 spans="1:23" ht="24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</row>
    <row r="533" spans="1:23" ht="24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 spans="1:23" ht="2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 spans="1:23" ht="24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 spans="1:23" ht="24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 spans="1:23" ht="24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</row>
    <row r="538" spans="1:23" ht="24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 spans="1:23" ht="24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 spans="1:23" ht="24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 spans="1:23" ht="24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 spans="1:23" ht="24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</row>
    <row r="543" spans="1:23" ht="24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 spans="1:23" ht="2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 spans="1:23" ht="24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</row>
    <row r="546" spans="1:23" ht="24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 spans="1:23" ht="24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 spans="1:23" ht="24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 spans="1:23" ht="24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 spans="1:23" ht="24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 spans="1:23" ht="24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</row>
    <row r="552" spans="1:23" ht="24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 spans="1:23" ht="24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</row>
    <row r="554" spans="1:23" ht="2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 spans="1:23" ht="24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 spans="1:23" ht="24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</row>
    <row r="557" spans="1:23" ht="24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 spans="1:23" ht="24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 spans="1:23" ht="24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</row>
    <row r="560" spans="1:23" ht="24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 spans="1:23" ht="24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 spans="1:23" ht="24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 spans="1:23" ht="24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 spans="1:23" ht="2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 spans="1:23" ht="24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 spans="1:23" ht="24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</row>
    <row r="567" spans="1:23" ht="24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 spans="1:23" ht="24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 spans="1:23" ht="24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 spans="1:23" ht="24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 spans="1:23" ht="24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 spans="1:23" ht="24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</row>
    <row r="573" spans="1:23" ht="24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 spans="1:23" ht="2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 spans="1:23" ht="24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 spans="1:23" ht="24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 spans="1:23" ht="24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</row>
    <row r="578" spans="1:23" ht="24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</row>
    <row r="579" spans="1:23" ht="24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 spans="1:23" ht="24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</row>
    <row r="581" spans="1:23" ht="24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 spans="1:23" ht="24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 spans="1:23" ht="24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 spans="1:23" ht="2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</row>
    <row r="585" spans="1:23" ht="24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 spans="1:23" ht="24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</row>
    <row r="587" spans="1:23" ht="24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 spans="1:23" ht="24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</row>
    <row r="589" spans="1:23" ht="24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 spans="1:23" ht="24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 spans="1:23" ht="24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 spans="1:23" ht="24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 spans="1:23" ht="24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 spans="1:23" ht="2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 spans="1:23" ht="24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 spans="1:23" ht="24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 spans="1:23" ht="24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 spans="1:23" ht="24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 spans="1:23" ht="24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 spans="1:23" ht="24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</row>
    <row r="601" spans="1:23" ht="24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 spans="1:23" ht="24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 spans="1:23" ht="24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 spans="1:23" ht="2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 spans="1:23" ht="24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</row>
    <row r="606" spans="1:23" ht="24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 spans="1:23" ht="24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 spans="1:23" ht="24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 spans="1:23" ht="24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 spans="1:23" ht="24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 spans="1:23" ht="24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</row>
    <row r="612" spans="1:23" ht="24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 spans="1:23" ht="24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 spans="1:23" ht="2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 spans="1:23" ht="24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 spans="1:23" ht="24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 spans="1:23" ht="24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 spans="1:23" ht="24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 spans="1:23" ht="24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</row>
    <row r="620" spans="1:23" ht="24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 spans="1:23" ht="24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 spans="1:23" ht="24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 spans="1:23" ht="24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 spans="1:23" ht="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 spans="1:23" ht="24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 spans="1:23" ht="24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 spans="1:23" ht="24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 spans="1:23" ht="24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 spans="1:23" ht="24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 spans="1:23" ht="24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 spans="1:23" ht="24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 spans="1:23" ht="24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 spans="1:23" ht="24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 spans="1:23" ht="2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 spans="1:23" ht="24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 spans="1:23" ht="24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 spans="1:23" ht="24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 spans="1:23" ht="24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 spans="1:23" ht="24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 spans="1:23" ht="24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 spans="1:23" ht="24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 spans="1:23" ht="24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 spans="1:23" ht="24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 spans="1:23" ht="2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 spans="1:23" ht="24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 spans="1:23" ht="24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 spans="1:23" ht="24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 spans="1:23" ht="24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 spans="1:23" ht="24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 spans="1:23" ht="24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 spans="1:23" ht="24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 spans="1:23" ht="24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 spans="1:23" ht="24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 spans="1:23" ht="2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 spans="1:23" ht="24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 spans="1:23" ht="24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 spans="1:23" ht="24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 spans="1:23" ht="24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 spans="1:23" ht="24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</row>
    <row r="660" spans="1:23" ht="24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 spans="1:23" ht="24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 spans="1:23" ht="24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 spans="1:23" ht="24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</row>
    <row r="664" spans="1:23" ht="2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 spans="1:23" ht="24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 spans="1:23" ht="24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 spans="1:23" ht="24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 spans="1:23" ht="24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 spans="1:23" ht="24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 spans="1:23" ht="24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 spans="1:23" ht="24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 spans="1:23" ht="24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</row>
    <row r="673" spans="1:23" ht="24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 spans="1:23" ht="2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 spans="1:23" ht="24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 spans="1:23" ht="24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 spans="1:23" ht="24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 spans="1:23" ht="24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</row>
    <row r="679" spans="1:23" ht="24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 spans="1:23" ht="24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 spans="1:23" ht="24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 spans="1:23" ht="24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</row>
    <row r="683" spans="1:23" ht="24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 spans="1:23" ht="2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</row>
    <row r="685" spans="1:23" ht="24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 spans="1:23" ht="24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 spans="1:23" ht="24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 spans="1:23" ht="24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 spans="1:23" ht="24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 spans="1:23" ht="24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 spans="1:23" ht="24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</row>
    <row r="692" spans="1:23" ht="24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 spans="1:23" ht="24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</row>
    <row r="694" spans="1:23" ht="2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 spans="1:23" ht="24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 spans="1:23" ht="24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 spans="1:23" ht="24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 spans="1:23" ht="24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 spans="1:23" ht="24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 spans="1:23" ht="24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 spans="1:23" ht="24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 spans="1:23" ht="24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 spans="1:23" ht="24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 spans="1:23" ht="2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 spans="1:23" ht="24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 spans="1:23" ht="24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 spans="1:23" ht="24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 spans="1:23" ht="24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</row>
    <row r="709" spans="1:23" ht="24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 spans="1:23" ht="24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 spans="1:23" ht="24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 spans="1:23" ht="24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</row>
    <row r="713" spans="1:23" ht="24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 spans="1:23" ht="2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 spans="1:23" ht="24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 spans="1:23" ht="24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 spans="1:23" ht="24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 spans="1:23" ht="24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 spans="1:23" ht="24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 spans="1:23" ht="24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</row>
    <row r="721" spans="1:23" ht="24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 spans="1:23" ht="24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</row>
    <row r="723" spans="1:23" ht="24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 spans="1:23" ht="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</row>
    <row r="725" spans="1:23" ht="24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 spans="1:23" ht="24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  <row r="727" spans="1:23" ht="24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</row>
    <row r="728" spans="1:23" ht="24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</row>
    <row r="729" spans="1:23" ht="24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</row>
    <row r="730" spans="1:23" ht="24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</row>
    <row r="731" spans="1:23" ht="24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</row>
    <row r="732" spans="1:23" ht="24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</row>
    <row r="733" spans="1:23" ht="24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</row>
    <row r="734" spans="1:23" ht="2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</row>
    <row r="735" spans="1:23" ht="24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</row>
    <row r="736" spans="1:23" ht="24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</row>
    <row r="737" spans="1:23" ht="24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</row>
    <row r="738" spans="1:23" ht="24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</row>
    <row r="739" spans="1:23" ht="24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</row>
    <row r="740" spans="1:23" ht="24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</row>
    <row r="741" spans="1:23" ht="24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</row>
    <row r="742" spans="1:23" ht="24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 spans="1:23" ht="24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</row>
    <row r="744" spans="1:23" ht="2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</row>
    <row r="745" spans="1:23" ht="24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</row>
    <row r="746" spans="1:23" ht="24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</row>
    <row r="747" spans="1:23" ht="24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</row>
    <row r="748" spans="1:23" ht="24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</row>
    <row r="749" spans="1:23" ht="24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</row>
    <row r="750" spans="1:23" ht="24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</row>
    <row r="751" spans="1:23" ht="24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</row>
    <row r="752" spans="1:23" ht="24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</row>
    <row r="753" spans="1:23" ht="24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</row>
    <row r="754" spans="1:23" ht="2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</row>
    <row r="755" spans="1:23" ht="24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</row>
    <row r="756" spans="1:23" ht="24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</row>
    <row r="757" spans="1:23" ht="24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</row>
    <row r="758" spans="1:23" ht="24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</row>
    <row r="759" spans="1:23" ht="24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</row>
    <row r="760" spans="1:23" ht="24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</row>
    <row r="761" spans="1:23" ht="24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</row>
    <row r="762" spans="1:23" ht="24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</row>
    <row r="763" spans="1:23" ht="24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</row>
    <row r="764" spans="1:23" ht="2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</row>
    <row r="765" spans="1:23" ht="24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</row>
    <row r="766" spans="1:23" ht="24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</row>
    <row r="767" spans="1:23" ht="24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</row>
    <row r="768" spans="1:23" ht="24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</row>
    <row r="769" spans="1:23" ht="24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</row>
    <row r="770" spans="1:23" ht="24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</row>
    <row r="771" spans="1:23" ht="24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</row>
    <row r="772" spans="1:23" ht="24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</row>
    <row r="773" spans="1:23" ht="24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</row>
    <row r="774" spans="1:23" ht="2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</row>
    <row r="775" spans="1:23" ht="24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</row>
    <row r="776" spans="1:23" ht="24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</row>
    <row r="777" spans="1:23" ht="24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</row>
    <row r="778" spans="1:23" ht="24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</row>
    <row r="779" spans="1:23" ht="24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</row>
    <row r="780" spans="1:23" ht="24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</row>
    <row r="781" spans="1:23" ht="24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</row>
    <row r="782" spans="1:23" ht="24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</row>
    <row r="783" spans="1:23" ht="24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</row>
    <row r="784" spans="1:23" ht="2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</row>
    <row r="785" spans="1:23" ht="24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</row>
    <row r="786" spans="1:23" ht="24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</row>
    <row r="787" spans="1:23" ht="24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</row>
    <row r="788" spans="1:23" ht="24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</row>
    <row r="789" spans="1:23" ht="24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</row>
    <row r="790" spans="1:23" ht="24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 spans="1:23" ht="24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</row>
    <row r="792" spans="1:23" ht="24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 spans="1:23" ht="24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</row>
    <row r="794" spans="1:23" ht="2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 spans="1:23" ht="24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 spans="1:23" ht="24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 spans="1:23" ht="24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</row>
    <row r="798" spans="1:23" ht="24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</row>
    <row r="799" spans="1:23" ht="24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</row>
    <row r="800" spans="1:23" ht="24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</row>
    <row r="801" spans="1:23" ht="24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</row>
    <row r="802" spans="1:23" ht="24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</row>
    <row r="803" spans="1:23" ht="24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</row>
    <row r="804" spans="1:23" ht="2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</row>
    <row r="805" spans="1:23" ht="24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</row>
    <row r="806" spans="1:23" ht="24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</row>
    <row r="807" spans="1:23" ht="24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</row>
    <row r="808" spans="1:23" ht="24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</row>
    <row r="809" spans="1:23" ht="24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</row>
    <row r="810" spans="1:23" ht="24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</row>
    <row r="811" spans="1:23" ht="24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</row>
    <row r="812" spans="1:23" ht="24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</row>
    <row r="813" spans="1:23" ht="24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</row>
    <row r="814" spans="1:23" ht="2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 spans="1:23" ht="24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</row>
    <row r="816" spans="1:23" ht="24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</row>
    <row r="817" spans="1:23" ht="24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</row>
    <row r="818" spans="1:23" ht="24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</row>
    <row r="819" spans="1:23" ht="24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</row>
    <row r="820" spans="1:23" ht="24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</row>
    <row r="821" spans="1:23" ht="24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</row>
    <row r="822" spans="1:23" ht="24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</row>
    <row r="823" spans="1:23" ht="24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</row>
    <row r="824" spans="1:23" ht="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</row>
    <row r="825" spans="1:23" ht="24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</row>
    <row r="826" spans="1:23" ht="24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</row>
    <row r="827" spans="1:23" ht="24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</row>
    <row r="828" spans="1:23" ht="24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</row>
    <row r="829" spans="1:23" ht="24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</row>
    <row r="830" spans="1:23" ht="24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</row>
    <row r="831" spans="1:23" ht="24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</row>
    <row r="832" spans="1:23" ht="24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</row>
    <row r="833" spans="1:23" ht="24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</row>
    <row r="834" spans="1:23" ht="2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</row>
    <row r="835" spans="1:23" ht="24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</row>
    <row r="836" spans="1:23" ht="24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</row>
    <row r="837" spans="1:23" ht="24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</row>
    <row r="838" spans="1:23" ht="24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 spans="1:23" ht="24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</row>
    <row r="840" spans="1:23" ht="24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</row>
    <row r="841" spans="1:23" ht="24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</row>
    <row r="842" spans="1:23" ht="24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</row>
    <row r="843" spans="1:23" ht="24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</row>
    <row r="844" spans="1:23" ht="2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</row>
    <row r="845" spans="1:23" ht="24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</row>
    <row r="846" spans="1:23" ht="24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</row>
    <row r="847" spans="1:23" ht="24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</row>
    <row r="848" spans="1:23" ht="24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</row>
    <row r="849" spans="1:23" ht="24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</row>
    <row r="850" spans="1:23" ht="24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</row>
    <row r="851" spans="1:23" ht="24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</row>
    <row r="852" spans="1:23" ht="24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</row>
    <row r="853" spans="1:23" ht="24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</row>
    <row r="854" spans="1:23" ht="2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</row>
    <row r="855" spans="1:23" ht="24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</row>
    <row r="856" spans="1:23" ht="24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</row>
    <row r="857" spans="1:23" ht="24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</row>
    <row r="858" spans="1:23" ht="24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</row>
    <row r="859" spans="1:23" ht="24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</row>
    <row r="860" spans="1:23" ht="24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</row>
    <row r="861" spans="1:23" ht="24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</row>
    <row r="862" spans="1:23" ht="24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 spans="1:23" ht="24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</row>
    <row r="864" spans="1:23" ht="2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</row>
    <row r="865" spans="1:23" ht="24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</row>
    <row r="866" spans="1:23" ht="24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</row>
    <row r="867" spans="1:23" ht="24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</row>
    <row r="868" spans="1:23" ht="24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</row>
    <row r="869" spans="1:23" ht="24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</row>
    <row r="870" spans="1:23" ht="24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</row>
    <row r="871" spans="1:23" ht="24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</row>
    <row r="872" spans="1:23" ht="24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</row>
    <row r="873" spans="1:23" ht="24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</row>
    <row r="874" spans="1:23" ht="2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</row>
    <row r="875" spans="1:23" ht="24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</row>
    <row r="876" spans="1:23" ht="24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</row>
    <row r="877" spans="1:23" ht="24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</row>
    <row r="878" spans="1:23" ht="24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</row>
    <row r="879" spans="1:23" ht="24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</row>
    <row r="880" spans="1:23" ht="24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</row>
    <row r="881" spans="1:23" ht="24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</row>
    <row r="882" spans="1:23" ht="24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</row>
    <row r="883" spans="1:23" ht="24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</row>
    <row r="884" spans="1:23" ht="2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</row>
    <row r="885" spans="1:23" ht="24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</row>
    <row r="886" spans="1:23" ht="24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 spans="1:23" ht="24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</row>
    <row r="888" spans="1:23" ht="24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</row>
    <row r="889" spans="1:23" ht="24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</row>
    <row r="890" spans="1:23" ht="24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</row>
    <row r="891" spans="1:23" ht="24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</row>
    <row r="892" spans="1:23" ht="24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</row>
    <row r="893" spans="1:23" ht="24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</row>
    <row r="894" spans="1:23" ht="2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</row>
    <row r="895" spans="1:23" ht="24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</row>
    <row r="896" spans="1:23" ht="24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</row>
    <row r="897" spans="1:23" ht="24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</row>
    <row r="898" spans="1:23" ht="24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</row>
    <row r="899" spans="1:23" ht="24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</row>
    <row r="900" spans="1:23" ht="24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</row>
    <row r="901" spans="1:23" ht="24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</row>
    <row r="902" spans="1:23" ht="24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</row>
    <row r="903" spans="1:23" ht="24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</row>
    <row r="904" spans="1:23" ht="2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</row>
    <row r="905" spans="1:23" ht="24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</row>
    <row r="906" spans="1:23" ht="24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</row>
    <row r="907" spans="1:23" ht="24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</row>
    <row r="908" spans="1:23" ht="24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</row>
    <row r="909" spans="1:23" ht="24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</row>
    <row r="910" spans="1:23" ht="24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 spans="1:23" ht="24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</row>
    <row r="912" spans="1:23" ht="24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</row>
    <row r="913" spans="1:23" ht="24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</row>
    <row r="914" spans="1:23" ht="2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</row>
    <row r="915" spans="1:23" ht="24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</row>
    <row r="916" spans="1:23" ht="24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</row>
    <row r="917" spans="1:23" ht="24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</row>
    <row r="918" spans="1:23" ht="24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</row>
    <row r="919" spans="1:23" ht="24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</row>
    <row r="920" spans="1:23" ht="24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</row>
    <row r="921" spans="1:23" ht="24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</row>
    <row r="922" spans="1:23" ht="24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</row>
    <row r="923" spans="1:23" ht="24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</row>
    <row r="924" spans="1:23" ht="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</row>
    <row r="925" spans="1:23" ht="24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</row>
    <row r="926" spans="1:23" ht="24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</row>
    <row r="927" spans="1:23" ht="24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</row>
    <row r="928" spans="1:23" ht="24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</row>
    <row r="929" spans="1:23" ht="24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</row>
    <row r="930" spans="1:23" ht="24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</row>
    <row r="931" spans="1:23" ht="24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</row>
    <row r="932" spans="1:23" ht="24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</row>
    <row r="933" spans="1:23" ht="24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</row>
    <row r="934" spans="1:23" ht="2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 spans="1:23" ht="24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</row>
    <row r="936" spans="1:23" ht="24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</row>
    <row r="937" spans="1:23" ht="24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</row>
    <row r="938" spans="1:23" ht="24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</row>
    <row r="939" spans="1:23" ht="24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</row>
    <row r="940" spans="1:23" ht="24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</row>
    <row r="941" spans="1:23" ht="24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</row>
    <row r="942" spans="1:23" ht="24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</row>
    <row r="943" spans="1:23" ht="24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</row>
    <row r="944" spans="1:23" ht="2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</row>
    <row r="945" spans="1:23" ht="24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</row>
    <row r="946" spans="1:23" ht="24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</row>
    <row r="947" spans="1:23" ht="24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</row>
    <row r="948" spans="1:23" ht="24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</row>
    <row r="949" spans="1:23" ht="24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</row>
    <row r="950" spans="1:23" ht="24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</row>
    <row r="951" spans="1:23" ht="24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</row>
    <row r="952" spans="1:23" ht="24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</row>
    <row r="953" spans="1:23" ht="24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</row>
    <row r="954" spans="1:23" ht="2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</row>
    <row r="955" spans="1:23" ht="24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</row>
    <row r="956" spans="1:23" ht="24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</row>
    <row r="957" spans="1:23" ht="24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</row>
    <row r="958" spans="1:23" ht="24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 spans="1:23" ht="24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</row>
    <row r="960" spans="1:23" ht="24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</row>
    <row r="961" spans="1:23" ht="24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</row>
    <row r="962" spans="1:23" ht="24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</row>
    <row r="963" spans="1:23" ht="24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</row>
    <row r="964" spans="1:23" ht="2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</row>
    <row r="965" spans="1:23" ht="24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</row>
    <row r="966" spans="1:23" ht="24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</row>
    <row r="967" spans="1:23" ht="24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</row>
    <row r="968" spans="1:23" ht="24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</row>
    <row r="969" spans="1:23" ht="24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</row>
    <row r="970" spans="1:23" ht="24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</row>
    <row r="971" spans="1:23" ht="24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</row>
    <row r="972" spans="1:23" ht="24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</row>
    <row r="973" spans="1:23" ht="24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</row>
    <row r="974" spans="1:23" ht="2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</row>
    <row r="975" spans="1:23" ht="24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</row>
    <row r="976" spans="1:23" ht="24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</row>
    <row r="977" spans="1:23" ht="24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</row>
    <row r="978" spans="1:23" ht="24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</row>
    <row r="979" spans="1:23" ht="24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</row>
    <row r="980" spans="1:23" ht="24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</row>
    <row r="981" spans="1:23" ht="24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</row>
    <row r="982" spans="1:23" ht="24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</row>
    <row r="983" spans="1:23" ht="24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 spans="1:23" ht="2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</row>
    <row r="985" spans="1:23" ht="24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</row>
    <row r="986" spans="1:23" ht="24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</row>
    <row r="987" spans="1:23" ht="24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</row>
    <row r="988" spans="1:23" ht="24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</row>
    <row r="989" spans="1:23" ht="24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</row>
    <row r="990" spans="1:23" ht="24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</row>
    <row r="991" spans="1:23" ht="24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</row>
    <row r="992" spans="1:23" ht="24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</row>
    <row r="993" spans="1:23" ht="24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</row>
    <row r="994" spans="1:23" ht="2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</row>
    <row r="995" spans="1:23" ht="24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</row>
    <row r="996" spans="1:23" ht="24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</row>
    <row r="997" spans="1:23" ht="24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</row>
    <row r="998" spans="1:23" ht="24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</row>
    <row r="999" spans="1:23" ht="24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</row>
    <row r="1000" spans="1:23" ht="24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</row>
    <row r="1001" spans="1:23" ht="24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</row>
    <row r="1002" spans="1:23" ht="24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</row>
    <row r="1003" spans="1:23" ht="24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</row>
    <row r="1004" spans="1:23" ht="2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</row>
    <row r="1005" spans="1:23" ht="24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</row>
    <row r="1006" spans="1:23" ht="24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</row>
  </sheetData>
  <mergeCells count="1">
    <mergeCell ref="A1:D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W1006"/>
  <sheetViews>
    <sheetView workbookViewId="0"/>
  </sheetViews>
  <sheetFormatPr defaultColWidth="12.5703125" defaultRowHeight="15.75" customHeight="1"/>
  <cols>
    <col min="1" max="1" width="24.7109375" customWidth="1"/>
    <col min="3" max="3" width="14.28515625" customWidth="1"/>
    <col min="4" max="4" width="23" customWidth="1"/>
  </cols>
  <sheetData>
    <row r="1" spans="1:23" ht="15.75" customHeight="1">
      <c r="A1" s="35" t="s">
        <v>51</v>
      </c>
      <c r="B1" s="34"/>
      <c r="C1" s="34"/>
      <c r="D1" s="34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ht="15.75" customHeight="1">
      <c r="A2" s="6" t="s">
        <v>38</v>
      </c>
      <c r="B2" s="6" t="s">
        <v>45</v>
      </c>
      <c r="C2" s="6" t="s">
        <v>40</v>
      </c>
      <c r="D2" s="6" t="s">
        <v>46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3" ht="15.75" customHeight="1">
      <c r="A3" s="6" t="s">
        <v>2</v>
      </c>
      <c r="B3" s="25">
        <f>536056.16+1848740</f>
        <v>2384796.16</v>
      </c>
      <c r="C3" s="6">
        <v>4425474</v>
      </c>
      <c r="D3" s="6">
        <f t="shared" ref="D3:D7" si="0">B3/C3</f>
        <v>0.53887926129494834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 spans="1:23" ht="15.75" customHeight="1">
      <c r="A4" s="6" t="s">
        <v>3</v>
      </c>
      <c r="B4" s="25">
        <f>523767.12+1601176</f>
        <v>2124943.12</v>
      </c>
      <c r="C4" s="26">
        <v>4637639</v>
      </c>
      <c r="D4" s="6">
        <f t="shared" si="0"/>
        <v>0.45819502552915398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 spans="1:23" ht="15.75" customHeight="1">
      <c r="A5" s="6" t="s">
        <v>4</v>
      </c>
      <c r="B5" s="6">
        <f>534477.66+1741460</f>
        <v>2275937.66</v>
      </c>
      <c r="C5" s="6">
        <v>4699231</v>
      </c>
      <c r="D5" s="6">
        <f t="shared" si="0"/>
        <v>0.48432129852735484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</row>
    <row r="6" spans="1:23" ht="15.75" customHeight="1">
      <c r="A6" s="6" t="s">
        <v>5</v>
      </c>
      <c r="B6" s="6">
        <f>677152.57+1741460</f>
        <v>2418612.5699999998</v>
      </c>
      <c r="C6" s="6">
        <v>5384847</v>
      </c>
      <c r="D6" s="6">
        <f t="shared" si="0"/>
        <v>0.44915158592249693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 spans="1:23" ht="15.75" customHeight="1">
      <c r="A7" s="6" t="s">
        <v>6</v>
      </c>
      <c r="B7" s="6">
        <f>614989+1474609</f>
        <v>2089598</v>
      </c>
      <c r="C7" s="6">
        <v>5122214</v>
      </c>
      <c r="D7" s="6">
        <f t="shared" si="0"/>
        <v>0.40794820364787571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spans="1:23" ht="15.75" customHeight="1">
      <c r="A8" s="6" t="s">
        <v>7</v>
      </c>
      <c r="B8" s="6"/>
      <c r="C8" s="6"/>
      <c r="D8" s="6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</row>
    <row r="9" spans="1:23" ht="15.75" customHeight="1">
      <c r="A9" s="6" t="s">
        <v>8</v>
      </c>
      <c r="B9" s="6"/>
      <c r="C9" s="6"/>
      <c r="D9" s="6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 spans="1:23" ht="15.75" customHeight="1">
      <c r="A10" s="6" t="s">
        <v>9</v>
      </c>
      <c r="B10" s="6"/>
      <c r="C10" s="6"/>
      <c r="D10" s="6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 spans="1:23" ht="15.75" customHeight="1">
      <c r="A11" s="6" t="s">
        <v>10</v>
      </c>
      <c r="B11" s="6"/>
      <c r="C11" s="6"/>
      <c r="D11" s="6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spans="1:23" ht="15.75" customHeight="1">
      <c r="A12" s="6" t="s">
        <v>11</v>
      </c>
      <c r="B12" s="6"/>
      <c r="C12" s="6"/>
      <c r="D12" s="6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spans="1:23" ht="15.75" customHeight="1">
      <c r="A13" s="6" t="s">
        <v>12</v>
      </c>
      <c r="B13" s="6"/>
      <c r="C13" s="6"/>
      <c r="D13" s="6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23" ht="15.75" customHeight="1">
      <c r="A14" s="6" t="s">
        <v>13</v>
      </c>
      <c r="B14" s="6"/>
      <c r="C14" s="6"/>
      <c r="D14" s="6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3" ht="15.7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spans="1:23" ht="15.7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 spans="1:23" ht="15.7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1:23" ht="15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spans="1:23" ht="15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spans="1:23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spans="1:23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spans="1: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spans="1:23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spans="1:23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spans="1:23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spans="1:23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spans="1:23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spans="1:23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spans="1:23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:23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spans="1:23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spans="1:23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spans="1:23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spans="1:23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spans="1:23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spans="1:23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spans="1:23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spans="1:23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spans="1:23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spans="1:23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spans="1:2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spans="1:23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spans="1:23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spans="1:23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spans="1:23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spans="1:23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spans="1:23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spans="1:23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spans="1:23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spans="1:23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spans="1:23" ht="24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spans="1:23" ht="2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spans="1:23" ht="24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spans="1:23" ht="24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spans="1:23" ht="24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spans="1:23" ht="24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spans="1:23" ht="24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spans="1:23" ht="24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spans="1:23" ht="24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spans="1:23" ht="24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spans="1:23" ht="24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spans="1:23" ht="2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spans="1:23" ht="24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spans="1:23" ht="24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spans="1:23" ht="24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spans="1:23" ht="24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spans="1:23" ht="24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spans="1:23" ht="24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spans="1:23" ht="24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spans="1:23" ht="24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spans="1:23" ht="24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spans="1:23" ht="2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spans="1:23" ht="24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spans="1:23" ht="24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spans="1:23" ht="24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spans="1:23" ht="24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spans="1:23" ht="24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spans="1:23" ht="24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spans="1:23" ht="24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spans="1:23" ht="24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spans="1:23" ht="24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spans="1:23" ht="2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spans="1:23" ht="24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spans="1:23" ht="24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spans="1:23" ht="24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spans="1:23" ht="24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spans="1:23" ht="24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spans="1:23" ht="24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spans="1:23" ht="24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spans="1:23" ht="24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spans="1:23" ht="24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spans="1:23" ht="2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spans="1:23" ht="24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spans="1:23" ht="24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spans="1:23" ht="24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spans="1:23" ht="24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spans="1:23" ht="24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spans="1:23" ht="24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spans="1:23" ht="24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spans="1:23" ht="24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spans="1:23" ht="24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spans="1:23" ht="2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spans="1:23" ht="24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spans="1:23" ht="24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spans="1:23" ht="24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spans="1:23" ht="24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spans="1:23" ht="24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spans="1:23" ht="24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spans="1:23" ht="24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spans="1:23" ht="24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spans="1:23" ht="24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spans="1:23" ht="2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spans="1:23" ht="24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spans="1:23" ht="24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spans="1:23" ht="24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spans="1:23" ht="24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spans="1:23" ht="24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spans="1:23" ht="24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spans="1:23" ht="24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spans="1:23" ht="24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spans="1:23" ht="24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spans="1:23" ht="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spans="1:23" ht="24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spans="1:23" ht="24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spans="1:23" ht="24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spans="1:23" ht="24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spans="1:23" ht="24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spans="1:23" ht="24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spans="1:23" ht="24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spans="1:23" ht="24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spans="1:23" ht="24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spans="1:23" ht="2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spans="1:23" ht="24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spans="1:23" ht="24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spans="1:23" ht="24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spans="1:23" ht="24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spans="1:23" ht="24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spans="1:23" ht="24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spans="1:23" ht="24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spans="1:23" ht="24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spans="1:23" ht="24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spans="1:23" ht="2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spans="1:23" ht="24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spans="1:23" ht="24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spans="1:23" ht="24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spans="1:23" ht="24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spans="1:23" ht="24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spans="1:23" ht="24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spans="1:23" ht="24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spans="1:23" ht="24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spans="1:23" ht="24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spans="1:23" ht="2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spans="1:23" ht="24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spans="1:23" ht="24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spans="1:23" ht="24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spans="1:23" ht="24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spans="1:23" ht="24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spans="1:23" ht="24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spans="1:23" ht="24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spans="1:23" ht="24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spans="1:23" ht="24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spans="1:23" ht="2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spans="1:23" ht="24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spans="1:23" ht="24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spans="1:23" ht="24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spans="1:23" ht="24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spans="1:23" ht="24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spans="1:23" ht="24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spans="1:23" ht="24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spans="1:23" ht="24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spans="1:23" ht="24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spans="1:23" ht="2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spans="1:23" ht="24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spans="1:23" ht="24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spans="1:23" ht="24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spans="1:23" ht="24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spans="1:23" ht="24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spans="1:23" ht="24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spans="1:23" ht="24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spans="1:23" ht="24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spans="1:23" ht="24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spans="1:23" ht="2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spans="1:23" ht="24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spans="1:23" ht="24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 spans="1:23" ht="24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spans="1:23" ht="24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 spans="1:23" ht="24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 spans="1:23" ht="24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 spans="1:23" ht="24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spans="1:23" ht="24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spans="1:23" ht="24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 spans="1:23" ht="2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spans="1:23" ht="24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 spans="1:23" ht="24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 spans="1:23" ht="24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 spans="1:23" ht="24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 spans="1:23" ht="24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 spans="1:23" ht="24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 spans="1:23" ht="24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 spans="1:23" ht="24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 spans="1:23" ht="24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 spans="1:23" ht="2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 spans="1:23" ht="24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 spans="1:23" ht="24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 spans="1:23" ht="24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 spans="1:23" ht="24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 spans="1:23" ht="24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 spans="1:23" ht="24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 spans="1:23" ht="24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 spans="1:23" ht="24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 spans="1:23" ht="24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 spans="1:23" ht="2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 spans="1:23" ht="24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 spans="1:23" ht="24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 spans="1:23" ht="24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 spans="1:23" ht="24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 spans="1:23" ht="24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 spans="1:23" ht="24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 spans="1:23" ht="24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 spans="1:23" ht="24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 spans="1:23" ht="24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 spans="1:23" ht="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 spans="1:23" ht="24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 spans="1:23" ht="24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 spans="1:23" ht="24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 spans="1:23" ht="24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 spans="1:23" ht="24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 spans="1:23" ht="24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 spans="1:23" ht="24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 spans="1:23" ht="24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 spans="1:23" ht="24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 spans="1:23" ht="2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 spans="1:23" ht="24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 spans="1:23" ht="24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 spans="1:23" ht="24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 spans="1:23" ht="24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 spans="1:23" ht="24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 spans="1:23" ht="24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 spans="1:23" ht="24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 spans="1:23" ht="24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 spans="1:23" ht="24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 spans="1:23" ht="2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 spans="1:23" ht="24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 spans="1:23" ht="24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 spans="1:23" ht="24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 spans="1:23" ht="24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 spans="1:23" ht="24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 spans="1:23" ht="24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 spans="1:23" ht="24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 spans="1:23" ht="24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 spans="1:23" ht="24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 spans="1:23" ht="2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 spans="1:23" ht="24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 spans="1:23" ht="24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 spans="1:23" ht="24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 spans="1:23" ht="24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 spans="1:23" ht="24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 spans="1:23" ht="24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 spans="1:23" ht="24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 spans="1:23" ht="24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 spans="1:23" ht="24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 spans="1:23" ht="2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 spans="1:23" ht="24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 spans="1:23" ht="24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 spans="1:23" ht="24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 spans="1:23" ht="24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 spans="1:23" ht="24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 spans="1:23" ht="24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 spans="1:23" ht="24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 spans="1:23" ht="24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 spans="1:23" ht="24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 spans="1:23" ht="2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 spans="1:23" ht="24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 spans="1:23" ht="24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 spans="1:23" ht="24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 spans="1:23" ht="24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 spans="1:23" ht="24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 spans="1:23" ht="24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 spans="1:23" ht="24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 spans="1:23" ht="24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 spans="1:23" ht="24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 spans="1:23" ht="2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 spans="1:23" ht="24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 spans="1:23" ht="24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 spans="1:23" ht="24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 spans="1:23" ht="24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 spans="1:23" ht="24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 spans="1:23" ht="24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 spans="1:23" ht="24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 spans="1:23" ht="24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 spans="1:23" ht="24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 spans="1:23" ht="2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 spans="1:23" ht="24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 spans="1:23" ht="24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 spans="1:23" ht="24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 spans="1:23" ht="24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 spans="1:23" ht="24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 spans="1:23" ht="24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 spans="1:23" ht="24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 spans="1:23" ht="24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 spans="1:23" ht="24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 spans="1:23" ht="2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 spans="1:23" ht="24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 spans="1:23" ht="24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 spans="1:23" ht="24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 spans="1:23" ht="24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 spans="1:23" ht="24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 spans="1:23" ht="24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 spans="1:23" ht="24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 spans="1:23" ht="24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 spans="1:23" ht="24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 spans="1:23" ht="2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 spans="1:23" ht="24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 spans="1:23" ht="24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 spans="1:23" ht="24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 spans="1:23" ht="24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</row>
    <row r="319" spans="1:23" ht="24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 spans="1:23" ht="24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 spans="1:23" ht="24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 spans="1:23" ht="24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 spans="1:23" ht="24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 spans="1:23" ht="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 spans="1:23" ht="24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 spans="1:23" ht="24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 spans="1:23" ht="24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 spans="1:23" ht="24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 spans="1:23" ht="24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 spans="1:23" ht="24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 spans="1:23" ht="24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 spans="1:23" ht="24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 spans="1:23" ht="24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 spans="1:23" ht="2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 spans="1:23" ht="24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 spans="1:23" ht="24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 spans="1:23" ht="24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 spans="1:23" ht="24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 spans="1:23" ht="24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 spans="1:23" ht="24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 spans="1:23" ht="24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 spans="1:23" ht="24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</row>
    <row r="343" spans="1:23" ht="24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 spans="1:23" ht="2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 spans="1:23" ht="24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 spans="1:23" ht="24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 spans="1:23" ht="24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 spans="1:23" ht="24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 spans="1:23" ht="24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 spans="1:23" ht="24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 spans="1:23" ht="24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 spans="1:23" ht="24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 spans="1:23" ht="24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 spans="1:23" ht="2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 spans="1:23" ht="24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 spans="1:23" ht="24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 spans="1:23" ht="24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 spans="1:23" ht="24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 spans="1:23" ht="24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 spans="1:23" ht="24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 spans="1:23" ht="24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 spans="1:23" ht="24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 spans="1:23" ht="24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 spans="1:23" ht="2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 spans="1:23" ht="24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 spans="1:23" ht="24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 spans="1:23" ht="24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 spans="1:23" ht="24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 spans="1:23" ht="24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</row>
    <row r="370" spans="1:23" ht="24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 spans="1:23" ht="24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 spans="1:23" ht="24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 spans="1:23" ht="24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 spans="1:23" ht="2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 spans="1:23" ht="24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 spans="1:23" ht="24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 spans="1:23" ht="24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 spans="1:23" ht="24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 spans="1:23" ht="24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 spans="1:23" ht="24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 spans="1:23" ht="24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 spans="1:23" ht="24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 spans="1:23" ht="24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 spans="1:23" ht="2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 spans="1:23" ht="24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 spans="1:23" ht="24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 spans="1:23" ht="24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 spans="1:23" ht="24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</row>
    <row r="389" spans="1:23" ht="24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 spans="1:23" ht="24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</row>
    <row r="391" spans="1:23" ht="24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 spans="1:23" ht="24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 spans="1:23" ht="24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 spans="1:23" ht="2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 spans="1:23" ht="24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 spans="1:23" ht="24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 spans="1:23" ht="24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</row>
    <row r="398" spans="1:23" ht="24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 spans="1:23" ht="24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 spans="1:23" ht="24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 spans="1:23" ht="24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 spans="1:23" ht="24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 spans="1:23" ht="24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 spans="1:23" ht="2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 spans="1:23" ht="24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 spans="1:23" ht="24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 spans="1:23" ht="24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 spans="1:23" ht="24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 spans="1:23" ht="24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 spans="1:23" ht="24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</row>
    <row r="411" spans="1:23" ht="24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 spans="1:23" ht="24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 spans="1:23" ht="24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 spans="1:23" ht="2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 spans="1:23" ht="24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 spans="1:23" ht="24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 spans="1:23" ht="24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</row>
    <row r="418" spans="1:23" ht="24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 spans="1:23" ht="24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 spans="1:23" ht="24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 spans="1:23" ht="24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 spans="1:23" ht="24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 spans="1:23" ht="24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 spans="1:23" ht="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 spans="1:23" ht="24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 spans="1:23" ht="24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 spans="1:23" ht="24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 spans="1:23" ht="24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 spans="1:23" ht="24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 spans="1:23" ht="24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 spans="1:23" ht="24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 spans="1:23" ht="24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 spans="1:23" ht="24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 spans="1:23" ht="2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 spans="1:23" ht="24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 spans="1:23" ht="24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 spans="1:23" ht="24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 spans="1:23" ht="24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 spans="1:23" ht="24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 spans="1:23" ht="24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 spans="1:23" ht="24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 spans="1:23" ht="24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 spans="1:23" ht="24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 spans="1:23" ht="2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</row>
    <row r="445" spans="1:23" ht="24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 spans="1:23" ht="24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 spans="1:23" ht="24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 spans="1:23" ht="24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 spans="1:23" ht="24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 spans="1:23" ht="24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 spans="1:23" ht="24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 spans="1:23" ht="24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</row>
    <row r="453" spans="1:23" ht="24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 spans="1:23" ht="2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 spans="1:23" ht="24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 spans="1:23" ht="24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 spans="1:23" ht="24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 spans="1:23" ht="24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 spans="1:23" ht="24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</row>
    <row r="460" spans="1:23" ht="24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 spans="1:23" ht="24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 spans="1:23" ht="24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 spans="1:23" ht="24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 spans="1:23" ht="2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 spans="1:23" ht="24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 spans="1:23" ht="24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 spans="1:23" ht="24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 spans="1:23" ht="24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 spans="1:23" ht="24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 spans="1:23" ht="24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 spans="1:23" ht="24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 spans="1:23" ht="24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 spans="1:23" ht="24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</row>
    <row r="474" spans="1:23" ht="2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 spans="1:23" ht="24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 spans="1:23" ht="24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 spans="1:23" ht="24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 spans="1:23" ht="24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 spans="1:23" ht="24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 spans="1:23" ht="24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 spans="1:23" ht="24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 spans="1:23" ht="24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 spans="1:23" ht="24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 spans="1:23" ht="2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</row>
    <row r="485" spans="1:23" ht="24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</row>
    <row r="486" spans="1:23" ht="24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 spans="1:23" ht="24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 spans="1:23" ht="24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 spans="1:23" ht="24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</row>
    <row r="490" spans="1:23" ht="24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 spans="1:23" ht="24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 spans="1:23" ht="24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 spans="1:23" ht="24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</row>
    <row r="494" spans="1:23" ht="2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 spans="1:23" ht="24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</row>
    <row r="496" spans="1:23" ht="24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 spans="1:23" ht="24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 spans="1:23" ht="24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</row>
    <row r="499" spans="1:23" ht="24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 spans="1:23" ht="24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 spans="1:23" ht="24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 spans="1:23" ht="24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 spans="1:23" ht="24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 spans="1:23" ht="2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 spans="1:23" ht="24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 spans="1:23" ht="24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 spans="1:23" ht="24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</row>
    <row r="508" spans="1:23" ht="24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 spans="1:23" ht="24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 spans="1:23" ht="24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</row>
    <row r="511" spans="1:23" ht="24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 spans="1:23" ht="24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 spans="1:23" ht="24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</row>
    <row r="514" spans="1:23" ht="2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 spans="1:23" ht="24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 spans="1:23" ht="24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 spans="1:23" ht="24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 spans="1:23" ht="24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 spans="1:23" ht="24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 spans="1:23" ht="24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</row>
    <row r="521" spans="1:23" ht="24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 spans="1:23" ht="24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 spans="1:23" ht="24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</row>
    <row r="524" spans="1:23" ht="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</row>
    <row r="525" spans="1:23" ht="24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 spans="1:23" ht="24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 spans="1:23" ht="24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 spans="1:23" ht="24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</row>
    <row r="529" spans="1:23" ht="24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 spans="1:23" ht="24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</row>
    <row r="531" spans="1:23" ht="24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 spans="1:23" ht="24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</row>
    <row r="533" spans="1:23" ht="24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 spans="1:23" ht="2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 spans="1:23" ht="24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 spans="1:23" ht="24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 spans="1:23" ht="24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</row>
    <row r="538" spans="1:23" ht="24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 spans="1:23" ht="24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 spans="1:23" ht="24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 spans="1:23" ht="24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 spans="1:23" ht="24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</row>
    <row r="543" spans="1:23" ht="24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 spans="1:23" ht="2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 spans="1:23" ht="24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</row>
    <row r="546" spans="1:23" ht="24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 spans="1:23" ht="24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 spans="1:23" ht="24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 spans="1:23" ht="24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 spans="1:23" ht="24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 spans="1:23" ht="24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</row>
    <row r="552" spans="1:23" ht="24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 spans="1:23" ht="24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</row>
    <row r="554" spans="1:23" ht="2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 spans="1:23" ht="24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 spans="1:23" ht="24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</row>
    <row r="557" spans="1:23" ht="24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 spans="1:23" ht="24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 spans="1:23" ht="24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</row>
    <row r="560" spans="1:23" ht="24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 spans="1:23" ht="24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 spans="1:23" ht="24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 spans="1:23" ht="24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 spans="1:23" ht="2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 spans="1:23" ht="24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 spans="1:23" ht="24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</row>
    <row r="567" spans="1:23" ht="24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 spans="1:23" ht="24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 spans="1:23" ht="24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 spans="1:23" ht="24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 spans="1:23" ht="24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 spans="1:23" ht="24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</row>
    <row r="573" spans="1:23" ht="24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 spans="1:23" ht="2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 spans="1:23" ht="24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 spans="1:23" ht="24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 spans="1:23" ht="24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</row>
    <row r="578" spans="1:23" ht="24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</row>
    <row r="579" spans="1:23" ht="24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 spans="1:23" ht="24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</row>
    <row r="581" spans="1:23" ht="24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 spans="1:23" ht="24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 spans="1:23" ht="24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 spans="1:23" ht="2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</row>
    <row r="585" spans="1:23" ht="24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 spans="1:23" ht="24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</row>
    <row r="587" spans="1:23" ht="24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 spans="1:23" ht="24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</row>
    <row r="589" spans="1:23" ht="24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 spans="1:23" ht="24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 spans="1:23" ht="24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 spans="1:23" ht="24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 spans="1:23" ht="24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 spans="1:23" ht="2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 spans="1:23" ht="24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 spans="1:23" ht="24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 spans="1:23" ht="24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 spans="1:23" ht="24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 spans="1:23" ht="24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 spans="1:23" ht="24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</row>
    <row r="601" spans="1:23" ht="24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 spans="1:23" ht="24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 spans="1:23" ht="24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 spans="1:23" ht="2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 spans="1:23" ht="24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</row>
    <row r="606" spans="1:23" ht="24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 spans="1:23" ht="24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 spans="1:23" ht="24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 spans="1:23" ht="24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 spans="1:23" ht="24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 spans="1:23" ht="24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</row>
    <row r="612" spans="1:23" ht="24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 spans="1:23" ht="24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 spans="1:23" ht="2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 spans="1:23" ht="24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 spans="1:23" ht="24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 spans="1:23" ht="24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 spans="1:23" ht="24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 spans="1:23" ht="24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</row>
    <row r="620" spans="1:23" ht="24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 spans="1:23" ht="24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 spans="1:23" ht="24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 spans="1:23" ht="24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 spans="1:23" ht="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 spans="1:23" ht="24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 spans="1:23" ht="24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 spans="1:23" ht="24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 spans="1:23" ht="24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 spans="1:23" ht="24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 spans="1:23" ht="24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 spans="1:23" ht="24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 spans="1:23" ht="24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 spans="1:23" ht="24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 spans="1:23" ht="2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 spans="1:23" ht="24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 spans="1:23" ht="24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 spans="1:23" ht="24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 spans="1:23" ht="24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 spans="1:23" ht="24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 spans="1:23" ht="24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 spans="1:23" ht="24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 spans="1:23" ht="24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 spans="1:23" ht="24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 spans="1:23" ht="2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 spans="1:23" ht="24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 spans="1:23" ht="24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 spans="1:23" ht="24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 spans="1:23" ht="24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 spans="1:23" ht="24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 spans="1:23" ht="24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 spans="1:23" ht="24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 spans="1:23" ht="24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 spans="1:23" ht="24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 spans="1:23" ht="2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 spans="1:23" ht="24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 spans="1:23" ht="24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 spans="1:23" ht="24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 spans="1:23" ht="24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 spans="1:23" ht="24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</row>
    <row r="660" spans="1:23" ht="24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 spans="1:23" ht="24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 spans="1:23" ht="24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 spans="1:23" ht="24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</row>
    <row r="664" spans="1:23" ht="2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 spans="1:23" ht="24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 spans="1:23" ht="24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 spans="1:23" ht="24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 spans="1:23" ht="24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 spans="1:23" ht="24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 spans="1:23" ht="24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 spans="1:23" ht="24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 spans="1:23" ht="24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</row>
    <row r="673" spans="1:23" ht="24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 spans="1:23" ht="2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 spans="1:23" ht="24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 spans="1:23" ht="24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 spans="1:23" ht="24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 spans="1:23" ht="24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</row>
    <row r="679" spans="1:23" ht="24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 spans="1:23" ht="24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 spans="1:23" ht="24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 spans="1:23" ht="24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</row>
    <row r="683" spans="1:23" ht="24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 spans="1:23" ht="2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</row>
    <row r="685" spans="1:23" ht="24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 spans="1:23" ht="24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 spans="1:23" ht="24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 spans="1:23" ht="24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 spans="1:23" ht="24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 spans="1:23" ht="24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 spans="1:23" ht="24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</row>
    <row r="692" spans="1:23" ht="24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 spans="1:23" ht="24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</row>
    <row r="694" spans="1:23" ht="2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 spans="1:23" ht="24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 spans="1:23" ht="24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 spans="1:23" ht="24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 spans="1:23" ht="24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 spans="1:23" ht="24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 spans="1:23" ht="24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 spans="1:23" ht="24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 spans="1:23" ht="24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 spans="1:23" ht="24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 spans="1:23" ht="2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 spans="1:23" ht="24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 spans="1:23" ht="24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 spans="1:23" ht="24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 spans="1:23" ht="24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</row>
    <row r="709" spans="1:23" ht="24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 spans="1:23" ht="24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 spans="1:23" ht="24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 spans="1:23" ht="24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</row>
    <row r="713" spans="1:23" ht="24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 spans="1:23" ht="2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 spans="1:23" ht="24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 spans="1:23" ht="24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 spans="1:23" ht="24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 spans="1:23" ht="24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 spans="1:23" ht="24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 spans="1:23" ht="24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</row>
    <row r="721" spans="1:23" ht="24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 spans="1:23" ht="24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</row>
    <row r="723" spans="1:23" ht="24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 spans="1:23" ht="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</row>
    <row r="725" spans="1:23" ht="24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 spans="1:23" ht="24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  <row r="727" spans="1:23" ht="24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</row>
    <row r="728" spans="1:23" ht="24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</row>
    <row r="729" spans="1:23" ht="24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</row>
    <row r="730" spans="1:23" ht="24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</row>
    <row r="731" spans="1:23" ht="24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</row>
    <row r="732" spans="1:23" ht="24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</row>
    <row r="733" spans="1:23" ht="24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</row>
    <row r="734" spans="1:23" ht="2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</row>
    <row r="735" spans="1:23" ht="24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</row>
    <row r="736" spans="1:23" ht="24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</row>
    <row r="737" spans="1:23" ht="24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</row>
    <row r="738" spans="1:23" ht="24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</row>
    <row r="739" spans="1:23" ht="24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</row>
    <row r="740" spans="1:23" ht="24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</row>
    <row r="741" spans="1:23" ht="24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</row>
    <row r="742" spans="1:23" ht="24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 spans="1:23" ht="24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</row>
    <row r="744" spans="1:23" ht="2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</row>
    <row r="745" spans="1:23" ht="24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</row>
    <row r="746" spans="1:23" ht="24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</row>
    <row r="747" spans="1:23" ht="24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</row>
    <row r="748" spans="1:23" ht="24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</row>
    <row r="749" spans="1:23" ht="24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</row>
    <row r="750" spans="1:23" ht="24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</row>
    <row r="751" spans="1:23" ht="24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</row>
    <row r="752" spans="1:23" ht="24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</row>
    <row r="753" spans="1:23" ht="24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</row>
    <row r="754" spans="1:23" ht="2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</row>
    <row r="755" spans="1:23" ht="24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</row>
    <row r="756" spans="1:23" ht="24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</row>
    <row r="757" spans="1:23" ht="24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</row>
    <row r="758" spans="1:23" ht="24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</row>
    <row r="759" spans="1:23" ht="24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</row>
    <row r="760" spans="1:23" ht="24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</row>
    <row r="761" spans="1:23" ht="24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</row>
    <row r="762" spans="1:23" ht="24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</row>
    <row r="763" spans="1:23" ht="24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</row>
    <row r="764" spans="1:23" ht="2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</row>
    <row r="765" spans="1:23" ht="24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</row>
    <row r="766" spans="1:23" ht="24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</row>
    <row r="767" spans="1:23" ht="24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</row>
    <row r="768" spans="1:23" ht="24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</row>
    <row r="769" spans="1:23" ht="24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</row>
    <row r="770" spans="1:23" ht="24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</row>
    <row r="771" spans="1:23" ht="24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</row>
    <row r="772" spans="1:23" ht="24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</row>
    <row r="773" spans="1:23" ht="24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</row>
    <row r="774" spans="1:23" ht="2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</row>
    <row r="775" spans="1:23" ht="24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</row>
    <row r="776" spans="1:23" ht="24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</row>
    <row r="777" spans="1:23" ht="24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</row>
    <row r="778" spans="1:23" ht="24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</row>
    <row r="779" spans="1:23" ht="24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</row>
    <row r="780" spans="1:23" ht="24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</row>
    <row r="781" spans="1:23" ht="24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</row>
    <row r="782" spans="1:23" ht="24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</row>
    <row r="783" spans="1:23" ht="24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</row>
    <row r="784" spans="1:23" ht="2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</row>
    <row r="785" spans="1:23" ht="24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</row>
    <row r="786" spans="1:23" ht="24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</row>
    <row r="787" spans="1:23" ht="24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</row>
    <row r="788" spans="1:23" ht="24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</row>
    <row r="789" spans="1:23" ht="24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</row>
    <row r="790" spans="1:23" ht="24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 spans="1:23" ht="24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</row>
    <row r="792" spans="1:23" ht="24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 spans="1:23" ht="24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</row>
    <row r="794" spans="1:23" ht="2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 spans="1:23" ht="24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 spans="1:23" ht="24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 spans="1:23" ht="24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</row>
    <row r="798" spans="1:23" ht="24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</row>
    <row r="799" spans="1:23" ht="24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</row>
    <row r="800" spans="1:23" ht="24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</row>
    <row r="801" spans="1:23" ht="24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</row>
    <row r="802" spans="1:23" ht="24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</row>
    <row r="803" spans="1:23" ht="24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</row>
    <row r="804" spans="1:23" ht="2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</row>
    <row r="805" spans="1:23" ht="24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</row>
    <row r="806" spans="1:23" ht="24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</row>
    <row r="807" spans="1:23" ht="24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</row>
    <row r="808" spans="1:23" ht="24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</row>
    <row r="809" spans="1:23" ht="24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</row>
    <row r="810" spans="1:23" ht="24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</row>
    <row r="811" spans="1:23" ht="24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</row>
    <row r="812" spans="1:23" ht="24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</row>
    <row r="813" spans="1:23" ht="24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</row>
    <row r="814" spans="1:23" ht="2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 spans="1:23" ht="24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</row>
    <row r="816" spans="1:23" ht="24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</row>
    <row r="817" spans="1:23" ht="24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</row>
    <row r="818" spans="1:23" ht="24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</row>
    <row r="819" spans="1:23" ht="24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</row>
    <row r="820" spans="1:23" ht="24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</row>
    <row r="821" spans="1:23" ht="24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</row>
    <row r="822" spans="1:23" ht="24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</row>
    <row r="823" spans="1:23" ht="24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</row>
    <row r="824" spans="1:23" ht="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</row>
    <row r="825" spans="1:23" ht="24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</row>
    <row r="826" spans="1:23" ht="24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</row>
    <row r="827" spans="1:23" ht="24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</row>
    <row r="828" spans="1:23" ht="24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</row>
    <row r="829" spans="1:23" ht="24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</row>
    <row r="830" spans="1:23" ht="24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</row>
    <row r="831" spans="1:23" ht="24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</row>
    <row r="832" spans="1:23" ht="24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</row>
    <row r="833" spans="1:23" ht="24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</row>
    <row r="834" spans="1:23" ht="2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</row>
    <row r="835" spans="1:23" ht="24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</row>
    <row r="836" spans="1:23" ht="24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</row>
    <row r="837" spans="1:23" ht="24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</row>
    <row r="838" spans="1:23" ht="24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 spans="1:23" ht="24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</row>
    <row r="840" spans="1:23" ht="24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</row>
    <row r="841" spans="1:23" ht="24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</row>
    <row r="842" spans="1:23" ht="24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</row>
    <row r="843" spans="1:23" ht="24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</row>
    <row r="844" spans="1:23" ht="2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</row>
    <row r="845" spans="1:23" ht="24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</row>
    <row r="846" spans="1:23" ht="24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</row>
    <row r="847" spans="1:23" ht="24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</row>
    <row r="848" spans="1:23" ht="24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</row>
    <row r="849" spans="1:23" ht="24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</row>
    <row r="850" spans="1:23" ht="24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</row>
    <row r="851" spans="1:23" ht="24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</row>
    <row r="852" spans="1:23" ht="24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</row>
    <row r="853" spans="1:23" ht="24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</row>
    <row r="854" spans="1:23" ht="2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</row>
    <row r="855" spans="1:23" ht="24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</row>
    <row r="856" spans="1:23" ht="24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</row>
    <row r="857" spans="1:23" ht="24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</row>
    <row r="858" spans="1:23" ht="24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</row>
    <row r="859" spans="1:23" ht="24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</row>
    <row r="860" spans="1:23" ht="24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</row>
    <row r="861" spans="1:23" ht="24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</row>
    <row r="862" spans="1:23" ht="24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 spans="1:23" ht="24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</row>
    <row r="864" spans="1:23" ht="2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</row>
    <row r="865" spans="1:23" ht="24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</row>
    <row r="866" spans="1:23" ht="24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</row>
    <row r="867" spans="1:23" ht="24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</row>
    <row r="868" spans="1:23" ht="24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</row>
    <row r="869" spans="1:23" ht="24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</row>
    <row r="870" spans="1:23" ht="24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</row>
    <row r="871" spans="1:23" ht="24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</row>
    <row r="872" spans="1:23" ht="24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</row>
    <row r="873" spans="1:23" ht="24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</row>
    <row r="874" spans="1:23" ht="2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</row>
    <row r="875" spans="1:23" ht="24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</row>
    <row r="876" spans="1:23" ht="24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</row>
    <row r="877" spans="1:23" ht="24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</row>
    <row r="878" spans="1:23" ht="24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</row>
    <row r="879" spans="1:23" ht="24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</row>
    <row r="880" spans="1:23" ht="24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</row>
    <row r="881" spans="1:23" ht="24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</row>
    <row r="882" spans="1:23" ht="24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</row>
    <row r="883" spans="1:23" ht="24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</row>
    <row r="884" spans="1:23" ht="2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</row>
    <row r="885" spans="1:23" ht="24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</row>
    <row r="886" spans="1:23" ht="24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 spans="1:23" ht="24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</row>
    <row r="888" spans="1:23" ht="24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</row>
    <row r="889" spans="1:23" ht="24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</row>
    <row r="890" spans="1:23" ht="24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</row>
    <row r="891" spans="1:23" ht="24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</row>
    <row r="892" spans="1:23" ht="24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</row>
    <row r="893" spans="1:23" ht="24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</row>
    <row r="894" spans="1:23" ht="2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</row>
    <row r="895" spans="1:23" ht="24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</row>
    <row r="896" spans="1:23" ht="24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</row>
    <row r="897" spans="1:23" ht="24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</row>
    <row r="898" spans="1:23" ht="24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</row>
    <row r="899" spans="1:23" ht="24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</row>
    <row r="900" spans="1:23" ht="24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</row>
    <row r="901" spans="1:23" ht="24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</row>
    <row r="902" spans="1:23" ht="24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</row>
    <row r="903" spans="1:23" ht="24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</row>
    <row r="904" spans="1:23" ht="2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</row>
    <row r="905" spans="1:23" ht="24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</row>
    <row r="906" spans="1:23" ht="24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</row>
    <row r="907" spans="1:23" ht="24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</row>
    <row r="908" spans="1:23" ht="24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</row>
    <row r="909" spans="1:23" ht="24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</row>
    <row r="910" spans="1:23" ht="24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 spans="1:23" ht="24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</row>
    <row r="912" spans="1:23" ht="24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</row>
    <row r="913" spans="1:23" ht="24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</row>
    <row r="914" spans="1:23" ht="2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</row>
    <row r="915" spans="1:23" ht="24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</row>
    <row r="916" spans="1:23" ht="24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</row>
    <row r="917" spans="1:23" ht="24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</row>
    <row r="918" spans="1:23" ht="24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</row>
    <row r="919" spans="1:23" ht="24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</row>
    <row r="920" spans="1:23" ht="24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</row>
    <row r="921" spans="1:23" ht="24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</row>
    <row r="922" spans="1:23" ht="24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</row>
    <row r="923" spans="1:23" ht="24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</row>
    <row r="924" spans="1:23" ht="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</row>
    <row r="925" spans="1:23" ht="24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</row>
    <row r="926" spans="1:23" ht="24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</row>
    <row r="927" spans="1:23" ht="24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</row>
    <row r="928" spans="1:23" ht="24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</row>
    <row r="929" spans="1:23" ht="24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</row>
    <row r="930" spans="1:23" ht="24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</row>
    <row r="931" spans="1:23" ht="24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</row>
    <row r="932" spans="1:23" ht="24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</row>
    <row r="933" spans="1:23" ht="24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</row>
    <row r="934" spans="1:23" ht="2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 spans="1:23" ht="24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</row>
    <row r="936" spans="1:23" ht="24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</row>
    <row r="937" spans="1:23" ht="24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</row>
    <row r="938" spans="1:23" ht="24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</row>
    <row r="939" spans="1:23" ht="24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</row>
    <row r="940" spans="1:23" ht="24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</row>
    <row r="941" spans="1:23" ht="24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</row>
    <row r="942" spans="1:23" ht="24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</row>
    <row r="943" spans="1:23" ht="24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</row>
    <row r="944" spans="1:23" ht="2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</row>
    <row r="945" spans="1:23" ht="24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</row>
    <row r="946" spans="1:23" ht="24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</row>
    <row r="947" spans="1:23" ht="24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</row>
    <row r="948" spans="1:23" ht="24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</row>
    <row r="949" spans="1:23" ht="24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</row>
    <row r="950" spans="1:23" ht="24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</row>
    <row r="951" spans="1:23" ht="24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</row>
    <row r="952" spans="1:23" ht="24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</row>
    <row r="953" spans="1:23" ht="24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</row>
    <row r="954" spans="1:23" ht="2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</row>
    <row r="955" spans="1:23" ht="24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</row>
    <row r="956" spans="1:23" ht="24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</row>
    <row r="957" spans="1:23" ht="24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</row>
    <row r="958" spans="1:23" ht="24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 spans="1:23" ht="24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</row>
    <row r="960" spans="1:23" ht="24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</row>
    <row r="961" spans="1:23" ht="24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</row>
    <row r="962" spans="1:23" ht="24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</row>
    <row r="963" spans="1:23" ht="24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</row>
    <row r="964" spans="1:23" ht="2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</row>
    <row r="965" spans="1:23" ht="24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</row>
    <row r="966" spans="1:23" ht="24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</row>
    <row r="967" spans="1:23" ht="24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</row>
    <row r="968" spans="1:23" ht="24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</row>
    <row r="969" spans="1:23" ht="24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</row>
    <row r="970" spans="1:23" ht="24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</row>
    <row r="971" spans="1:23" ht="24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</row>
    <row r="972" spans="1:23" ht="24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</row>
    <row r="973" spans="1:23" ht="24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</row>
    <row r="974" spans="1:23" ht="2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</row>
    <row r="975" spans="1:23" ht="24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</row>
    <row r="976" spans="1:23" ht="24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</row>
    <row r="977" spans="1:23" ht="24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</row>
    <row r="978" spans="1:23" ht="24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</row>
    <row r="979" spans="1:23" ht="24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</row>
    <row r="980" spans="1:23" ht="24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</row>
    <row r="981" spans="1:23" ht="24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</row>
    <row r="982" spans="1:23" ht="24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</row>
    <row r="983" spans="1:23" ht="24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 spans="1:23" ht="2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</row>
    <row r="985" spans="1:23" ht="24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</row>
    <row r="986" spans="1:23" ht="24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</row>
    <row r="987" spans="1:23" ht="24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</row>
    <row r="988" spans="1:23" ht="24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</row>
    <row r="989" spans="1:23" ht="24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</row>
    <row r="990" spans="1:23" ht="24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</row>
    <row r="991" spans="1:23" ht="24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</row>
    <row r="992" spans="1:23" ht="24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</row>
    <row r="993" spans="1:23" ht="24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</row>
    <row r="994" spans="1:23" ht="2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</row>
    <row r="995" spans="1:23" ht="24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</row>
    <row r="996" spans="1:23" ht="24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</row>
    <row r="997" spans="1:23" ht="24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</row>
    <row r="998" spans="1:23" ht="24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</row>
    <row r="999" spans="1:23" ht="24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</row>
    <row r="1000" spans="1:23" ht="24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</row>
    <row r="1001" spans="1:23" ht="24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</row>
    <row r="1002" spans="1:23" ht="24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</row>
    <row r="1003" spans="1:23" ht="24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</row>
    <row r="1004" spans="1:23" ht="2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</row>
    <row r="1005" spans="1:23" ht="24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</row>
    <row r="1006" spans="1:23" ht="24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</row>
  </sheetData>
  <mergeCells count="1">
    <mergeCell ref="A1:D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W1006"/>
  <sheetViews>
    <sheetView workbookViewId="0"/>
  </sheetViews>
  <sheetFormatPr defaultColWidth="12.5703125" defaultRowHeight="15.75" customHeight="1"/>
  <cols>
    <col min="1" max="1" width="24.7109375" customWidth="1"/>
    <col min="3" max="3" width="14.28515625" customWidth="1"/>
    <col min="4" max="4" width="23" customWidth="1"/>
  </cols>
  <sheetData>
    <row r="1" spans="1:23" ht="15.75" customHeight="1">
      <c r="A1" s="35" t="s">
        <v>52</v>
      </c>
      <c r="B1" s="34"/>
      <c r="C1" s="34"/>
      <c r="D1" s="34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ht="15.75" customHeight="1">
      <c r="A2" s="6" t="s">
        <v>38</v>
      </c>
      <c r="B2" s="6" t="s">
        <v>45</v>
      </c>
      <c r="C2" s="6" t="s">
        <v>40</v>
      </c>
      <c r="D2" s="6" t="s">
        <v>46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3" ht="15.75" customHeight="1">
      <c r="A3" s="6" t="s">
        <v>2</v>
      </c>
      <c r="B3" s="6"/>
      <c r="C3" s="6">
        <v>837219</v>
      </c>
      <c r="D3" s="6">
        <f t="shared" ref="D3:D7" si="0">B3/C3</f>
        <v>0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 spans="1:23" ht="15.75" customHeight="1">
      <c r="A4" s="6" t="s">
        <v>3</v>
      </c>
      <c r="B4" s="6"/>
      <c r="C4" s="26">
        <v>871629</v>
      </c>
      <c r="D4" s="6">
        <f t="shared" si="0"/>
        <v>0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 spans="1:23" ht="15.75" customHeight="1">
      <c r="A5" s="6" t="s">
        <v>4</v>
      </c>
      <c r="B5" s="6"/>
      <c r="C5" s="6">
        <v>857688</v>
      </c>
      <c r="D5" s="6">
        <f t="shared" si="0"/>
        <v>0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</row>
    <row r="6" spans="1:23" ht="15.75" customHeight="1">
      <c r="A6" s="6" t="s">
        <v>5</v>
      </c>
      <c r="B6" s="6"/>
      <c r="C6" s="6">
        <v>937184</v>
      </c>
      <c r="D6" s="6">
        <f t="shared" si="0"/>
        <v>0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 spans="1:23" ht="15.75" customHeight="1">
      <c r="A7" s="6" t="s">
        <v>6</v>
      </c>
      <c r="B7" s="6"/>
      <c r="C7" s="6">
        <v>898904</v>
      </c>
      <c r="D7" s="6">
        <f t="shared" si="0"/>
        <v>0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spans="1:23" ht="15.75" customHeight="1">
      <c r="A8" s="6" t="s">
        <v>7</v>
      </c>
      <c r="B8" s="6"/>
      <c r="C8" s="6"/>
      <c r="D8" s="6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</row>
    <row r="9" spans="1:23" ht="15.75" customHeight="1">
      <c r="A9" s="6" t="s">
        <v>8</v>
      </c>
      <c r="B9" s="6"/>
      <c r="C9" s="6"/>
      <c r="D9" s="6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 spans="1:23" ht="15.75" customHeight="1">
      <c r="A10" s="6" t="s">
        <v>9</v>
      </c>
      <c r="B10" s="6"/>
      <c r="C10" s="6"/>
      <c r="D10" s="6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 spans="1:23" ht="15.75" customHeight="1">
      <c r="A11" s="6" t="s">
        <v>10</v>
      </c>
      <c r="B11" s="6"/>
      <c r="C11" s="6"/>
      <c r="D11" s="6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spans="1:23" ht="15.75" customHeight="1">
      <c r="A12" s="6" t="s">
        <v>11</v>
      </c>
      <c r="B12" s="6"/>
      <c r="C12" s="6"/>
      <c r="D12" s="6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spans="1:23" ht="15.75" customHeight="1">
      <c r="A13" s="6" t="s">
        <v>12</v>
      </c>
      <c r="B13" s="6"/>
      <c r="C13" s="6"/>
      <c r="D13" s="6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23" ht="15.75" customHeight="1">
      <c r="A14" s="6" t="s">
        <v>13</v>
      </c>
      <c r="B14" s="6"/>
      <c r="C14" s="6"/>
      <c r="D14" s="6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3" ht="15.7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spans="1:23" ht="15.7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 spans="1:23" ht="15.7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1:23" ht="15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spans="1:23" ht="15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spans="1:23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spans="1:23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spans="1: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spans="1:23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spans="1:23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spans="1:23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spans="1:23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spans="1:23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spans="1:23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spans="1:23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:23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spans="1:23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spans="1:23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spans="1:23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spans="1:23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spans="1:23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spans="1:23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spans="1:23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spans="1:23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spans="1:23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spans="1:23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spans="1:2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spans="1:23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spans="1:23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spans="1:23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spans="1:23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spans="1:23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spans="1:23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spans="1:23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spans="1:23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spans="1:23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spans="1:23" ht="24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spans="1:23" ht="2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spans="1:23" ht="24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spans="1:23" ht="24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spans="1:23" ht="24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spans="1:23" ht="24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spans="1:23" ht="24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spans="1:23" ht="24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spans="1:23" ht="24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spans="1:23" ht="24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spans="1:23" ht="24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spans="1:23" ht="2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spans="1:23" ht="24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spans="1:23" ht="24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spans="1:23" ht="24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spans="1:23" ht="24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spans="1:23" ht="24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spans="1:23" ht="24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spans="1:23" ht="24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spans="1:23" ht="24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spans="1:23" ht="24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spans="1:23" ht="2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spans="1:23" ht="24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spans="1:23" ht="24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spans="1:23" ht="24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spans="1:23" ht="24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spans="1:23" ht="24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spans="1:23" ht="24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spans="1:23" ht="24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spans="1:23" ht="24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spans="1:23" ht="24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spans="1:23" ht="2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spans="1:23" ht="24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spans="1:23" ht="24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spans="1:23" ht="24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spans="1:23" ht="24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spans="1:23" ht="24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spans="1:23" ht="24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spans="1:23" ht="24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spans="1:23" ht="24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spans="1:23" ht="24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spans="1:23" ht="2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spans="1:23" ht="24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spans="1:23" ht="24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spans="1:23" ht="24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spans="1:23" ht="24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spans="1:23" ht="24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spans="1:23" ht="24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spans="1:23" ht="24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spans="1:23" ht="24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spans="1:23" ht="24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spans="1:23" ht="2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spans="1:23" ht="24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spans="1:23" ht="24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spans="1:23" ht="24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spans="1:23" ht="24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spans="1:23" ht="24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spans="1:23" ht="24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spans="1:23" ht="24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spans="1:23" ht="24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spans="1:23" ht="24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spans="1:23" ht="2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spans="1:23" ht="24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spans="1:23" ht="24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spans="1:23" ht="24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spans="1:23" ht="24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spans="1:23" ht="24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spans="1:23" ht="24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spans="1:23" ht="24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spans="1:23" ht="24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spans="1:23" ht="24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spans="1:23" ht="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spans="1:23" ht="24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spans="1:23" ht="24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spans="1:23" ht="24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spans="1:23" ht="24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spans="1:23" ht="24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spans="1:23" ht="24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spans="1:23" ht="24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spans="1:23" ht="24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spans="1:23" ht="24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spans="1:23" ht="2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spans="1:23" ht="24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spans="1:23" ht="24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spans="1:23" ht="24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spans="1:23" ht="24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spans="1:23" ht="24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spans="1:23" ht="24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spans="1:23" ht="24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spans="1:23" ht="24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spans="1:23" ht="24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spans="1:23" ht="2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spans="1:23" ht="24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spans="1:23" ht="24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spans="1:23" ht="24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spans="1:23" ht="24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spans="1:23" ht="24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spans="1:23" ht="24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spans="1:23" ht="24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spans="1:23" ht="24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spans="1:23" ht="24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spans="1:23" ht="2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spans="1:23" ht="24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spans="1:23" ht="24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spans="1:23" ht="24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spans="1:23" ht="24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spans="1:23" ht="24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spans="1:23" ht="24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spans="1:23" ht="24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spans="1:23" ht="24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spans="1:23" ht="24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spans="1:23" ht="2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spans="1:23" ht="24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spans="1:23" ht="24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spans="1:23" ht="24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spans="1:23" ht="24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spans="1:23" ht="24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spans="1:23" ht="24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spans="1:23" ht="24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spans="1:23" ht="24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spans="1:23" ht="24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spans="1:23" ht="2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spans="1:23" ht="24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spans="1:23" ht="24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spans="1:23" ht="24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spans="1:23" ht="24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spans="1:23" ht="24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spans="1:23" ht="24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spans="1:23" ht="24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spans="1:23" ht="24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spans="1:23" ht="24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spans="1:23" ht="2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spans="1:23" ht="24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spans="1:23" ht="24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 spans="1:23" ht="24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spans="1:23" ht="24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 spans="1:23" ht="24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 spans="1:23" ht="24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 spans="1:23" ht="24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spans="1:23" ht="24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spans="1:23" ht="24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 spans="1:23" ht="2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spans="1:23" ht="24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 spans="1:23" ht="24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 spans="1:23" ht="24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 spans="1:23" ht="24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 spans="1:23" ht="24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 spans="1:23" ht="24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 spans="1:23" ht="24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 spans="1:23" ht="24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 spans="1:23" ht="24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 spans="1:23" ht="2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 spans="1:23" ht="24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 spans="1:23" ht="24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 spans="1:23" ht="24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 spans="1:23" ht="24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 spans="1:23" ht="24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 spans="1:23" ht="24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 spans="1:23" ht="24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 spans="1:23" ht="24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 spans="1:23" ht="24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 spans="1:23" ht="2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 spans="1:23" ht="24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 spans="1:23" ht="24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 spans="1:23" ht="24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 spans="1:23" ht="24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 spans="1:23" ht="24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 spans="1:23" ht="24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 spans="1:23" ht="24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 spans="1:23" ht="24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 spans="1:23" ht="24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 spans="1:23" ht="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 spans="1:23" ht="24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 spans="1:23" ht="24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 spans="1:23" ht="24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 spans="1:23" ht="24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 spans="1:23" ht="24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 spans="1:23" ht="24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 spans="1:23" ht="24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 spans="1:23" ht="24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 spans="1:23" ht="24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 spans="1:23" ht="2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 spans="1:23" ht="24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 spans="1:23" ht="24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 spans="1:23" ht="24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 spans="1:23" ht="24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 spans="1:23" ht="24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 spans="1:23" ht="24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 spans="1:23" ht="24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 spans="1:23" ht="24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 spans="1:23" ht="24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 spans="1:23" ht="2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 spans="1:23" ht="24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 spans="1:23" ht="24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 spans="1:23" ht="24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 spans="1:23" ht="24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 spans="1:23" ht="24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 spans="1:23" ht="24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 spans="1:23" ht="24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 spans="1:23" ht="24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 spans="1:23" ht="24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 spans="1:23" ht="2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 spans="1:23" ht="24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 spans="1:23" ht="24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 spans="1:23" ht="24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 spans="1:23" ht="24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 spans="1:23" ht="24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 spans="1:23" ht="24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 spans="1:23" ht="24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 spans="1:23" ht="24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 spans="1:23" ht="24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 spans="1:23" ht="2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 spans="1:23" ht="24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 spans="1:23" ht="24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 spans="1:23" ht="24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 spans="1:23" ht="24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 spans="1:23" ht="24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 spans="1:23" ht="24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 spans="1:23" ht="24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 spans="1:23" ht="24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 spans="1:23" ht="24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 spans="1:23" ht="2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 spans="1:23" ht="24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 spans="1:23" ht="24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 spans="1:23" ht="24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 spans="1:23" ht="24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 spans="1:23" ht="24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 spans="1:23" ht="24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 spans="1:23" ht="24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 spans="1:23" ht="24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 spans="1:23" ht="24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 spans="1:23" ht="2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 spans="1:23" ht="24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 spans="1:23" ht="24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 spans="1:23" ht="24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 spans="1:23" ht="24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 spans="1:23" ht="24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 spans="1:23" ht="24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 spans="1:23" ht="24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 spans="1:23" ht="24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 spans="1:23" ht="24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 spans="1:23" ht="2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 spans="1:23" ht="24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 spans="1:23" ht="24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 spans="1:23" ht="24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 spans="1:23" ht="24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 spans="1:23" ht="24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 spans="1:23" ht="24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 spans="1:23" ht="24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 spans="1:23" ht="24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 spans="1:23" ht="24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 spans="1:23" ht="2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 spans="1:23" ht="24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 spans="1:23" ht="24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 spans="1:23" ht="24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 spans="1:23" ht="24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 spans="1:23" ht="24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 spans="1:23" ht="24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 spans="1:23" ht="24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 spans="1:23" ht="24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 spans="1:23" ht="24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 spans="1:23" ht="2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 spans="1:23" ht="24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 spans="1:23" ht="24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 spans="1:23" ht="24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 spans="1:23" ht="24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</row>
    <row r="319" spans="1:23" ht="24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 spans="1:23" ht="24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 spans="1:23" ht="24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 spans="1:23" ht="24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 spans="1:23" ht="24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 spans="1:23" ht="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 spans="1:23" ht="24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 spans="1:23" ht="24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 spans="1:23" ht="24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 spans="1:23" ht="24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 spans="1:23" ht="24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 spans="1:23" ht="24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 spans="1:23" ht="24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 spans="1:23" ht="24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 spans="1:23" ht="24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 spans="1:23" ht="2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 spans="1:23" ht="24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 spans="1:23" ht="24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 spans="1:23" ht="24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 spans="1:23" ht="24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 spans="1:23" ht="24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 spans="1:23" ht="24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 spans="1:23" ht="24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 spans="1:23" ht="24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</row>
    <row r="343" spans="1:23" ht="24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 spans="1:23" ht="2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 spans="1:23" ht="24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 spans="1:23" ht="24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 spans="1:23" ht="24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 spans="1:23" ht="24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 spans="1:23" ht="24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 spans="1:23" ht="24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 spans="1:23" ht="24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 spans="1:23" ht="24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 spans="1:23" ht="24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 spans="1:23" ht="2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 spans="1:23" ht="24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 spans="1:23" ht="24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 spans="1:23" ht="24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 spans="1:23" ht="24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 spans="1:23" ht="24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 spans="1:23" ht="24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 spans="1:23" ht="24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 spans="1:23" ht="24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 spans="1:23" ht="24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 spans="1:23" ht="2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 spans="1:23" ht="24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 spans="1:23" ht="24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 spans="1:23" ht="24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 spans="1:23" ht="24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 spans="1:23" ht="24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</row>
    <row r="370" spans="1:23" ht="24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 spans="1:23" ht="24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 spans="1:23" ht="24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 spans="1:23" ht="24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 spans="1:23" ht="2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 spans="1:23" ht="24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 spans="1:23" ht="24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 spans="1:23" ht="24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 spans="1:23" ht="24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 spans="1:23" ht="24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 spans="1:23" ht="24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 spans="1:23" ht="24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 spans="1:23" ht="24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 spans="1:23" ht="24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 spans="1:23" ht="2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 spans="1:23" ht="24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 spans="1:23" ht="24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 spans="1:23" ht="24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 spans="1:23" ht="24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</row>
    <row r="389" spans="1:23" ht="24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 spans="1:23" ht="24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</row>
    <row r="391" spans="1:23" ht="24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 spans="1:23" ht="24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 spans="1:23" ht="24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 spans="1:23" ht="2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 spans="1:23" ht="24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 spans="1:23" ht="24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 spans="1:23" ht="24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</row>
    <row r="398" spans="1:23" ht="24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 spans="1:23" ht="24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 spans="1:23" ht="24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 spans="1:23" ht="24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 spans="1:23" ht="24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 spans="1:23" ht="24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 spans="1:23" ht="2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 spans="1:23" ht="24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 spans="1:23" ht="24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 spans="1:23" ht="24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 spans="1:23" ht="24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 spans="1:23" ht="24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 spans="1:23" ht="24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</row>
    <row r="411" spans="1:23" ht="24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 spans="1:23" ht="24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 spans="1:23" ht="24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 spans="1:23" ht="2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 spans="1:23" ht="24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 spans="1:23" ht="24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 spans="1:23" ht="24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</row>
    <row r="418" spans="1:23" ht="24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 spans="1:23" ht="24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 spans="1:23" ht="24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 spans="1:23" ht="24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 spans="1:23" ht="24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 spans="1:23" ht="24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 spans="1:23" ht="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 spans="1:23" ht="24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 spans="1:23" ht="24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 spans="1:23" ht="24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 spans="1:23" ht="24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 spans="1:23" ht="24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 spans="1:23" ht="24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 spans="1:23" ht="24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 spans="1:23" ht="24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 spans="1:23" ht="24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 spans="1:23" ht="2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 spans="1:23" ht="24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 spans="1:23" ht="24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 spans="1:23" ht="24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 spans="1:23" ht="24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 spans="1:23" ht="24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 spans="1:23" ht="24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 spans="1:23" ht="24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 spans="1:23" ht="24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 spans="1:23" ht="24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 spans="1:23" ht="2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</row>
    <row r="445" spans="1:23" ht="24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 spans="1:23" ht="24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 spans="1:23" ht="24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 spans="1:23" ht="24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 spans="1:23" ht="24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 spans="1:23" ht="24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 spans="1:23" ht="24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 spans="1:23" ht="24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</row>
    <row r="453" spans="1:23" ht="24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 spans="1:23" ht="2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 spans="1:23" ht="24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 spans="1:23" ht="24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 spans="1:23" ht="24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 spans="1:23" ht="24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 spans="1:23" ht="24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</row>
    <row r="460" spans="1:23" ht="24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 spans="1:23" ht="24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 spans="1:23" ht="24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 spans="1:23" ht="24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 spans="1:23" ht="2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 spans="1:23" ht="24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 spans="1:23" ht="24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 spans="1:23" ht="24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 spans="1:23" ht="24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 spans="1:23" ht="24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 spans="1:23" ht="24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 spans="1:23" ht="24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 spans="1:23" ht="24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 spans="1:23" ht="24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</row>
    <row r="474" spans="1:23" ht="2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 spans="1:23" ht="24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 spans="1:23" ht="24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 spans="1:23" ht="24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 spans="1:23" ht="24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 spans="1:23" ht="24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 spans="1:23" ht="24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 spans="1:23" ht="24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 spans="1:23" ht="24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 spans="1:23" ht="24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 spans="1:23" ht="2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</row>
    <row r="485" spans="1:23" ht="24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</row>
    <row r="486" spans="1:23" ht="24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 spans="1:23" ht="24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 spans="1:23" ht="24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 spans="1:23" ht="24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</row>
    <row r="490" spans="1:23" ht="24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 spans="1:23" ht="24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 spans="1:23" ht="24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 spans="1:23" ht="24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</row>
    <row r="494" spans="1:23" ht="2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 spans="1:23" ht="24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</row>
    <row r="496" spans="1:23" ht="24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 spans="1:23" ht="24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 spans="1:23" ht="24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</row>
    <row r="499" spans="1:23" ht="24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 spans="1:23" ht="24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 spans="1:23" ht="24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 spans="1:23" ht="24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 spans="1:23" ht="24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 spans="1:23" ht="2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 spans="1:23" ht="24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 spans="1:23" ht="24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 spans="1:23" ht="24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</row>
    <row r="508" spans="1:23" ht="24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 spans="1:23" ht="24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 spans="1:23" ht="24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</row>
    <row r="511" spans="1:23" ht="24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 spans="1:23" ht="24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 spans="1:23" ht="24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</row>
    <row r="514" spans="1:23" ht="2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 spans="1:23" ht="24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 spans="1:23" ht="24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 spans="1:23" ht="24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 spans="1:23" ht="24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 spans="1:23" ht="24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 spans="1:23" ht="24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</row>
    <row r="521" spans="1:23" ht="24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 spans="1:23" ht="24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 spans="1:23" ht="24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</row>
    <row r="524" spans="1:23" ht="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</row>
    <row r="525" spans="1:23" ht="24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 spans="1:23" ht="24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 spans="1:23" ht="24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 spans="1:23" ht="24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</row>
    <row r="529" spans="1:23" ht="24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 spans="1:23" ht="24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</row>
    <row r="531" spans="1:23" ht="24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 spans="1:23" ht="24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</row>
    <row r="533" spans="1:23" ht="24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 spans="1:23" ht="2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 spans="1:23" ht="24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 spans="1:23" ht="24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 spans="1:23" ht="24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</row>
    <row r="538" spans="1:23" ht="24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 spans="1:23" ht="24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 spans="1:23" ht="24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 spans="1:23" ht="24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 spans="1:23" ht="24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</row>
    <row r="543" spans="1:23" ht="24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 spans="1:23" ht="2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 spans="1:23" ht="24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</row>
    <row r="546" spans="1:23" ht="24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 spans="1:23" ht="24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 spans="1:23" ht="24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 spans="1:23" ht="24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 spans="1:23" ht="24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 spans="1:23" ht="24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</row>
    <row r="552" spans="1:23" ht="24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 spans="1:23" ht="24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</row>
    <row r="554" spans="1:23" ht="2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 spans="1:23" ht="24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 spans="1:23" ht="24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</row>
    <row r="557" spans="1:23" ht="24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 spans="1:23" ht="24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 spans="1:23" ht="24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</row>
    <row r="560" spans="1:23" ht="24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 spans="1:23" ht="24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 spans="1:23" ht="24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 spans="1:23" ht="24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 spans="1:23" ht="2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 spans="1:23" ht="24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 spans="1:23" ht="24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</row>
    <row r="567" spans="1:23" ht="24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 spans="1:23" ht="24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 spans="1:23" ht="24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 spans="1:23" ht="24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 spans="1:23" ht="24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 spans="1:23" ht="24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</row>
    <row r="573" spans="1:23" ht="24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 spans="1:23" ht="2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 spans="1:23" ht="24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 spans="1:23" ht="24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 spans="1:23" ht="24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</row>
    <row r="578" spans="1:23" ht="24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</row>
    <row r="579" spans="1:23" ht="24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 spans="1:23" ht="24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</row>
    <row r="581" spans="1:23" ht="24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 spans="1:23" ht="24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 spans="1:23" ht="24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 spans="1:23" ht="2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</row>
    <row r="585" spans="1:23" ht="24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 spans="1:23" ht="24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</row>
    <row r="587" spans="1:23" ht="24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 spans="1:23" ht="24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</row>
    <row r="589" spans="1:23" ht="24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 spans="1:23" ht="24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 spans="1:23" ht="24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 spans="1:23" ht="24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 spans="1:23" ht="24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 spans="1:23" ht="2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 spans="1:23" ht="24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 spans="1:23" ht="24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 spans="1:23" ht="24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 spans="1:23" ht="24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 spans="1:23" ht="24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 spans="1:23" ht="24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</row>
    <row r="601" spans="1:23" ht="24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 spans="1:23" ht="24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 spans="1:23" ht="24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 spans="1:23" ht="2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 spans="1:23" ht="24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</row>
    <row r="606" spans="1:23" ht="24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 spans="1:23" ht="24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 spans="1:23" ht="24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 spans="1:23" ht="24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 spans="1:23" ht="24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 spans="1:23" ht="24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</row>
    <row r="612" spans="1:23" ht="24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 spans="1:23" ht="24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 spans="1:23" ht="2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 spans="1:23" ht="24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 spans="1:23" ht="24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 spans="1:23" ht="24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 spans="1:23" ht="24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 spans="1:23" ht="24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</row>
    <row r="620" spans="1:23" ht="24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 spans="1:23" ht="24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 spans="1:23" ht="24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 spans="1:23" ht="24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 spans="1:23" ht="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 spans="1:23" ht="24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 spans="1:23" ht="24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 spans="1:23" ht="24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 spans="1:23" ht="24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 spans="1:23" ht="24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 spans="1:23" ht="24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 spans="1:23" ht="24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 spans="1:23" ht="24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 spans="1:23" ht="24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 spans="1:23" ht="2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 spans="1:23" ht="24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 spans="1:23" ht="24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 spans="1:23" ht="24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 spans="1:23" ht="24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 spans="1:23" ht="24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 spans="1:23" ht="24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 spans="1:23" ht="24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 spans="1:23" ht="24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 spans="1:23" ht="24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 spans="1:23" ht="2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 spans="1:23" ht="24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 spans="1:23" ht="24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 spans="1:23" ht="24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 spans="1:23" ht="24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 spans="1:23" ht="24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 spans="1:23" ht="24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 spans="1:23" ht="24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 spans="1:23" ht="24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 spans="1:23" ht="24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 spans="1:23" ht="2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 spans="1:23" ht="24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 spans="1:23" ht="24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 spans="1:23" ht="24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 spans="1:23" ht="24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 spans="1:23" ht="24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</row>
    <row r="660" spans="1:23" ht="24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 spans="1:23" ht="24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 spans="1:23" ht="24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 spans="1:23" ht="24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</row>
    <row r="664" spans="1:23" ht="2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 spans="1:23" ht="24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 spans="1:23" ht="24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 spans="1:23" ht="24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 spans="1:23" ht="24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 spans="1:23" ht="24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 spans="1:23" ht="24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 spans="1:23" ht="24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 spans="1:23" ht="24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</row>
    <row r="673" spans="1:23" ht="24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 spans="1:23" ht="2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 spans="1:23" ht="24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 spans="1:23" ht="24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 spans="1:23" ht="24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 spans="1:23" ht="24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</row>
    <row r="679" spans="1:23" ht="24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 spans="1:23" ht="24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 spans="1:23" ht="24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 spans="1:23" ht="24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</row>
    <row r="683" spans="1:23" ht="24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 spans="1:23" ht="2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</row>
    <row r="685" spans="1:23" ht="24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 spans="1:23" ht="24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 spans="1:23" ht="24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 spans="1:23" ht="24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 spans="1:23" ht="24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 spans="1:23" ht="24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 spans="1:23" ht="24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</row>
    <row r="692" spans="1:23" ht="24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 spans="1:23" ht="24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</row>
    <row r="694" spans="1:23" ht="2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 spans="1:23" ht="24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 spans="1:23" ht="24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 spans="1:23" ht="24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 spans="1:23" ht="24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 spans="1:23" ht="24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 spans="1:23" ht="24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 spans="1:23" ht="24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 spans="1:23" ht="24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 spans="1:23" ht="24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 spans="1:23" ht="2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 spans="1:23" ht="24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 spans="1:23" ht="24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 spans="1:23" ht="24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 spans="1:23" ht="24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</row>
    <row r="709" spans="1:23" ht="24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 spans="1:23" ht="24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 spans="1:23" ht="24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 spans="1:23" ht="24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</row>
    <row r="713" spans="1:23" ht="24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 spans="1:23" ht="2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 spans="1:23" ht="24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 spans="1:23" ht="24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 spans="1:23" ht="24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 spans="1:23" ht="24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 spans="1:23" ht="24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 spans="1:23" ht="24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</row>
    <row r="721" spans="1:23" ht="24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 spans="1:23" ht="24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</row>
    <row r="723" spans="1:23" ht="24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 spans="1:23" ht="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</row>
    <row r="725" spans="1:23" ht="24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 spans="1:23" ht="24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  <row r="727" spans="1:23" ht="24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</row>
    <row r="728" spans="1:23" ht="24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</row>
    <row r="729" spans="1:23" ht="24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</row>
    <row r="730" spans="1:23" ht="24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</row>
    <row r="731" spans="1:23" ht="24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</row>
    <row r="732" spans="1:23" ht="24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</row>
    <row r="733" spans="1:23" ht="24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</row>
    <row r="734" spans="1:23" ht="2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</row>
    <row r="735" spans="1:23" ht="24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</row>
    <row r="736" spans="1:23" ht="24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</row>
    <row r="737" spans="1:23" ht="24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</row>
    <row r="738" spans="1:23" ht="24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</row>
    <row r="739" spans="1:23" ht="24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</row>
    <row r="740" spans="1:23" ht="24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</row>
    <row r="741" spans="1:23" ht="24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</row>
    <row r="742" spans="1:23" ht="24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 spans="1:23" ht="24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</row>
    <row r="744" spans="1:23" ht="2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</row>
    <row r="745" spans="1:23" ht="24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</row>
    <row r="746" spans="1:23" ht="24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</row>
    <row r="747" spans="1:23" ht="24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</row>
    <row r="748" spans="1:23" ht="24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</row>
    <row r="749" spans="1:23" ht="24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</row>
    <row r="750" spans="1:23" ht="24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</row>
    <row r="751" spans="1:23" ht="24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</row>
    <row r="752" spans="1:23" ht="24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</row>
    <row r="753" spans="1:23" ht="24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</row>
    <row r="754" spans="1:23" ht="2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</row>
    <row r="755" spans="1:23" ht="24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</row>
    <row r="756" spans="1:23" ht="24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</row>
    <row r="757" spans="1:23" ht="24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</row>
    <row r="758" spans="1:23" ht="24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</row>
    <row r="759" spans="1:23" ht="24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</row>
    <row r="760" spans="1:23" ht="24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</row>
    <row r="761" spans="1:23" ht="24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</row>
    <row r="762" spans="1:23" ht="24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</row>
    <row r="763" spans="1:23" ht="24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</row>
    <row r="764" spans="1:23" ht="2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</row>
    <row r="765" spans="1:23" ht="24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</row>
    <row r="766" spans="1:23" ht="24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</row>
    <row r="767" spans="1:23" ht="24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</row>
    <row r="768" spans="1:23" ht="24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</row>
    <row r="769" spans="1:23" ht="24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</row>
    <row r="770" spans="1:23" ht="24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</row>
    <row r="771" spans="1:23" ht="24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</row>
    <row r="772" spans="1:23" ht="24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</row>
    <row r="773" spans="1:23" ht="24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</row>
    <row r="774" spans="1:23" ht="2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</row>
    <row r="775" spans="1:23" ht="24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</row>
    <row r="776" spans="1:23" ht="24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</row>
    <row r="777" spans="1:23" ht="24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</row>
    <row r="778" spans="1:23" ht="24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</row>
    <row r="779" spans="1:23" ht="24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</row>
    <row r="780" spans="1:23" ht="24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</row>
    <row r="781" spans="1:23" ht="24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</row>
    <row r="782" spans="1:23" ht="24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</row>
    <row r="783" spans="1:23" ht="24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</row>
    <row r="784" spans="1:23" ht="2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</row>
    <row r="785" spans="1:23" ht="24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</row>
    <row r="786" spans="1:23" ht="24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</row>
    <row r="787" spans="1:23" ht="24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</row>
    <row r="788" spans="1:23" ht="24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</row>
    <row r="789" spans="1:23" ht="24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</row>
    <row r="790" spans="1:23" ht="24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 spans="1:23" ht="24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</row>
    <row r="792" spans="1:23" ht="24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 spans="1:23" ht="24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</row>
    <row r="794" spans="1:23" ht="2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 spans="1:23" ht="24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 spans="1:23" ht="24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 spans="1:23" ht="24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</row>
    <row r="798" spans="1:23" ht="24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</row>
    <row r="799" spans="1:23" ht="24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</row>
    <row r="800" spans="1:23" ht="24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</row>
    <row r="801" spans="1:23" ht="24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</row>
    <row r="802" spans="1:23" ht="24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</row>
    <row r="803" spans="1:23" ht="24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</row>
    <row r="804" spans="1:23" ht="2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</row>
    <row r="805" spans="1:23" ht="24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</row>
    <row r="806" spans="1:23" ht="24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</row>
    <row r="807" spans="1:23" ht="24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</row>
    <row r="808" spans="1:23" ht="24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</row>
    <row r="809" spans="1:23" ht="24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</row>
    <row r="810" spans="1:23" ht="24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</row>
    <row r="811" spans="1:23" ht="24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</row>
    <row r="812" spans="1:23" ht="24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</row>
    <row r="813" spans="1:23" ht="24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</row>
    <row r="814" spans="1:23" ht="2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 spans="1:23" ht="24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</row>
    <row r="816" spans="1:23" ht="24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</row>
    <row r="817" spans="1:23" ht="24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</row>
    <row r="818" spans="1:23" ht="24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</row>
    <row r="819" spans="1:23" ht="24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</row>
    <row r="820" spans="1:23" ht="24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</row>
    <row r="821" spans="1:23" ht="24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</row>
    <row r="822" spans="1:23" ht="24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</row>
    <row r="823" spans="1:23" ht="24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</row>
    <row r="824" spans="1:23" ht="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</row>
    <row r="825" spans="1:23" ht="24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</row>
    <row r="826" spans="1:23" ht="24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</row>
    <row r="827" spans="1:23" ht="24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</row>
    <row r="828" spans="1:23" ht="24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</row>
    <row r="829" spans="1:23" ht="24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</row>
    <row r="830" spans="1:23" ht="24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</row>
    <row r="831" spans="1:23" ht="24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</row>
    <row r="832" spans="1:23" ht="24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</row>
    <row r="833" spans="1:23" ht="24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</row>
    <row r="834" spans="1:23" ht="2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</row>
    <row r="835" spans="1:23" ht="24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</row>
    <row r="836" spans="1:23" ht="24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</row>
    <row r="837" spans="1:23" ht="24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</row>
    <row r="838" spans="1:23" ht="24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 spans="1:23" ht="24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</row>
    <row r="840" spans="1:23" ht="24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</row>
    <row r="841" spans="1:23" ht="24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</row>
    <row r="842" spans="1:23" ht="24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</row>
    <row r="843" spans="1:23" ht="24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</row>
    <row r="844" spans="1:23" ht="2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</row>
    <row r="845" spans="1:23" ht="24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</row>
    <row r="846" spans="1:23" ht="24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</row>
    <row r="847" spans="1:23" ht="24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</row>
    <row r="848" spans="1:23" ht="24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</row>
    <row r="849" spans="1:23" ht="24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</row>
    <row r="850" spans="1:23" ht="24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</row>
    <row r="851" spans="1:23" ht="24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</row>
    <row r="852" spans="1:23" ht="24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</row>
    <row r="853" spans="1:23" ht="24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</row>
    <row r="854" spans="1:23" ht="2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</row>
    <row r="855" spans="1:23" ht="24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</row>
    <row r="856" spans="1:23" ht="24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</row>
    <row r="857" spans="1:23" ht="24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</row>
    <row r="858" spans="1:23" ht="24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</row>
    <row r="859" spans="1:23" ht="24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</row>
    <row r="860" spans="1:23" ht="24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</row>
    <row r="861" spans="1:23" ht="24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</row>
    <row r="862" spans="1:23" ht="24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 spans="1:23" ht="24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</row>
    <row r="864" spans="1:23" ht="2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</row>
    <row r="865" spans="1:23" ht="24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</row>
    <row r="866" spans="1:23" ht="24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</row>
    <row r="867" spans="1:23" ht="24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</row>
    <row r="868" spans="1:23" ht="24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</row>
    <row r="869" spans="1:23" ht="24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</row>
    <row r="870" spans="1:23" ht="24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</row>
    <row r="871" spans="1:23" ht="24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</row>
    <row r="872" spans="1:23" ht="24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</row>
    <row r="873" spans="1:23" ht="24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</row>
    <row r="874" spans="1:23" ht="2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</row>
    <row r="875" spans="1:23" ht="24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</row>
    <row r="876" spans="1:23" ht="24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</row>
    <row r="877" spans="1:23" ht="24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</row>
    <row r="878" spans="1:23" ht="24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</row>
    <row r="879" spans="1:23" ht="24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</row>
    <row r="880" spans="1:23" ht="24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</row>
    <row r="881" spans="1:23" ht="24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</row>
    <row r="882" spans="1:23" ht="24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</row>
    <row r="883" spans="1:23" ht="24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</row>
    <row r="884" spans="1:23" ht="2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</row>
    <row r="885" spans="1:23" ht="24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</row>
    <row r="886" spans="1:23" ht="24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 spans="1:23" ht="24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</row>
    <row r="888" spans="1:23" ht="24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</row>
    <row r="889" spans="1:23" ht="24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</row>
    <row r="890" spans="1:23" ht="24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</row>
    <row r="891" spans="1:23" ht="24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</row>
    <row r="892" spans="1:23" ht="24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</row>
    <row r="893" spans="1:23" ht="24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</row>
    <row r="894" spans="1:23" ht="2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</row>
    <row r="895" spans="1:23" ht="24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</row>
    <row r="896" spans="1:23" ht="24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</row>
    <row r="897" spans="1:23" ht="24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</row>
    <row r="898" spans="1:23" ht="24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</row>
    <row r="899" spans="1:23" ht="24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</row>
    <row r="900" spans="1:23" ht="24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</row>
    <row r="901" spans="1:23" ht="24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</row>
    <row r="902" spans="1:23" ht="24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</row>
    <row r="903" spans="1:23" ht="24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</row>
    <row r="904" spans="1:23" ht="2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</row>
    <row r="905" spans="1:23" ht="24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</row>
    <row r="906" spans="1:23" ht="24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</row>
    <row r="907" spans="1:23" ht="24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</row>
    <row r="908" spans="1:23" ht="24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</row>
    <row r="909" spans="1:23" ht="24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</row>
    <row r="910" spans="1:23" ht="24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 spans="1:23" ht="24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</row>
    <row r="912" spans="1:23" ht="24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</row>
    <row r="913" spans="1:23" ht="24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</row>
    <row r="914" spans="1:23" ht="2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</row>
    <row r="915" spans="1:23" ht="24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</row>
    <row r="916" spans="1:23" ht="24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</row>
    <row r="917" spans="1:23" ht="24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</row>
    <row r="918" spans="1:23" ht="24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</row>
    <row r="919" spans="1:23" ht="24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</row>
    <row r="920" spans="1:23" ht="24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</row>
    <row r="921" spans="1:23" ht="24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</row>
    <row r="922" spans="1:23" ht="24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</row>
    <row r="923" spans="1:23" ht="24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</row>
    <row r="924" spans="1:23" ht="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</row>
    <row r="925" spans="1:23" ht="24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</row>
    <row r="926" spans="1:23" ht="24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</row>
    <row r="927" spans="1:23" ht="24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</row>
    <row r="928" spans="1:23" ht="24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</row>
    <row r="929" spans="1:23" ht="24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</row>
    <row r="930" spans="1:23" ht="24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</row>
    <row r="931" spans="1:23" ht="24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</row>
    <row r="932" spans="1:23" ht="24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</row>
    <row r="933" spans="1:23" ht="24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</row>
    <row r="934" spans="1:23" ht="2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 spans="1:23" ht="24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</row>
    <row r="936" spans="1:23" ht="24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</row>
    <row r="937" spans="1:23" ht="24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</row>
    <row r="938" spans="1:23" ht="24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</row>
    <row r="939" spans="1:23" ht="24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</row>
    <row r="940" spans="1:23" ht="24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</row>
    <row r="941" spans="1:23" ht="24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</row>
    <row r="942" spans="1:23" ht="24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</row>
    <row r="943" spans="1:23" ht="24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</row>
    <row r="944" spans="1:23" ht="2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</row>
    <row r="945" spans="1:23" ht="24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</row>
    <row r="946" spans="1:23" ht="24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</row>
    <row r="947" spans="1:23" ht="24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</row>
    <row r="948" spans="1:23" ht="24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</row>
    <row r="949" spans="1:23" ht="24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</row>
    <row r="950" spans="1:23" ht="24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</row>
    <row r="951" spans="1:23" ht="24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</row>
    <row r="952" spans="1:23" ht="24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</row>
    <row r="953" spans="1:23" ht="24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</row>
    <row r="954" spans="1:23" ht="2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</row>
    <row r="955" spans="1:23" ht="24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</row>
    <row r="956" spans="1:23" ht="24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</row>
    <row r="957" spans="1:23" ht="24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</row>
    <row r="958" spans="1:23" ht="24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 spans="1:23" ht="24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</row>
    <row r="960" spans="1:23" ht="24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</row>
    <row r="961" spans="1:23" ht="24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</row>
    <row r="962" spans="1:23" ht="24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</row>
    <row r="963" spans="1:23" ht="24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</row>
    <row r="964" spans="1:23" ht="2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</row>
    <row r="965" spans="1:23" ht="24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</row>
    <row r="966" spans="1:23" ht="24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</row>
    <row r="967" spans="1:23" ht="24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</row>
    <row r="968" spans="1:23" ht="24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</row>
    <row r="969" spans="1:23" ht="24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</row>
    <row r="970" spans="1:23" ht="24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</row>
    <row r="971" spans="1:23" ht="24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</row>
    <row r="972" spans="1:23" ht="24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</row>
    <row r="973" spans="1:23" ht="24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</row>
    <row r="974" spans="1:23" ht="2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</row>
    <row r="975" spans="1:23" ht="24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</row>
    <row r="976" spans="1:23" ht="24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</row>
    <row r="977" spans="1:23" ht="24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</row>
    <row r="978" spans="1:23" ht="24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</row>
    <row r="979" spans="1:23" ht="24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</row>
    <row r="980" spans="1:23" ht="24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</row>
    <row r="981" spans="1:23" ht="24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</row>
    <row r="982" spans="1:23" ht="24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</row>
    <row r="983" spans="1:23" ht="24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 spans="1:23" ht="2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</row>
    <row r="985" spans="1:23" ht="24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</row>
    <row r="986" spans="1:23" ht="24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</row>
    <row r="987" spans="1:23" ht="24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</row>
    <row r="988" spans="1:23" ht="24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</row>
    <row r="989" spans="1:23" ht="24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</row>
    <row r="990" spans="1:23" ht="24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</row>
    <row r="991" spans="1:23" ht="24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</row>
    <row r="992" spans="1:23" ht="24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</row>
    <row r="993" spans="1:23" ht="24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</row>
    <row r="994" spans="1:23" ht="2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</row>
    <row r="995" spans="1:23" ht="24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</row>
    <row r="996" spans="1:23" ht="24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</row>
    <row r="997" spans="1:23" ht="24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</row>
    <row r="998" spans="1:23" ht="24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</row>
    <row r="999" spans="1:23" ht="24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</row>
    <row r="1000" spans="1:23" ht="24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</row>
    <row r="1001" spans="1:23" ht="24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</row>
    <row r="1002" spans="1:23" ht="24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</row>
    <row r="1003" spans="1:23" ht="24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</row>
    <row r="1004" spans="1:23" ht="2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</row>
    <row r="1005" spans="1:23" ht="24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</row>
    <row r="1006" spans="1:23" ht="24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</row>
  </sheetData>
  <mergeCells count="1">
    <mergeCell ref="A1:D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W1006"/>
  <sheetViews>
    <sheetView workbookViewId="0"/>
  </sheetViews>
  <sheetFormatPr defaultColWidth="12.5703125" defaultRowHeight="15.75" customHeight="1"/>
  <cols>
    <col min="1" max="1" width="24.7109375" customWidth="1"/>
    <col min="3" max="3" width="14.28515625" customWidth="1"/>
    <col min="4" max="4" width="23" customWidth="1"/>
  </cols>
  <sheetData>
    <row r="1" spans="1:23" ht="15.75" customHeight="1">
      <c r="A1" s="35" t="s">
        <v>53</v>
      </c>
      <c r="B1" s="34"/>
      <c r="C1" s="34"/>
      <c r="D1" s="34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ht="15.75" customHeight="1">
      <c r="A2" s="6" t="s">
        <v>38</v>
      </c>
      <c r="B2" s="6" t="s">
        <v>45</v>
      </c>
      <c r="C2" s="6" t="s">
        <v>40</v>
      </c>
      <c r="D2" s="6" t="s">
        <v>46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3" ht="15.75" customHeight="1">
      <c r="A3" s="6" t="s">
        <v>2</v>
      </c>
      <c r="B3" s="6"/>
      <c r="C3" s="6">
        <v>1128129</v>
      </c>
      <c r="D3" s="6">
        <f t="shared" ref="D3:D7" si="0">B3/C3</f>
        <v>0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 spans="1:23" ht="15.75" customHeight="1">
      <c r="A4" s="6" t="s">
        <v>3</v>
      </c>
      <c r="B4" s="6"/>
      <c r="C4" s="26">
        <v>1154856</v>
      </c>
      <c r="D4" s="6">
        <f t="shared" si="0"/>
        <v>0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 spans="1:23" ht="15.75" customHeight="1">
      <c r="A5" s="6" t="s">
        <v>4</v>
      </c>
      <c r="B5" s="6"/>
      <c r="C5" s="6">
        <v>1149651</v>
      </c>
      <c r="D5" s="6">
        <f t="shared" si="0"/>
        <v>0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</row>
    <row r="6" spans="1:23" ht="15.75" customHeight="1">
      <c r="A6" s="6" t="s">
        <v>5</v>
      </c>
      <c r="B6" s="6"/>
      <c r="C6" s="6">
        <v>1187612</v>
      </c>
      <c r="D6" s="6">
        <f t="shared" si="0"/>
        <v>0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 spans="1:23" ht="15.75" customHeight="1">
      <c r="A7" s="6" t="s">
        <v>6</v>
      </c>
      <c r="B7" s="6"/>
      <c r="C7" s="6">
        <v>1216487</v>
      </c>
      <c r="D7" s="6">
        <f t="shared" si="0"/>
        <v>0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spans="1:23" ht="15.75" customHeight="1">
      <c r="A8" s="6" t="s">
        <v>7</v>
      </c>
      <c r="B8" s="6"/>
      <c r="C8" s="6"/>
      <c r="D8" s="6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</row>
    <row r="9" spans="1:23" ht="15.75" customHeight="1">
      <c r="A9" s="6" t="s">
        <v>8</v>
      </c>
      <c r="B9" s="6"/>
      <c r="C9" s="6"/>
      <c r="D9" s="6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 spans="1:23" ht="15.75" customHeight="1">
      <c r="A10" s="6" t="s">
        <v>9</v>
      </c>
      <c r="B10" s="6"/>
      <c r="C10" s="6"/>
      <c r="D10" s="6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 spans="1:23" ht="15.75" customHeight="1">
      <c r="A11" s="6" t="s">
        <v>10</v>
      </c>
      <c r="B11" s="6"/>
      <c r="C11" s="6"/>
      <c r="D11" s="6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spans="1:23" ht="15.75" customHeight="1">
      <c r="A12" s="6" t="s">
        <v>11</v>
      </c>
      <c r="B12" s="6"/>
      <c r="C12" s="6"/>
      <c r="D12" s="6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spans="1:23" ht="15.75" customHeight="1">
      <c r="A13" s="6" t="s">
        <v>12</v>
      </c>
      <c r="B13" s="6"/>
      <c r="C13" s="6"/>
      <c r="D13" s="6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23" ht="15.75" customHeight="1">
      <c r="A14" s="6" t="s">
        <v>13</v>
      </c>
      <c r="B14" s="6"/>
      <c r="C14" s="6"/>
      <c r="D14" s="6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3" ht="15.7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spans="1:23" ht="15.7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 spans="1:23" ht="15.7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1:23" ht="15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spans="1:23" ht="15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spans="1:23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spans="1:23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spans="1: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spans="1:23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spans="1:23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spans="1:23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spans="1:23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spans="1:23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spans="1:23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spans="1:23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:23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spans="1:23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spans="1:23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spans="1:23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spans="1:23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spans="1:23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spans="1:23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spans="1:23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spans="1:23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spans="1:23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spans="1:23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spans="1:2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spans="1:23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spans="1:23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spans="1:23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spans="1:23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spans="1:23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spans="1:23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spans="1:23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spans="1:23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spans="1:23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spans="1:23" ht="24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spans="1:23" ht="2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spans="1:23" ht="24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spans="1:23" ht="24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spans="1:23" ht="24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spans="1:23" ht="24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spans="1:23" ht="24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spans="1:23" ht="24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spans="1:23" ht="24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spans="1:23" ht="24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spans="1:23" ht="24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spans="1:23" ht="2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spans="1:23" ht="24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spans="1:23" ht="24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spans="1:23" ht="24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spans="1:23" ht="24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spans="1:23" ht="24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spans="1:23" ht="24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spans="1:23" ht="24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spans="1:23" ht="24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spans="1:23" ht="24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spans="1:23" ht="2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spans="1:23" ht="24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spans="1:23" ht="24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spans="1:23" ht="24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spans="1:23" ht="24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spans="1:23" ht="24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spans="1:23" ht="24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spans="1:23" ht="24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spans="1:23" ht="24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spans="1:23" ht="24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spans="1:23" ht="2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spans="1:23" ht="24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spans="1:23" ht="24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spans="1:23" ht="24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spans="1:23" ht="24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spans="1:23" ht="24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spans="1:23" ht="24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spans="1:23" ht="24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spans="1:23" ht="24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spans="1:23" ht="24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spans="1:23" ht="2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spans="1:23" ht="24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spans="1:23" ht="24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spans="1:23" ht="24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spans="1:23" ht="24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spans="1:23" ht="24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spans="1:23" ht="24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spans="1:23" ht="24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spans="1:23" ht="24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spans="1:23" ht="24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spans="1:23" ht="2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spans="1:23" ht="24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spans="1:23" ht="24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spans="1:23" ht="24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spans="1:23" ht="24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spans="1:23" ht="24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spans="1:23" ht="24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spans="1:23" ht="24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spans="1:23" ht="24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spans="1:23" ht="24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spans="1:23" ht="2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spans="1:23" ht="24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spans="1:23" ht="24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spans="1:23" ht="24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spans="1:23" ht="24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spans="1:23" ht="24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spans="1:23" ht="24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spans="1:23" ht="24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spans="1:23" ht="24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spans="1:23" ht="24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spans="1:23" ht="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spans="1:23" ht="24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spans="1:23" ht="24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spans="1:23" ht="24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spans="1:23" ht="24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spans="1:23" ht="24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spans="1:23" ht="24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spans="1:23" ht="24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spans="1:23" ht="24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spans="1:23" ht="24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spans="1:23" ht="2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spans="1:23" ht="24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spans="1:23" ht="24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spans="1:23" ht="24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spans="1:23" ht="24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spans="1:23" ht="24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spans="1:23" ht="24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spans="1:23" ht="24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spans="1:23" ht="24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spans="1:23" ht="24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spans="1:23" ht="2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spans="1:23" ht="24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spans="1:23" ht="24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spans="1:23" ht="24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spans="1:23" ht="24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spans="1:23" ht="24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spans="1:23" ht="24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spans="1:23" ht="24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spans="1:23" ht="24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spans="1:23" ht="24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spans="1:23" ht="2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spans="1:23" ht="24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spans="1:23" ht="24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spans="1:23" ht="24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spans="1:23" ht="24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spans="1:23" ht="24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spans="1:23" ht="24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spans="1:23" ht="24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spans="1:23" ht="24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spans="1:23" ht="24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spans="1:23" ht="2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spans="1:23" ht="24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spans="1:23" ht="24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spans="1:23" ht="24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spans="1:23" ht="24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spans="1:23" ht="24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spans="1:23" ht="24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spans="1:23" ht="24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spans="1:23" ht="24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spans="1:23" ht="24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spans="1:23" ht="2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spans="1:23" ht="24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spans="1:23" ht="24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spans="1:23" ht="24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spans="1:23" ht="24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spans="1:23" ht="24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spans="1:23" ht="24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spans="1:23" ht="24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spans="1:23" ht="24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spans="1:23" ht="24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spans="1:23" ht="2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spans="1:23" ht="24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spans="1:23" ht="24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 spans="1:23" ht="24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spans="1:23" ht="24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 spans="1:23" ht="24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 spans="1:23" ht="24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 spans="1:23" ht="24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spans="1:23" ht="24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spans="1:23" ht="24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 spans="1:23" ht="2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spans="1:23" ht="24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 spans="1:23" ht="24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 spans="1:23" ht="24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 spans="1:23" ht="24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 spans="1:23" ht="24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 spans="1:23" ht="24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 spans="1:23" ht="24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 spans="1:23" ht="24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 spans="1:23" ht="24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 spans="1:23" ht="2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 spans="1:23" ht="24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 spans="1:23" ht="24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 spans="1:23" ht="24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 spans="1:23" ht="24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 spans="1:23" ht="24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 spans="1:23" ht="24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 spans="1:23" ht="24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 spans="1:23" ht="24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 spans="1:23" ht="24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 spans="1:23" ht="2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 spans="1:23" ht="24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 spans="1:23" ht="24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 spans="1:23" ht="24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 spans="1:23" ht="24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 spans="1:23" ht="24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 spans="1:23" ht="24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 spans="1:23" ht="24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 spans="1:23" ht="24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 spans="1:23" ht="24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 spans="1:23" ht="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 spans="1:23" ht="24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 spans="1:23" ht="24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 spans="1:23" ht="24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 spans="1:23" ht="24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 spans="1:23" ht="24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 spans="1:23" ht="24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 spans="1:23" ht="24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 spans="1:23" ht="24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 spans="1:23" ht="24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 spans="1:23" ht="2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 spans="1:23" ht="24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 spans="1:23" ht="24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 spans="1:23" ht="24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 spans="1:23" ht="24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 spans="1:23" ht="24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 spans="1:23" ht="24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 spans="1:23" ht="24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 spans="1:23" ht="24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 spans="1:23" ht="24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 spans="1:23" ht="2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 spans="1:23" ht="24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 spans="1:23" ht="24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 spans="1:23" ht="24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 spans="1:23" ht="24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 spans="1:23" ht="24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 spans="1:23" ht="24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 spans="1:23" ht="24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 spans="1:23" ht="24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 spans="1:23" ht="24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 spans="1:23" ht="2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 spans="1:23" ht="24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 spans="1:23" ht="24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 spans="1:23" ht="24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 spans="1:23" ht="24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 spans="1:23" ht="24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 spans="1:23" ht="24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 spans="1:23" ht="24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 spans="1:23" ht="24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 spans="1:23" ht="24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 spans="1:23" ht="2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 spans="1:23" ht="24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 spans="1:23" ht="24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 spans="1:23" ht="24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 spans="1:23" ht="24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 spans="1:23" ht="24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 spans="1:23" ht="24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 spans="1:23" ht="24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 spans="1:23" ht="24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 spans="1:23" ht="24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 spans="1:23" ht="2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 spans="1:23" ht="24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 spans="1:23" ht="24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 spans="1:23" ht="24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 spans="1:23" ht="24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 spans="1:23" ht="24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 spans="1:23" ht="24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 spans="1:23" ht="24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 spans="1:23" ht="24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 spans="1:23" ht="24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 spans="1:23" ht="2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 spans="1:23" ht="24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 spans="1:23" ht="24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 spans="1:23" ht="24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 spans="1:23" ht="24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 spans="1:23" ht="24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 spans="1:23" ht="24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 spans="1:23" ht="24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 spans="1:23" ht="24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 spans="1:23" ht="24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 spans="1:23" ht="2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 spans="1:23" ht="24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 spans="1:23" ht="24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 spans="1:23" ht="24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 spans="1:23" ht="24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 spans="1:23" ht="24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 spans="1:23" ht="24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 spans="1:23" ht="24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 spans="1:23" ht="24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 spans="1:23" ht="24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 spans="1:23" ht="2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 spans="1:23" ht="24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 spans="1:23" ht="24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 spans="1:23" ht="24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 spans="1:23" ht="24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 spans="1:23" ht="24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 spans="1:23" ht="24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 spans="1:23" ht="24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 spans="1:23" ht="24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 spans="1:23" ht="24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 spans="1:23" ht="2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 spans="1:23" ht="24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 spans="1:23" ht="24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 spans="1:23" ht="24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 spans="1:23" ht="24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</row>
    <row r="319" spans="1:23" ht="24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 spans="1:23" ht="24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 spans="1:23" ht="24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 spans="1:23" ht="24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 spans="1:23" ht="24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 spans="1:23" ht="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 spans="1:23" ht="24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 spans="1:23" ht="24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 spans="1:23" ht="24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 spans="1:23" ht="24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 spans="1:23" ht="24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 spans="1:23" ht="24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 spans="1:23" ht="24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 spans="1:23" ht="24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 spans="1:23" ht="24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 spans="1:23" ht="2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 spans="1:23" ht="24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 spans="1:23" ht="24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 spans="1:23" ht="24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 spans="1:23" ht="24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 spans="1:23" ht="24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 spans="1:23" ht="24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 spans="1:23" ht="24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 spans="1:23" ht="24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</row>
    <row r="343" spans="1:23" ht="24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 spans="1:23" ht="2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 spans="1:23" ht="24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 spans="1:23" ht="24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 spans="1:23" ht="24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 spans="1:23" ht="24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 spans="1:23" ht="24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 spans="1:23" ht="24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 spans="1:23" ht="24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 spans="1:23" ht="24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 spans="1:23" ht="24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 spans="1:23" ht="2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 spans="1:23" ht="24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 spans="1:23" ht="24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 spans="1:23" ht="24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 spans="1:23" ht="24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 spans="1:23" ht="24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 spans="1:23" ht="24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 spans="1:23" ht="24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 spans="1:23" ht="24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 spans="1:23" ht="24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 spans="1:23" ht="2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 spans="1:23" ht="24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 spans="1:23" ht="24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 spans="1:23" ht="24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 spans="1:23" ht="24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 spans="1:23" ht="24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</row>
    <row r="370" spans="1:23" ht="24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 spans="1:23" ht="24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 spans="1:23" ht="24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 spans="1:23" ht="24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 spans="1:23" ht="2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 spans="1:23" ht="24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 spans="1:23" ht="24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 spans="1:23" ht="24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 spans="1:23" ht="24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 spans="1:23" ht="24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 spans="1:23" ht="24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 spans="1:23" ht="24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 spans="1:23" ht="24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 spans="1:23" ht="24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 spans="1:23" ht="2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 spans="1:23" ht="24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 spans="1:23" ht="24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 spans="1:23" ht="24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 spans="1:23" ht="24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</row>
    <row r="389" spans="1:23" ht="24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 spans="1:23" ht="24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</row>
    <row r="391" spans="1:23" ht="24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 spans="1:23" ht="24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 spans="1:23" ht="24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 spans="1:23" ht="2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 spans="1:23" ht="24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 spans="1:23" ht="24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 spans="1:23" ht="24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</row>
    <row r="398" spans="1:23" ht="24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 spans="1:23" ht="24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 spans="1:23" ht="24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 spans="1:23" ht="24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 spans="1:23" ht="24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 spans="1:23" ht="24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 spans="1:23" ht="2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 spans="1:23" ht="24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 spans="1:23" ht="24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 spans="1:23" ht="24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 spans="1:23" ht="24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 spans="1:23" ht="24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 spans="1:23" ht="24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</row>
    <row r="411" spans="1:23" ht="24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 spans="1:23" ht="24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 spans="1:23" ht="24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 spans="1:23" ht="2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 spans="1:23" ht="24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 spans="1:23" ht="24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 spans="1:23" ht="24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</row>
    <row r="418" spans="1:23" ht="24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 spans="1:23" ht="24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 spans="1:23" ht="24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 spans="1:23" ht="24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 spans="1:23" ht="24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 spans="1:23" ht="24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 spans="1:23" ht="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 spans="1:23" ht="24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 spans="1:23" ht="24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 spans="1:23" ht="24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 spans="1:23" ht="24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 spans="1:23" ht="24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 spans="1:23" ht="24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 spans="1:23" ht="24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 spans="1:23" ht="24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 spans="1:23" ht="24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 spans="1:23" ht="2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 spans="1:23" ht="24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 spans="1:23" ht="24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 spans="1:23" ht="24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 spans="1:23" ht="24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 spans="1:23" ht="24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 spans="1:23" ht="24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 spans="1:23" ht="24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 spans="1:23" ht="24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 spans="1:23" ht="24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 spans="1:23" ht="2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</row>
    <row r="445" spans="1:23" ht="24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 spans="1:23" ht="24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 spans="1:23" ht="24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 spans="1:23" ht="24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 spans="1:23" ht="24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 spans="1:23" ht="24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 spans="1:23" ht="24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 spans="1:23" ht="24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</row>
    <row r="453" spans="1:23" ht="24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 spans="1:23" ht="2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 spans="1:23" ht="24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 spans="1:23" ht="24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 spans="1:23" ht="24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 spans="1:23" ht="24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 spans="1:23" ht="24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</row>
    <row r="460" spans="1:23" ht="24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 spans="1:23" ht="24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 spans="1:23" ht="24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 spans="1:23" ht="24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 spans="1:23" ht="2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 spans="1:23" ht="24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 spans="1:23" ht="24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 spans="1:23" ht="24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 spans="1:23" ht="24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 spans="1:23" ht="24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 spans="1:23" ht="24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 spans="1:23" ht="24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 spans="1:23" ht="24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 spans="1:23" ht="24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</row>
    <row r="474" spans="1:23" ht="2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 spans="1:23" ht="24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 spans="1:23" ht="24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 spans="1:23" ht="24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 spans="1:23" ht="24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 spans="1:23" ht="24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 spans="1:23" ht="24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 spans="1:23" ht="24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 spans="1:23" ht="24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 spans="1:23" ht="24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 spans="1:23" ht="2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</row>
    <row r="485" spans="1:23" ht="24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</row>
    <row r="486" spans="1:23" ht="24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 spans="1:23" ht="24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 spans="1:23" ht="24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 spans="1:23" ht="24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</row>
    <row r="490" spans="1:23" ht="24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 spans="1:23" ht="24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 spans="1:23" ht="24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 spans="1:23" ht="24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</row>
    <row r="494" spans="1:23" ht="2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 spans="1:23" ht="24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</row>
    <row r="496" spans="1:23" ht="24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 spans="1:23" ht="24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 spans="1:23" ht="24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</row>
    <row r="499" spans="1:23" ht="24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 spans="1:23" ht="24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 spans="1:23" ht="24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 spans="1:23" ht="24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 spans="1:23" ht="24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 spans="1:23" ht="2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 spans="1:23" ht="24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 spans="1:23" ht="24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 spans="1:23" ht="24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</row>
    <row r="508" spans="1:23" ht="24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 spans="1:23" ht="24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 spans="1:23" ht="24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</row>
    <row r="511" spans="1:23" ht="24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 spans="1:23" ht="24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 spans="1:23" ht="24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</row>
    <row r="514" spans="1:23" ht="2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 spans="1:23" ht="24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 spans="1:23" ht="24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 spans="1:23" ht="24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 spans="1:23" ht="24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 spans="1:23" ht="24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 spans="1:23" ht="24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</row>
    <row r="521" spans="1:23" ht="24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 spans="1:23" ht="24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 spans="1:23" ht="24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</row>
    <row r="524" spans="1:23" ht="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</row>
    <row r="525" spans="1:23" ht="24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 spans="1:23" ht="24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 spans="1:23" ht="24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 spans="1:23" ht="24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</row>
    <row r="529" spans="1:23" ht="24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 spans="1:23" ht="24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</row>
    <row r="531" spans="1:23" ht="24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 spans="1:23" ht="24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</row>
    <row r="533" spans="1:23" ht="24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 spans="1:23" ht="2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 spans="1:23" ht="24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 spans="1:23" ht="24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 spans="1:23" ht="24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</row>
    <row r="538" spans="1:23" ht="24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 spans="1:23" ht="24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 spans="1:23" ht="24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 spans="1:23" ht="24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 spans="1:23" ht="24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</row>
    <row r="543" spans="1:23" ht="24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 spans="1:23" ht="2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 spans="1:23" ht="24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</row>
    <row r="546" spans="1:23" ht="24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 spans="1:23" ht="24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 spans="1:23" ht="24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 spans="1:23" ht="24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 spans="1:23" ht="24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 spans="1:23" ht="24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</row>
    <row r="552" spans="1:23" ht="24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 spans="1:23" ht="24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</row>
    <row r="554" spans="1:23" ht="2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 spans="1:23" ht="24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 spans="1:23" ht="24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</row>
    <row r="557" spans="1:23" ht="24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 spans="1:23" ht="24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 spans="1:23" ht="24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</row>
    <row r="560" spans="1:23" ht="24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 spans="1:23" ht="24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 spans="1:23" ht="24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 spans="1:23" ht="24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 spans="1:23" ht="2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 spans="1:23" ht="24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 spans="1:23" ht="24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</row>
    <row r="567" spans="1:23" ht="24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 spans="1:23" ht="24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 spans="1:23" ht="24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 spans="1:23" ht="24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 spans="1:23" ht="24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 spans="1:23" ht="24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</row>
    <row r="573" spans="1:23" ht="24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 spans="1:23" ht="2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 spans="1:23" ht="24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 spans="1:23" ht="24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 spans="1:23" ht="24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</row>
    <row r="578" spans="1:23" ht="24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</row>
    <row r="579" spans="1:23" ht="24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 spans="1:23" ht="24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</row>
    <row r="581" spans="1:23" ht="24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 spans="1:23" ht="24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 spans="1:23" ht="24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 spans="1:23" ht="2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</row>
    <row r="585" spans="1:23" ht="24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 spans="1:23" ht="24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</row>
    <row r="587" spans="1:23" ht="24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 spans="1:23" ht="24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</row>
    <row r="589" spans="1:23" ht="24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 spans="1:23" ht="24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 spans="1:23" ht="24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 spans="1:23" ht="24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 spans="1:23" ht="24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 spans="1:23" ht="2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 spans="1:23" ht="24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 spans="1:23" ht="24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 spans="1:23" ht="24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 spans="1:23" ht="24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 spans="1:23" ht="24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 spans="1:23" ht="24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</row>
    <row r="601" spans="1:23" ht="24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 spans="1:23" ht="24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 spans="1:23" ht="24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 spans="1:23" ht="2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 spans="1:23" ht="24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</row>
    <row r="606" spans="1:23" ht="24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 spans="1:23" ht="24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 spans="1:23" ht="24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 spans="1:23" ht="24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 spans="1:23" ht="24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 spans="1:23" ht="24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</row>
    <row r="612" spans="1:23" ht="24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 spans="1:23" ht="24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 spans="1:23" ht="2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 spans="1:23" ht="24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 spans="1:23" ht="24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 spans="1:23" ht="24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 spans="1:23" ht="24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 spans="1:23" ht="24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</row>
    <row r="620" spans="1:23" ht="24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 spans="1:23" ht="24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 spans="1:23" ht="24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 spans="1:23" ht="24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 spans="1:23" ht="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 spans="1:23" ht="24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 spans="1:23" ht="24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 spans="1:23" ht="24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 spans="1:23" ht="24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 spans="1:23" ht="24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 spans="1:23" ht="24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 spans="1:23" ht="24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 spans="1:23" ht="24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 spans="1:23" ht="24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 spans="1:23" ht="2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 spans="1:23" ht="24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 spans="1:23" ht="24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 spans="1:23" ht="24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 spans="1:23" ht="24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 spans="1:23" ht="24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 spans="1:23" ht="24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 spans="1:23" ht="24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 spans="1:23" ht="24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 spans="1:23" ht="24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 spans="1:23" ht="2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 spans="1:23" ht="24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 spans="1:23" ht="24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 spans="1:23" ht="24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 spans="1:23" ht="24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 spans="1:23" ht="24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 spans="1:23" ht="24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 spans="1:23" ht="24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 spans="1:23" ht="24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 spans="1:23" ht="24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 spans="1:23" ht="2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 spans="1:23" ht="24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 spans="1:23" ht="24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 spans="1:23" ht="24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 spans="1:23" ht="24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 spans="1:23" ht="24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</row>
    <row r="660" spans="1:23" ht="24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 spans="1:23" ht="24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 spans="1:23" ht="24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 spans="1:23" ht="24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</row>
    <row r="664" spans="1:23" ht="2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 spans="1:23" ht="24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 spans="1:23" ht="24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 spans="1:23" ht="24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 spans="1:23" ht="24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 spans="1:23" ht="24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 spans="1:23" ht="24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 spans="1:23" ht="24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 spans="1:23" ht="24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</row>
    <row r="673" spans="1:23" ht="24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 spans="1:23" ht="2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 spans="1:23" ht="24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 spans="1:23" ht="24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 spans="1:23" ht="24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 spans="1:23" ht="24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</row>
    <row r="679" spans="1:23" ht="24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 spans="1:23" ht="24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 spans="1:23" ht="24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 spans="1:23" ht="24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</row>
    <row r="683" spans="1:23" ht="24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 spans="1:23" ht="2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</row>
    <row r="685" spans="1:23" ht="24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 spans="1:23" ht="24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 spans="1:23" ht="24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 spans="1:23" ht="24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 spans="1:23" ht="24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 spans="1:23" ht="24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 spans="1:23" ht="24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</row>
    <row r="692" spans="1:23" ht="24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 spans="1:23" ht="24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</row>
    <row r="694" spans="1:23" ht="2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 spans="1:23" ht="24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 spans="1:23" ht="24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 spans="1:23" ht="24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 spans="1:23" ht="24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 spans="1:23" ht="24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 spans="1:23" ht="24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 spans="1:23" ht="24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 spans="1:23" ht="24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 spans="1:23" ht="24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 spans="1:23" ht="2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 spans="1:23" ht="24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 spans="1:23" ht="24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 spans="1:23" ht="24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 spans="1:23" ht="24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</row>
    <row r="709" spans="1:23" ht="24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 spans="1:23" ht="24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 spans="1:23" ht="24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 spans="1:23" ht="24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</row>
    <row r="713" spans="1:23" ht="24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 spans="1:23" ht="2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 spans="1:23" ht="24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 spans="1:23" ht="24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 spans="1:23" ht="24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 spans="1:23" ht="24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 spans="1:23" ht="24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 spans="1:23" ht="24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</row>
    <row r="721" spans="1:23" ht="24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 spans="1:23" ht="24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</row>
    <row r="723" spans="1:23" ht="24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 spans="1:23" ht="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</row>
    <row r="725" spans="1:23" ht="24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 spans="1:23" ht="24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  <row r="727" spans="1:23" ht="24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</row>
    <row r="728" spans="1:23" ht="24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</row>
    <row r="729" spans="1:23" ht="24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</row>
    <row r="730" spans="1:23" ht="24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</row>
    <row r="731" spans="1:23" ht="24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</row>
    <row r="732" spans="1:23" ht="24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</row>
    <row r="733" spans="1:23" ht="24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</row>
    <row r="734" spans="1:23" ht="2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</row>
    <row r="735" spans="1:23" ht="24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</row>
    <row r="736" spans="1:23" ht="24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</row>
    <row r="737" spans="1:23" ht="24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</row>
    <row r="738" spans="1:23" ht="24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</row>
    <row r="739" spans="1:23" ht="24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</row>
    <row r="740" spans="1:23" ht="24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</row>
    <row r="741" spans="1:23" ht="24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</row>
    <row r="742" spans="1:23" ht="24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 spans="1:23" ht="24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</row>
    <row r="744" spans="1:23" ht="2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</row>
    <row r="745" spans="1:23" ht="24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</row>
    <row r="746" spans="1:23" ht="24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</row>
    <row r="747" spans="1:23" ht="24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</row>
    <row r="748" spans="1:23" ht="24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</row>
    <row r="749" spans="1:23" ht="24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</row>
    <row r="750" spans="1:23" ht="24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</row>
    <row r="751" spans="1:23" ht="24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</row>
    <row r="752" spans="1:23" ht="24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</row>
    <row r="753" spans="1:23" ht="24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</row>
    <row r="754" spans="1:23" ht="2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</row>
    <row r="755" spans="1:23" ht="24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</row>
    <row r="756" spans="1:23" ht="24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</row>
    <row r="757" spans="1:23" ht="24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</row>
    <row r="758" spans="1:23" ht="24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</row>
    <row r="759" spans="1:23" ht="24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</row>
    <row r="760" spans="1:23" ht="24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</row>
    <row r="761" spans="1:23" ht="24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</row>
    <row r="762" spans="1:23" ht="24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</row>
    <row r="763" spans="1:23" ht="24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</row>
    <row r="764" spans="1:23" ht="2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</row>
    <row r="765" spans="1:23" ht="24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</row>
    <row r="766" spans="1:23" ht="24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</row>
    <row r="767" spans="1:23" ht="24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</row>
    <row r="768" spans="1:23" ht="24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</row>
    <row r="769" spans="1:23" ht="24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</row>
    <row r="770" spans="1:23" ht="24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</row>
    <row r="771" spans="1:23" ht="24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</row>
    <row r="772" spans="1:23" ht="24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</row>
    <row r="773" spans="1:23" ht="24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</row>
    <row r="774" spans="1:23" ht="2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</row>
    <row r="775" spans="1:23" ht="24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</row>
    <row r="776" spans="1:23" ht="24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</row>
    <row r="777" spans="1:23" ht="24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</row>
    <row r="778" spans="1:23" ht="24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</row>
    <row r="779" spans="1:23" ht="24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</row>
    <row r="780" spans="1:23" ht="24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</row>
    <row r="781" spans="1:23" ht="24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</row>
    <row r="782" spans="1:23" ht="24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</row>
    <row r="783" spans="1:23" ht="24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</row>
    <row r="784" spans="1:23" ht="2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</row>
    <row r="785" spans="1:23" ht="24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</row>
    <row r="786" spans="1:23" ht="24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</row>
    <row r="787" spans="1:23" ht="24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</row>
    <row r="788" spans="1:23" ht="24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</row>
    <row r="789" spans="1:23" ht="24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</row>
    <row r="790" spans="1:23" ht="24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 spans="1:23" ht="24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</row>
    <row r="792" spans="1:23" ht="24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 spans="1:23" ht="24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</row>
    <row r="794" spans="1:23" ht="2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 spans="1:23" ht="24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 spans="1:23" ht="24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 spans="1:23" ht="24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</row>
    <row r="798" spans="1:23" ht="24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</row>
    <row r="799" spans="1:23" ht="24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</row>
    <row r="800" spans="1:23" ht="24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</row>
    <row r="801" spans="1:23" ht="24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</row>
    <row r="802" spans="1:23" ht="24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</row>
    <row r="803" spans="1:23" ht="24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</row>
    <row r="804" spans="1:23" ht="2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</row>
    <row r="805" spans="1:23" ht="24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</row>
    <row r="806" spans="1:23" ht="24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</row>
    <row r="807" spans="1:23" ht="24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</row>
    <row r="808" spans="1:23" ht="24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</row>
    <row r="809" spans="1:23" ht="24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</row>
    <row r="810" spans="1:23" ht="24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</row>
    <row r="811" spans="1:23" ht="24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</row>
    <row r="812" spans="1:23" ht="24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</row>
    <row r="813" spans="1:23" ht="24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</row>
    <row r="814" spans="1:23" ht="2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 spans="1:23" ht="24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</row>
    <row r="816" spans="1:23" ht="24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</row>
    <row r="817" spans="1:23" ht="24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</row>
    <row r="818" spans="1:23" ht="24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</row>
    <row r="819" spans="1:23" ht="24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</row>
    <row r="820" spans="1:23" ht="24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</row>
    <row r="821" spans="1:23" ht="24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</row>
    <row r="822" spans="1:23" ht="24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</row>
    <row r="823" spans="1:23" ht="24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</row>
    <row r="824" spans="1:23" ht="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</row>
    <row r="825" spans="1:23" ht="24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</row>
    <row r="826" spans="1:23" ht="24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</row>
    <row r="827" spans="1:23" ht="24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</row>
    <row r="828" spans="1:23" ht="24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</row>
    <row r="829" spans="1:23" ht="24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</row>
    <row r="830" spans="1:23" ht="24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</row>
    <row r="831" spans="1:23" ht="24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</row>
    <row r="832" spans="1:23" ht="24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</row>
    <row r="833" spans="1:23" ht="24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</row>
    <row r="834" spans="1:23" ht="2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</row>
    <row r="835" spans="1:23" ht="24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</row>
    <row r="836" spans="1:23" ht="24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</row>
    <row r="837" spans="1:23" ht="24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</row>
    <row r="838" spans="1:23" ht="24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 spans="1:23" ht="24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</row>
    <row r="840" spans="1:23" ht="24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</row>
    <row r="841" spans="1:23" ht="24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</row>
    <row r="842" spans="1:23" ht="24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</row>
    <row r="843" spans="1:23" ht="24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</row>
    <row r="844" spans="1:23" ht="2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</row>
    <row r="845" spans="1:23" ht="24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</row>
    <row r="846" spans="1:23" ht="24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</row>
    <row r="847" spans="1:23" ht="24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</row>
    <row r="848" spans="1:23" ht="24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</row>
    <row r="849" spans="1:23" ht="24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</row>
    <row r="850" spans="1:23" ht="24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</row>
    <row r="851" spans="1:23" ht="24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</row>
    <row r="852" spans="1:23" ht="24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</row>
    <row r="853" spans="1:23" ht="24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</row>
    <row r="854" spans="1:23" ht="2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</row>
    <row r="855" spans="1:23" ht="24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</row>
    <row r="856" spans="1:23" ht="24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</row>
    <row r="857" spans="1:23" ht="24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</row>
    <row r="858" spans="1:23" ht="24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</row>
    <row r="859" spans="1:23" ht="24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</row>
    <row r="860" spans="1:23" ht="24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</row>
    <row r="861" spans="1:23" ht="24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</row>
    <row r="862" spans="1:23" ht="24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 spans="1:23" ht="24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</row>
    <row r="864" spans="1:23" ht="2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</row>
    <row r="865" spans="1:23" ht="24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</row>
    <row r="866" spans="1:23" ht="24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</row>
    <row r="867" spans="1:23" ht="24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</row>
    <row r="868" spans="1:23" ht="24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</row>
    <row r="869" spans="1:23" ht="24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</row>
    <row r="870" spans="1:23" ht="24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</row>
    <row r="871" spans="1:23" ht="24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</row>
    <row r="872" spans="1:23" ht="24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</row>
    <row r="873" spans="1:23" ht="24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</row>
    <row r="874" spans="1:23" ht="2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</row>
    <row r="875" spans="1:23" ht="24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</row>
    <row r="876" spans="1:23" ht="24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</row>
    <row r="877" spans="1:23" ht="24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</row>
    <row r="878" spans="1:23" ht="24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</row>
    <row r="879" spans="1:23" ht="24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</row>
    <row r="880" spans="1:23" ht="24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</row>
    <row r="881" spans="1:23" ht="24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</row>
    <row r="882" spans="1:23" ht="24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</row>
    <row r="883" spans="1:23" ht="24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</row>
    <row r="884" spans="1:23" ht="2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</row>
    <row r="885" spans="1:23" ht="24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</row>
    <row r="886" spans="1:23" ht="24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 spans="1:23" ht="24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</row>
    <row r="888" spans="1:23" ht="24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</row>
    <row r="889" spans="1:23" ht="24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</row>
    <row r="890" spans="1:23" ht="24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</row>
    <row r="891" spans="1:23" ht="24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</row>
    <row r="892" spans="1:23" ht="24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</row>
    <row r="893" spans="1:23" ht="24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</row>
    <row r="894" spans="1:23" ht="2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</row>
    <row r="895" spans="1:23" ht="24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</row>
    <row r="896" spans="1:23" ht="24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</row>
    <row r="897" spans="1:23" ht="24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</row>
    <row r="898" spans="1:23" ht="24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</row>
    <row r="899" spans="1:23" ht="24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</row>
    <row r="900" spans="1:23" ht="24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</row>
    <row r="901" spans="1:23" ht="24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</row>
    <row r="902" spans="1:23" ht="24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</row>
    <row r="903" spans="1:23" ht="24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</row>
    <row r="904" spans="1:23" ht="2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</row>
    <row r="905" spans="1:23" ht="24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</row>
    <row r="906" spans="1:23" ht="24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</row>
    <row r="907" spans="1:23" ht="24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</row>
    <row r="908" spans="1:23" ht="24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</row>
    <row r="909" spans="1:23" ht="24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</row>
    <row r="910" spans="1:23" ht="24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 spans="1:23" ht="24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</row>
    <row r="912" spans="1:23" ht="24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</row>
    <row r="913" spans="1:23" ht="24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</row>
    <row r="914" spans="1:23" ht="2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</row>
    <row r="915" spans="1:23" ht="24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</row>
    <row r="916" spans="1:23" ht="24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</row>
    <row r="917" spans="1:23" ht="24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</row>
    <row r="918" spans="1:23" ht="24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</row>
    <row r="919" spans="1:23" ht="24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</row>
    <row r="920" spans="1:23" ht="24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</row>
    <row r="921" spans="1:23" ht="24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</row>
    <row r="922" spans="1:23" ht="24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</row>
    <row r="923" spans="1:23" ht="24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</row>
    <row r="924" spans="1:23" ht="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</row>
    <row r="925" spans="1:23" ht="24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</row>
    <row r="926" spans="1:23" ht="24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</row>
    <row r="927" spans="1:23" ht="24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</row>
    <row r="928" spans="1:23" ht="24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</row>
    <row r="929" spans="1:23" ht="24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</row>
    <row r="930" spans="1:23" ht="24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</row>
    <row r="931" spans="1:23" ht="24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</row>
    <row r="932" spans="1:23" ht="24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</row>
    <row r="933" spans="1:23" ht="24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</row>
    <row r="934" spans="1:23" ht="2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 spans="1:23" ht="24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</row>
    <row r="936" spans="1:23" ht="24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</row>
    <row r="937" spans="1:23" ht="24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</row>
    <row r="938" spans="1:23" ht="24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</row>
    <row r="939" spans="1:23" ht="24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</row>
    <row r="940" spans="1:23" ht="24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</row>
    <row r="941" spans="1:23" ht="24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</row>
    <row r="942" spans="1:23" ht="24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</row>
    <row r="943" spans="1:23" ht="24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</row>
    <row r="944" spans="1:23" ht="2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</row>
    <row r="945" spans="1:23" ht="24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</row>
    <row r="946" spans="1:23" ht="24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</row>
    <row r="947" spans="1:23" ht="24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</row>
    <row r="948" spans="1:23" ht="24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</row>
    <row r="949" spans="1:23" ht="24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</row>
    <row r="950" spans="1:23" ht="24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</row>
    <row r="951" spans="1:23" ht="24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</row>
    <row r="952" spans="1:23" ht="24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</row>
    <row r="953" spans="1:23" ht="24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</row>
    <row r="954" spans="1:23" ht="2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</row>
    <row r="955" spans="1:23" ht="24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</row>
    <row r="956" spans="1:23" ht="24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</row>
    <row r="957" spans="1:23" ht="24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</row>
    <row r="958" spans="1:23" ht="24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 spans="1:23" ht="24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</row>
    <row r="960" spans="1:23" ht="24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</row>
    <row r="961" spans="1:23" ht="24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</row>
    <row r="962" spans="1:23" ht="24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</row>
    <row r="963" spans="1:23" ht="24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</row>
    <row r="964" spans="1:23" ht="2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</row>
    <row r="965" spans="1:23" ht="24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</row>
    <row r="966" spans="1:23" ht="24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</row>
    <row r="967" spans="1:23" ht="24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</row>
    <row r="968" spans="1:23" ht="24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</row>
    <row r="969" spans="1:23" ht="24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</row>
    <row r="970" spans="1:23" ht="24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</row>
    <row r="971" spans="1:23" ht="24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</row>
    <row r="972" spans="1:23" ht="24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</row>
    <row r="973" spans="1:23" ht="24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</row>
    <row r="974" spans="1:23" ht="2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</row>
    <row r="975" spans="1:23" ht="24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</row>
    <row r="976" spans="1:23" ht="24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</row>
    <row r="977" spans="1:23" ht="24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</row>
    <row r="978" spans="1:23" ht="24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</row>
    <row r="979" spans="1:23" ht="24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</row>
    <row r="980" spans="1:23" ht="24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</row>
    <row r="981" spans="1:23" ht="24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</row>
    <row r="982" spans="1:23" ht="24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</row>
    <row r="983" spans="1:23" ht="24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 spans="1:23" ht="2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</row>
    <row r="985" spans="1:23" ht="24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</row>
    <row r="986" spans="1:23" ht="24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</row>
    <row r="987" spans="1:23" ht="24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</row>
    <row r="988" spans="1:23" ht="24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</row>
    <row r="989" spans="1:23" ht="24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</row>
    <row r="990" spans="1:23" ht="24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</row>
    <row r="991" spans="1:23" ht="24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</row>
    <row r="992" spans="1:23" ht="24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</row>
    <row r="993" spans="1:23" ht="24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</row>
    <row r="994" spans="1:23" ht="2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</row>
    <row r="995" spans="1:23" ht="24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</row>
    <row r="996" spans="1:23" ht="24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</row>
    <row r="997" spans="1:23" ht="24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</row>
    <row r="998" spans="1:23" ht="24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</row>
    <row r="999" spans="1:23" ht="24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</row>
    <row r="1000" spans="1:23" ht="24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</row>
    <row r="1001" spans="1:23" ht="24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</row>
    <row r="1002" spans="1:23" ht="24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</row>
    <row r="1003" spans="1:23" ht="24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</row>
    <row r="1004" spans="1:23" ht="2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</row>
    <row r="1005" spans="1:23" ht="24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</row>
    <row r="1006" spans="1:23" ht="24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</row>
  </sheetData>
  <mergeCells count="1">
    <mergeCell ref="A1:D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W1006"/>
  <sheetViews>
    <sheetView workbookViewId="0"/>
  </sheetViews>
  <sheetFormatPr defaultColWidth="12.5703125" defaultRowHeight="15.75" customHeight="1"/>
  <cols>
    <col min="1" max="1" width="24.7109375" customWidth="1"/>
    <col min="3" max="3" width="14.28515625" customWidth="1"/>
    <col min="4" max="4" width="23" customWidth="1"/>
  </cols>
  <sheetData>
    <row r="1" spans="1:23" ht="15.75" customHeight="1">
      <c r="A1" s="35" t="s">
        <v>54</v>
      </c>
      <c r="B1" s="34"/>
      <c r="C1" s="34"/>
      <c r="D1" s="34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ht="15.75" customHeight="1">
      <c r="A2" s="6" t="s">
        <v>38</v>
      </c>
      <c r="B2" s="6" t="s">
        <v>45</v>
      </c>
      <c r="C2" s="6" t="s">
        <v>40</v>
      </c>
      <c r="D2" s="6" t="s">
        <v>46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3" ht="15.75" customHeight="1">
      <c r="A3" s="6" t="s">
        <v>2</v>
      </c>
      <c r="B3" s="25">
        <f>628519.5+265365.2</f>
        <v>893884.7</v>
      </c>
      <c r="C3" s="6">
        <v>1647313</v>
      </c>
      <c r="D3" s="6">
        <f t="shared" ref="D3:D7" si="0">B3/C3</f>
        <v>0.5426319709733366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 spans="1:23" ht="15.75" customHeight="1">
      <c r="A4" s="6" t="s">
        <v>3</v>
      </c>
      <c r="B4" s="25">
        <f>568921.01+256611.54</f>
        <v>825532.55</v>
      </c>
      <c r="C4" s="26">
        <v>1734075</v>
      </c>
      <c r="D4" s="6">
        <f t="shared" si="0"/>
        <v>0.47606507792338859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 spans="1:23" ht="15.75" customHeight="1">
      <c r="A5" s="6" t="s">
        <v>4</v>
      </c>
      <c r="B5" s="6">
        <f>604864.74+246712.3</f>
        <v>851577.04</v>
      </c>
      <c r="C5" s="6">
        <v>1694048</v>
      </c>
      <c r="D5" s="6">
        <f t="shared" si="0"/>
        <v>0.50268766882638516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</row>
    <row r="6" spans="1:23" ht="15.75" customHeight="1">
      <c r="A6" s="6" t="s">
        <v>5</v>
      </c>
      <c r="B6" s="6">
        <f>586083.39
+222926.96</f>
        <v>809010.35</v>
      </c>
      <c r="C6" s="6">
        <v>1791580</v>
      </c>
      <c r="D6" s="6">
        <f t="shared" si="0"/>
        <v>0.45156250348854082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 spans="1:23" ht="15.75" customHeight="1">
      <c r="A7" s="6" t="s">
        <v>6</v>
      </c>
      <c r="B7" s="6">
        <f>586431+199572.35</f>
        <v>786003.35</v>
      </c>
      <c r="C7" s="6">
        <v>1834802</v>
      </c>
      <c r="D7" s="6">
        <f t="shared" si="0"/>
        <v>0.42838592393075653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spans="1:23" ht="15.75" customHeight="1">
      <c r="A8" s="6" t="s">
        <v>7</v>
      </c>
      <c r="B8" s="6">
        <v>249543.17</v>
      </c>
      <c r="C8" s="6"/>
      <c r="D8" s="6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</row>
    <row r="9" spans="1:23" ht="15.75" customHeight="1">
      <c r="A9" s="6" t="s">
        <v>8</v>
      </c>
      <c r="B9" s="6"/>
      <c r="C9" s="6"/>
      <c r="D9" s="6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 spans="1:23" ht="15.75" customHeight="1">
      <c r="A10" s="6" t="s">
        <v>9</v>
      </c>
      <c r="B10" s="6"/>
      <c r="C10" s="6"/>
      <c r="D10" s="6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 spans="1:23" ht="15.75" customHeight="1">
      <c r="A11" s="6" t="s">
        <v>10</v>
      </c>
      <c r="B11" s="6"/>
      <c r="C11" s="6"/>
      <c r="D11" s="6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spans="1:23" ht="15.75" customHeight="1">
      <c r="A12" s="6" t="s">
        <v>11</v>
      </c>
      <c r="B12" s="6"/>
      <c r="C12" s="6"/>
      <c r="D12" s="6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spans="1:23" ht="15.75" customHeight="1">
      <c r="A13" s="6" t="s">
        <v>12</v>
      </c>
      <c r="B13" s="6"/>
      <c r="C13" s="6"/>
      <c r="D13" s="6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23" ht="15.75" customHeight="1">
      <c r="A14" s="6" t="s">
        <v>13</v>
      </c>
      <c r="B14" s="6"/>
      <c r="C14" s="6"/>
      <c r="D14" s="6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3" ht="15.7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spans="1:23" ht="15.7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 spans="1:23" ht="15.7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1:23" ht="15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spans="1:23" ht="15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spans="1:23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spans="1:23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spans="1: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spans="1:23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spans="1:23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spans="1:23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spans="1:23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spans="1:23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spans="1:23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spans="1:23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:23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spans="1:23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spans="1:23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spans="1:23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spans="1:23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spans="1:23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spans="1:23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spans="1:23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spans="1:23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spans="1:23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spans="1:23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spans="1:2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spans="1:23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spans="1:23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spans="1:23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spans="1:23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spans="1:23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spans="1:23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spans="1:23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spans="1:23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spans="1:23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spans="1:23" ht="24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spans="1:23" ht="2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spans="1:23" ht="24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spans="1:23" ht="24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spans="1:23" ht="24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spans="1:23" ht="24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spans="1:23" ht="24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spans="1:23" ht="24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spans="1:23" ht="24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spans="1:23" ht="24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spans="1:23" ht="24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spans="1:23" ht="2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spans="1:23" ht="24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spans="1:23" ht="24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spans="1:23" ht="24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spans="1:23" ht="24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spans="1:23" ht="24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spans="1:23" ht="24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spans="1:23" ht="24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spans="1:23" ht="24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spans="1:23" ht="24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spans="1:23" ht="2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spans="1:23" ht="24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spans="1:23" ht="24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spans="1:23" ht="24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spans="1:23" ht="24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spans="1:23" ht="24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spans="1:23" ht="24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spans="1:23" ht="24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spans="1:23" ht="24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spans="1:23" ht="24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spans="1:23" ht="2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spans="1:23" ht="24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spans="1:23" ht="24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spans="1:23" ht="24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spans="1:23" ht="24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spans="1:23" ht="24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spans="1:23" ht="24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spans="1:23" ht="24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spans="1:23" ht="24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spans="1:23" ht="24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spans="1:23" ht="2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spans="1:23" ht="24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spans="1:23" ht="24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spans="1:23" ht="24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spans="1:23" ht="24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spans="1:23" ht="24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spans="1:23" ht="24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spans="1:23" ht="24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spans="1:23" ht="24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spans="1:23" ht="24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spans="1:23" ht="2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spans="1:23" ht="24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spans="1:23" ht="24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spans="1:23" ht="24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spans="1:23" ht="24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spans="1:23" ht="24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spans="1:23" ht="24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spans="1:23" ht="24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spans="1:23" ht="24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spans="1:23" ht="24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spans="1:23" ht="2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spans="1:23" ht="24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spans="1:23" ht="24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spans="1:23" ht="24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spans="1:23" ht="24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spans="1:23" ht="24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spans="1:23" ht="24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spans="1:23" ht="24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spans="1:23" ht="24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spans="1:23" ht="24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spans="1:23" ht="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spans="1:23" ht="24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spans="1:23" ht="24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spans="1:23" ht="24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spans="1:23" ht="24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spans="1:23" ht="24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spans="1:23" ht="24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spans="1:23" ht="24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spans="1:23" ht="24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spans="1:23" ht="24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spans="1:23" ht="2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spans="1:23" ht="24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spans="1:23" ht="24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spans="1:23" ht="24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spans="1:23" ht="24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spans="1:23" ht="24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spans="1:23" ht="24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spans="1:23" ht="24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spans="1:23" ht="24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spans="1:23" ht="24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spans="1:23" ht="2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spans="1:23" ht="24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spans="1:23" ht="24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spans="1:23" ht="24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spans="1:23" ht="24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spans="1:23" ht="24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spans="1:23" ht="24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spans="1:23" ht="24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spans="1:23" ht="24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spans="1:23" ht="24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spans="1:23" ht="2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spans="1:23" ht="24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spans="1:23" ht="24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spans="1:23" ht="24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spans="1:23" ht="24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spans="1:23" ht="24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spans="1:23" ht="24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spans="1:23" ht="24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spans="1:23" ht="24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spans="1:23" ht="24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spans="1:23" ht="2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spans="1:23" ht="24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spans="1:23" ht="24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spans="1:23" ht="24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spans="1:23" ht="24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spans="1:23" ht="24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spans="1:23" ht="24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spans="1:23" ht="24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spans="1:23" ht="24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spans="1:23" ht="24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spans="1:23" ht="2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spans="1:23" ht="24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spans="1:23" ht="24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spans="1:23" ht="24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spans="1:23" ht="24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spans="1:23" ht="24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spans="1:23" ht="24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spans="1:23" ht="24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spans="1:23" ht="24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spans="1:23" ht="24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spans="1:23" ht="2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spans="1:23" ht="24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spans="1:23" ht="24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 spans="1:23" ht="24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spans="1:23" ht="24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 spans="1:23" ht="24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 spans="1:23" ht="24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 spans="1:23" ht="24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spans="1:23" ht="24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spans="1:23" ht="24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 spans="1:23" ht="2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spans="1:23" ht="24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 spans="1:23" ht="24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 spans="1:23" ht="24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 spans="1:23" ht="24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 spans="1:23" ht="24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 spans="1:23" ht="24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 spans="1:23" ht="24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 spans="1:23" ht="24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 spans="1:23" ht="24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 spans="1:23" ht="2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 spans="1:23" ht="24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 spans="1:23" ht="24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 spans="1:23" ht="24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 spans="1:23" ht="24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 spans="1:23" ht="24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 spans="1:23" ht="24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 spans="1:23" ht="24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 spans="1:23" ht="24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 spans="1:23" ht="24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 spans="1:23" ht="2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 spans="1:23" ht="24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 spans="1:23" ht="24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 spans="1:23" ht="24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 spans="1:23" ht="24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 spans="1:23" ht="24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 spans="1:23" ht="24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 spans="1:23" ht="24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 spans="1:23" ht="24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 spans="1:23" ht="24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 spans="1:23" ht="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 spans="1:23" ht="24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 spans="1:23" ht="24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 spans="1:23" ht="24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 spans="1:23" ht="24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 spans="1:23" ht="24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 spans="1:23" ht="24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 spans="1:23" ht="24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 spans="1:23" ht="24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 spans="1:23" ht="24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 spans="1:23" ht="2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 spans="1:23" ht="24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 spans="1:23" ht="24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 spans="1:23" ht="24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 spans="1:23" ht="24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 spans="1:23" ht="24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 spans="1:23" ht="24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 spans="1:23" ht="24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 spans="1:23" ht="24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 spans="1:23" ht="24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 spans="1:23" ht="2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 spans="1:23" ht="24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 spans="1:23" ht="24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 spans="1:23" ht="24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 spans="1:23" ht="24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 spans="1:23" ht="24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 spans="1:23" ht="24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 spans="1:23" ht="24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 spans="1:23" ht="24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 spans="1:23" ht="24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 spans="1:23" ht="2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 spans="1:23" ht="24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 spans="1:23" ht="24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 spans="1:23" ht="24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 spans="1:23" ht="24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 spans="1:23" ht="24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 spans="1:23" ht="24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 spans="1:23" ht="24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 spans="1:23" ht="24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 spans="1:23" ht="24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 spans="1:23" ht="2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 spans="1:23" ht="24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 spans="1:23" ht="24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 spans="1:23" ht="24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 spans="1:23" ht="24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 spans="1:23" ht="24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 spans="1:23" ht="24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 spans="1:23" ht="24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 spans="1:23" ht="24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 spans="1:23" ht="24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 spans="1:23" ht="2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 spans="1:23" ht="24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 spans="1:23" ht="24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 spans="1:23" ht="24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 spans="1:23" ht="24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 spans="1:23" ht="24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 spans="1:23" ht="24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 spans="1:23" ht="24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 spans="1:23" ht="24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 spans="1:23" ht="24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 spans="1:23" ht="2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 spans="1:23" ht="24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 spans="1:23" ht="24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 spans="1:23" ht="24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 spans="1:23" ht="24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 spans="1:23" ht="24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 spans="1:23" ht="24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 spans="1:23" ht="24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 spans="1:23" ht="24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 spans="1:23" ht="24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 spans="1:23" ht="2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 spans="1:23" ht="24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 spans="1:23" ht="24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 spans="1:23" ht="24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 spans="1:23" ht="24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 spans="1:23" ht="24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 spans="1:23" ht="24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 spans="1:23" ht="24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 spans="1:23" ht="24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 spans="1:23" ht="24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 spans="1:23" ht="2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 spans="1:23" ht="24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 spans="1:23" ht="24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 spans="1:23" ht="24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 spans="1:23" ht="24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 spans="1:23" ht="24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 spans="1:23" ht="24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 spans="1:23" ht="24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 spans="1:23" ht="24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 spans="1:23" ht="24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 spans="1:23" ht="2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 spans="1:23" ht="24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 spans="1:23" ht="24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 spans="1:23" ht="24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 spans="1:23" ht="24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</row>
    <row r="319" spans="1:23" ht="24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 spans="1:23" ht="24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 spans="1:23" ht="24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 spans="1:23" ht="24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 spans="1:23" ht="24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 spans="1:23" ht="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 spans="1:23" ht="24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 spans="1:23" ht="24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 spans="1:23" ht="24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 spans="1:23" ht="24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 spans="1:23" ht="24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 spans="1:23" ht="24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 spans="1:23" ht="24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 spans="1:23" ht="24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 spans="1:23" ht="24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 spans="1:23" ht="2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 spans="1:23" ht="24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 spans="1:23" ht="24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 spans="1:23" ht="24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 spans="1:23" ht="24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 spans="1:23" ht="24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 spans="1:23" ht="24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 spans="1:23" ht="24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 spans="1:23" ht="24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</row>
    <row r="343" spans="1:23" ht="24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 spans="1:23" ht="2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 spans="1:23" ht="24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 spans="1:23" ht="24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 spans="1:23" ht="24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 spans="1:23" ht="24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 spans="1:23" ht="24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 spans="1:23" ht="24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 spans="1:23" ht="24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 spans="1:23" ht="24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 spans="1:23" ht="24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 spans="1:23" ht="2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 spans="1:23" ht="24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 spans="1:23" ht="24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 spans="1:23" ht="24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 spans="1:23" ht="24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 spans="1:23" ht="24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 spans="1:23" ht="24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 spans="1:23" ht="24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 spans="1:23" ht="24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 spans="1:23" ht="24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 spans="1:23" ht="2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 spans="1:23" ht="24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 spans="1:23" ht="24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 spans="1:23" ht="24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 spans="1:23" ht="24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 spans="1:23" ht="24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</row>
    <row r="370" spans="1:23" ht="24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 spans="1:23" ht="24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 spans="1:23" ht="24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 spans="1:23" ht="24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 spans="1:23" ht="2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 spans="1:23" ht="24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 spans="1:23" ht="24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 spans="1:23" ht="24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 spans="1:23" ht="24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 spans="1:23" ht="24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 spans="1:23" ht="24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 spans="1:23" ht="24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 spans="1:23" ht="24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 spans="1:23" ht="24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 spans="1:23" ht="2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 spans="1:23" ht="24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 spans="1:23" ht="24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 spans="1:23" ht="24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 spans="1:23" ht="24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</row>
    <row r="389" spans="1:23" ht="24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 spans="1:23" ht="24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</row>
    <row r="391" spans="1:23" ht="24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 spans="1:23" ht="24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 spans="1:23" ht="24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 spans="1:23" ht="2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 spans="1:23" ht="24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 spans="1:23" ht="24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 spans="1:23" ht="24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</row>
    <row r="398" spans="1:23" ht="24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 spans="1:23" ht="24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 spans="1:23" ht="24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 spans="1:23" ht="24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 spans="1:23" ht="24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 spans="1:23" ht="24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 spans="1:23" ht="2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 spans="1:23" ht="24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 spans="1:23" ht="24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 spans="1:23" ht="24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 spans="1:23" ht="24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 spans="1:23" ht="24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 spans="1:23" ht="24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</row>
    <row r="411" spans="1:23" ht="24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 spans="1:23" ht="24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 spans="1:23" ht="24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 spans="1:23" ht="2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 spans="1:23" ht="24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 spans="1:23" ht="24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 spans="1:23" ht="24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</row>
    <row r="418" spans="1:23" ht="24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 spans="1:23" ht="24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 spans="1:23" ht="24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 spans="1:23" ht="24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 spans="1:23" ht="24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 spans="1:23" ht="24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 spans="1:23" ht="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 spans="1:23" ht="24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 spans="1:23" ht="24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 spans="1:23" ht="24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 spans="1:23" ht="24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 spans="1:23" ht="24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 spans="1:23" ht="24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 spans="1:23" ht="24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 spans="1:23" ht="24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 spans="1:23" ht="24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 spans="1:23" ht="2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 spans="1:23" ht="24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 spans="1:23" ht="24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 spans="1:23" ht="24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 spans="1:23" ht="24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 spans="1:23" ht="24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 spans="1:23" ht="24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 spans="1:23" ht="24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 spans="1:23" ht="24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 spans="1:23" ht="24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 spans="1:23" ht="2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</row>
    <row r="445" spans="1:23" ht="24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 spans="1:23" ht="24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 spans="1:23" ht="24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 spans="1:23" ht="24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 spans="1:23" ht="24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 spans="1:23" ht="24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 spans="1:23" ht="24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 spans="1:23" ht="24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</row>
    <row r="453" spans="1:23" ht="24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 spans="1:23" ht="2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 spans="1:23" ht="24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 spans="1:23" ht="24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 spans="1:23" ht="24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 spans="1:23" ht="24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 spans="1:23" ht="24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</row>
    <row r="460" spans="1:23" ht="24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 spans="1:23" ht="24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 spans="1:23" ht="24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 spans="1:23" ht="24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 spans="1:23" ht="2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 spans="1:23" ht="24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 spans="1:23" ht="24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 spans="1:23" ht="24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 spans="1:23" ht="24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 spans="1:23" ht="24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 spans="1:23" ht="24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 spans="1:23" ht="24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 spans="1:23" ht="24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 spans="1:23" ht="24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</row>
    <row r="474" spans="1:23" ht="2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 spans="1:23" ht="24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 spans="1:23" ht="24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 spans="1:23" ht="24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 spans="1:23" ht="24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 spans="1:23" ht="24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 spans="1:23" ht="24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 spans="1:23" ht="24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 spans="1:23" ht="24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 spans="1:23" ht="24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 spans="1:23" ht="2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</row>
    <row r="485" spans="1:23" ht="24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</row>
    <row r="486" spans="1:23" ht="24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 spans="1:23" ht="24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 spans="1:23" ht="24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 spans="1:23" ht="24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</row>
    <row r="490" spans="1:23" ht="24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 spans="1:23" ht="24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 spans="1:23" ht="24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 spans="1:23" ht="24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</row>
    <row r="494" spans="1:23" ht="2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 spans="1:23" ht="24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</row>
    <row r="496" spans="1:23" ht="24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 spans="1:23" ht="24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 spans="1:23" ht="24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</row>
    <row r="499" spans="1:23" ht="24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 spans="1:23" ht="24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 spans="1:23" ht="24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 spans="1:23" ht="24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 spans="1:23" ht="24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 spans="1:23" ht="2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 spans="1:23" ht="24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 spans="1:23" ht="24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 spans="1:23" ht="24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</row>
    <row r="508" spans="1:23" ht="24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 spans="1:23" ht="24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 spans="1:23" ht="24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</row>
    <row r="511" spans="1:23" ht="24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 spans="1:23" ht="24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 spans="1:23" ht="24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</row>
    <row r="514" spans="1:23" ht="2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 spans="1:23" ht="24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 spans="1:23" ht="24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 spans="1:23" ht="24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 spans="1:23" ht="24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 spans="1:23" ht="24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 spans="1:23" ht="24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</row>
    <row r="521" spans="1:23" ht="24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 spans="1:23" ht="24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 spans="1:23" ht="24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</row>
    <row r="524" spans="1:23" ht="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</row>
    <row r="525" spans="1:23" ht="24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 spans="1:23" ht="24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 spans="1:23" ht="24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 spans="1:23" ht="24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</row>
    <row r="529" spans="1:23" ht="24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 spans="1:23" ht="24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</row>
    <row r="531" spans="1:23" ht="24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 spans="1:23" ht="24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</row>
    <row r="533" spans="1:23" ht="24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 spans="1:23" ht="2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 spans="1:23" ht="24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 spans="1:23" ht="24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 spans="1:23" ht="24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</row>
    <row r="538" spans="1:23" ht="24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 spans="1:23" ht="24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 spans="1:23" ht="24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 spans="1:23" ht="24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 spans="1:23" ht="24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</row>
    <row r="543" spans="1:23" ht="24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 spans="1:23" ht="2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 spans="1:23" ht="24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</row>
    <row r="546" spans="1:23" ht="24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 spans="1:23" ht="24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 spans="1:23" ht="24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 spans="1:23" ht="24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 spans="1:23" ht="24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 spans="1:23" ht="24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</row>
    <row r="552" spans="1:23" ht="24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 spans="1:23" ht="24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</row>
    <row r="554" spans="1:23" ht="2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 spans="1:23" ht="24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 spans="1:23" ht="24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</row>
    <row r="557" spans="1:23" ht="24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 spans="1:23" ht="24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 spans="1:23" ht="24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</row>
    <row r="560" spans="1:23" ht="24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 spans="1:23" ht="24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 spans="1:23" ht="24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 spans="1:23" ht="24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 spans="1:23" ht="2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 spans="1:23" ht="24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 spans="1:23" ht="24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</row>
    <row r="567" spans="1:23" ht="24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 spans="1:23" ht="24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 spans="1:23" ht="24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 spans="1:23" ht="24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 spans="1:23" ht="24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 spans="1:23" ht="24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</row>
    <row r="573" spans="1:23" ht="24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 spans="1:23" ht="2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 spans="1:23" ht="24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 spans="1:23" ht="24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 spans="1:23" ht="24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</row>
    <row r="578" spans="1:23" ht="24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</row>
    <row r="579" spans="1:23" ht="24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 spans="1:23" ht="24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</row>
    <row r="581" spans="1:23" ht="24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 spans="1:23" ht="24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 spans="1:23" ht="24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 spans="1:23" ht="2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</row>
    <row r="585" spans="1:23" ht="24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 spans="1:23" ht="24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</row>
    <row r="587" spans="1:23" ht="24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 spans="1:23" ht="24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</row>
    <row r="589" spans="1:23" ht="24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 spans="1:23" ht="24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 spans="1:23" ht="24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 spans="1:23" ht="24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 spans="1:23" ht="24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 spans="1:23" ht="2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 spans="1:23" ht="24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 spans="1:23" ht="24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 spans="1:23" ht="24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 spans="1:23" ht="24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 spans="1:23" ht="24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 spans="1:23" ht="24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</row>
    <row r="601" spans="1:23" ht="24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 spans="1:23" ht="24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 spans="1:23" ht="24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 spans="1:23" ht="2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 spans="1:23" ht="24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</row>
    <row r="606" spans="1:23" ht="24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 spans="1:23" ht="24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 spans="1:23" ht="24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 spans="1:23" ht="24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 spans="1:23" ht="24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 spans="1:23" ht="24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</row>
    <row r="612" spans="1:23" ht="24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 spans="1:23" ht="24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 spans="1:23" ht="2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 spans="1:23" ht="24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 spans="1:23" ht="24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 spans="1:23" ht="24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 spans="1:23" ht="24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 spans="1:23" ht="24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</row>
    <row r="620" spans="1:23" ht="24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 spans="1:23" ht="24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 spans="1:23" ht="24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 spans="1:23" ht="24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 spans="1:23" ht="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 spans="1:23" ht="24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 spans="1:23" ht="24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 spans="1:23" ht="24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 spans="1:23" ht="24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 spans="1:23" ht="24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 spans="1:23" ht="24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 spans="1:23" ht="24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 spans="1:23" ht="24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 spans="1:23" ht="24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 spans="1:23" ht="2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 spans="1:23" ht="24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 spans="1:23" ht="24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 spans="1:23" ht="24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 spans="1:23" ht="24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 spans="1:23" ht="24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 spans="1:23" ht="24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 spans="1:23" ht="24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 spans="1:23" ht="24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 spans="1:23" ht="24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 spans="1:23" ht="2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 spans="1:23" ht="24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 spans="1:23" ht="24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 spans="1:23" ht="24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 spans="1:23" ht="24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 spans="1:23" ht="24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 spans="1:23" ht="24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 spans="1:23" ht="24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 spans="1:23" ht="24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 spans="1:23" ht="24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 spans="1:23" ht="2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 spans="1:23" ht="24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 spans="1:23" ht="24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 spans="1:23" ht="24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 spans="1:23" ht="24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 spans="1:23" ht="24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</row>
    <row r="660" spans="1:23" ht="24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 spans="1:23" ht="24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 spans="1:23" ht="24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 spans="1:23" ht="24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</row>
    <row r="664" spans="1:23" ht="2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 spans="1:23" ht="24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 spans="1:23" ht="24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 spans="1:23" ht="24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 spans="1:23" ht="24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 spans="1:23" ht="24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 spans="1:23" ht="24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 spans="1:23" ht="24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 spans="1:23" ht="24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</row>
    <row r="673" spans="1:23" ht="24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 spans="1:23" ht="2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 spans="1:23" ht="24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 spans="1:23" ht="24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 spans="1:23" ht="24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 spans="1:23" ht="24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</row>
    <row r="679" spans="1:23" ht="24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 spans="1:23" ht="24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 spans="1:23" ht="24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 spans="1:23" ht="24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</row>
    <row r="683" spans="1:23" ht="24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 spans="1:23" ht="2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</row>
    <row r="685" spans="1:23" ht="24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 spans="1:23" ht="24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 spans="1:23" ht="24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 spans="1:23" ht="24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 spans="1:23" ht="24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 spans="1:23" ht="24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 spans="1:23" ht="24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</row>
    <row r="692" spans="1:23" ht="24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 spans="1:23" ht="24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</row>
    <row r="694" spans="1:23" ht="2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 spans="1:23" ht="24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 spans="1:23" ht="24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 spans="1:23" ht="24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 spans="1:23" ht="24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 spans="1:23" ht="24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 spans="1:23" ht="24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 spans="1:23" ht="24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 spans="1:23" ht="24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 spans="1:23" ht="24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 spans="1:23" ht="2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 spans="1:23" ht="24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 spans="1:23" ht="24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 spans="1:23" ht="24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 spans="1:23" ht="24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</row>
    <row r="709" spans="1:23" ht="24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 spans="1:23" ht="24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 spans="1:23" ht="24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 spans="1:23" ht="24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</row>
    <row r="713" spans="1:23" ht="24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 spans="1:23" ht="2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 spans="1:23" ht="24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 spans="1:23" ht="24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 spans="1:23" ht="24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 spans="1:23" ht="24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 spans="1:23" ht="24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 spans="1:23" ht="24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</row>
    <row r="721" spans="1:23" ht="24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 spans="1:23" ht="24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</row>
    <row r="723" spans="1:23" ht="24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 spans="1:23" ht="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</row>
    <row r="725" spans="1:23" ht="24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 spans="1:23" ht="24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  <row r="727" spans="1:23" ht="24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</row>
    <row r="728" spans="1:23" ht="24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</row>
    <row r="729" spans="1:23" ht="24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</row>
    <row r="730" spans="1:23" ht="24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</row>
    <row r="731" spans="1:23" ht="24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</row>
    <row r="732" spans="1:23" ht="24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</row>
    <row r="733" spans="1:23" ht="24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</row>
    <row r="734" spans="1:23" ht="2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</row>
    <row r="735" spans="1:23" ht="24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</row>
    <row r="736" spans="1:23" ht="24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</row>
    <row r="737" spans="1:23" ht="24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</row>
    <row r="738" spans="1:23" ht="24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</row>
    <row r="739" spans="1:23" ht="24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</row>
    <row r="740" spans="1:23" ht="24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</row>
    <row r="741" spans="1:23" ht="24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</row>
    <row r="742" spans="1:23" ht="24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 spans="1:23" ht="24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</row>
    <row r="744" spans="1:23" ht="2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</row>
    <row r="745" spans="1:23" ht="24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</row>
    <row r="746" spans="1:23" ht="24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</row>
    <row r="747" spans="1:23" ht="24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</row>
    <row r="748" spans="1:23" ht="24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</row>
    <row r="749" spans="1:23" ht="24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</row>
    <row r="750" spans="1:23" ht="24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</row>
    <row r="751" spans="1:23" ht="24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</row>
    <row r="752" spans="1:23" ht="24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</row>
    <row r="753" spans="1:23" ht="24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</row>
    <row r="754" spans="1:23" ht="2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</row>
    <row r="755" spans="1:23" ht="24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</row>
    <row r="756" spans="1:23" ht="24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</row>
    <row r="757" spans="1:23" ht="24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</row>
    <row r="758" spans="1:23" ht="24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</row>
    <row r="759" spans="1:23" ht="24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</row>
    <row r="760" spans="1:23" ht="24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</row>
    <row r="761" spans="1:23" ht="24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</row>
    <row r="762" spans="1:23" ht="24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</row>
    <row r="763" spans="1:23" ht="24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</row>
    <row r="764" spans="1:23" ht="2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</row>
    <row r="765" spans="1:23" ht="24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</row>
    <row r="766" spans="1:23" ht="24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</row>
    <row r="767" spans="1:23" ht="24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</row>
    <row r="768" spans="1:23" ht="24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</row>
    <row r="769" spans="1:23" ht="24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</row>
    <row r="770" spans="1:23" ht="24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</row>
    <row r="771" spans="1:23" ht="24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</row>
    <row r="772" spans="1:23" ht="24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</row>
    <row r="773" spans="1:23" ht="24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</row>
    <row r="774" spans="1:23" ht="2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</row>
    <row r="775" spans="1:23" ht="24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</row>
    <row r="776" spans="1:23" ht="24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</row>
    <row r="777" spans="1:23" ht="24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</row>
    <row r="778" spans="1:23" ht="24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</row>
    <row r="779" spans="1:23" ht="24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</row>
    <row r="780" spans="1:23" ht="24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</row>
    <row r="781" spans="1:23" ht="24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</row>
    <row r="782" spans="1:23" ht="24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</row>
    <row r="783" spans="1:23" ht="24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</row>
    <row r="784" spans="1:23" ht="2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</row>
    <row r="785" spans="1:23" ht="24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</row>
    <row r="786" spans="1:23" ht="24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</row>
    <row r="787" spans="1:23" ht="24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</row>
    <row r="788" spans="1:23" ht="24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</row>
    <row r="789" spans="1:23" ht="24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</row>
    <row r="790" spans="1:23" ht="24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 spans="1:23" ht="24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</row>
    <row r="792" spans="1:23" ht="24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 spans="1:23" ht="24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</row>
    <row r="794" spans="1:23" ht="2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 spans="1:23" ht="24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 spans="1:23" ht="24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 spans="1:23" ht="24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</row>
    <row r="798" spans="1:23" ht="24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</row>
    <row r="799" spans="1:23" ht="24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</row>
    <row r="800" spans="1:23" ht="24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</row>
    <row r="801" spans="1:23" ht="24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</row>
    <row r="802" spans="1:23" ht="24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</row>
    <row r="803" spans="1:23" ht="24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</row>
    <row r="804" spans="1:23" ht="2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</row>
    <row r="805" spans="1:23" ht="24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</row>
    <row r="806" spans="1:23" ht="24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</row>
    <row r="807" spans="1:23" ht="24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</row>
    <row r="808" spans="1:23" ht="24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</row>
    <row r="809" spans="1:23" ht="24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</row>
    <row r="810" spans="1:23" ht="24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</row>
    <row r="811" spans="1:23" ht="24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</row>
    <row r="812" spans="1:23" ht="24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</row>
    <row r="813" spans="1:23" ht="24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</row>
    <row r="814" spans="1:23" ht="2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 spans="1:23" ht="24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</row>
    <row r="816" spans="1:23" ht="24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</row>
    <row r="817" spans="1:23" ht="24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</row>
    <row r="818" spans="1:23" ht="24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</row>
    <row r="819" spans="1:23" ht="24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</row>
    <row r="820" spans="1:23" ht="24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</row>
    <row r="821" spans="1:23" ht="24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</row>
    <row r="822" spans="1:23" ht="24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</row>
    <row r="823" spans="1:23" ht="24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</row>
    <row r="824" spans="1:23" ht="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</row>
    <row r="825" spans="1:23" ht="24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</row>
    <row r="826" spans="1:23" ht="24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</row>
    <row r="827" spans="1:23" ht="24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</row>
    <row r="828" spans="1:23" ht="24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</row>
    <row r="829" spans="1:23" ht="24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</row>
    <row r="830" spans="1:23" ht="24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</row>
    <row r="831" spans="1:23" ht="24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</row>
    <row r="832" spans="1:23" ht="24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</row>
    <row r="833" spans="1:23" ht="24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</row>
    <row r="834" spans="1:23" ht="2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</row>
    <row r="835" spans="1:23" ht="24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</row>
    <row r="836" spans="1:23" ht="24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</row>
    <row r="837" spans="1:23" ht="24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</row>
    <row r="838" spans="1:23" ht="24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 spans="1:23" ht="24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</row>
    <row r="840" spans="1:23" ht="24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</row>
    <row r="841" spans="1:23" ht="24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</row>
    <row r="842" spans="1:23" ht="24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</row>
    <row r="843" spans="1:23" ht="24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</row>
    <row r="844" spans="1:23" ht="2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</row>
    <row r="845" spans="1:23" ht="24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</row>
    <row r="846" spans="1:23" ht="24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</row>
    <row r="847" spans="1:23" ht="24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</row>
    <row r="848" spans="1:23" ht="24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</row>
    <row r="849" spans="1:23" ht="24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</row>
    <row r="850" spans="1:23" ht="24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</row>
    <row r="851" spans="1:23" ht="24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</row>
    <row r="852" spans="1:23" ht="24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</row>
    <row r="853" spans="1:23" ht="24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</row>
    <row r="854" spans="1:23" ht="2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</row>
    <row r="855" spans="1:23" ht="24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</row>
    <row r="856" spans="1:23" ht="24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</row>
    <row r="857" spans="1:23" ht="24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</row>
    <row r="858" spans="1:23" ht="24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</row>
    <row r="859" spans="1:23" ht="24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</row>
    <row r="860" spans="1:23" ht="24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</row>
    <row r="861" spans="1:23" ht="24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</row>
    <row r="862" spans="1:23" ht="24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 spans="1:23" ht="24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</row>
    <row r="864" spans="1:23" ht="2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</row>
    <row r="865" spans="1:23" ht="24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</row>
    <row r="866" spans="1:23" ht="24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</row>
    <row r="867" spans="1:23" ht="24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</row>
    <row r="868" spans="1:23" ht="24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</row>
    <row r="869" spans="1:23" ht="24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</row>
    <row r="870" spans="1:23" ht="24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</row>
    <row r="871" spans="1:23" ht="24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</row>
    <row r="872" spans="1:23" ht="24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</row>
    <row r="873" spans="1:23" ht="24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</row>
    <row r="874" spans="1:23" ht="2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</row>
    <row r="875" spans="1:23" ht="24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</row>
    <row r="876" spans="1:23" ht="24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</row>
    <row r="877" spans="1:23" ht="24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</row>
    <row r="878" spans="1:23" ht="24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</row>
    <row r="879" spans="1:23" ht="24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</row>
    <row r="880" spans="1:23" ht="24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</row>
    <row r="881" spans="1:23" ht="24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</row>
    <row r="882" spans="1:23" ht="24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</row>
    <row r="883" spans="1:23" ht="24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</row>
    <row r="884" spans="1:23" ht="2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</row>
    <row r="885" spans="1:23" ht="24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</row>
    <row r="886" spans="1:23" ht="24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 spans="1:23" ht="24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</row>
    <row r="888" spans="1:23" ht="24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</row>
    <row r="889" spans="1:23" ht="24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</row>
    <row r="890" spans="1:23" ht="24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</row>
    <row r="891" spans="1:23" ht="24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</row>
    <row r="892" spans="1:23" ht="24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</row>
    <row r="893" spans="1:23" ht="24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</row>
    <row r="894" spans="1:23" ht="2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</row>
    <row r="895" spans="1:23" ht="24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</row>
    <row r="896" spans="1:23" ht="24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</row>
    <row r="897" spans="1:23" ht="24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</row>
    <row r="898" spans="1:23" ht="24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</row>
    <row r="899" spans="1:23" ht="24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</row>
    <row r="900" spans="1:23" ht="24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</row>
    <row r="901" spans="1:23" ht="24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</row>
    <row r="902" spans="1:23" ht="24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</row>
    <row r="903" spans="1:23" ht="24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</row>
    <row r="904" spans="1:23" ht="2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</row>
    <row r="905" spans="1:23" ht="24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</row>
    <row r="906" spans="1:23" ht="24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</row>
    <row r="907" spans="1:23" ht="24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</row>
    <row r="908" spans="1:23" ht="24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</row>
    <row r="909" spans="1:23" ht="24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</row>
    <row r="910" spans="1:23" ht="24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 spans="1:23" ht="24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</row>
    <row r="912" spans="1:23" ht="24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</row>
    <row r="913" spans="1:23" ht="24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</row>
    <row r="914" spans="1:23" ht="2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</row>
    <row r="915" spans="1:23" ht="24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</row>
    <row r="916" spans="1:23" ht="24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</row>
    <row r="917" spans="1:23" ht="24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</row>
    <row r="918" spans="1:23" ht="24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</row>
    <row r="919" spans="1:23" ht="24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</row>
    <row r="920" spans="1:23" ht="24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</row>
    <row r="921" spans="1:23" ht="24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</row>
    <row r="922" spans="1:23" ht="24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</row>
    <row r="923" spans="1:23" ht="24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</row>
    <row r="924" spans="1:23" ht="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</row>
    <row r="925" spans="1:23" ht="24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</row>
    <row r="926" spans="1:23" ht="24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</row>
    <row r="927" spans="1:23" ht="24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</row>
    <row r="928" spans="1:23" ht="24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</row>
    <row r="929" spans="1:23" ht="24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</row>
    <row r="930" spans="1:23" ht="24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</row>
    <row r="931" spans="1:23" ht="24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</row>
    <row r="932" spans="1:23" ht="24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</row>
    <row r="933" spans="1:23" ht="24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</row>
    <row r="934" spans="1:23" ht="2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 spans="1:23" ht="24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</row>
    <row r="936" spans="1:23" ht="24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</row>
    <row r="937" spans="1:23" ht="24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</row>
    <row r="938" spans="1:23" ht="24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</row>
    <row r="939" spans="1:23" ht="24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</row>
    <row r="940" spans="1:23" ht="24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</row>
    <row r="941" spans="1:23" ht="24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</row>
    <row r="942" spans="1:23" ht="24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</row>
    <row r="943" spans="1:23" ht="24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</row>
    <row r="944" spans="1:23" ht="2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</row>
    <row r="945" spans="1:23" ht="24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</row>
    <row r="946" spans="1:23" ht="24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</row>
    <row r="947" spans="1:23" ht="24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</row>
    <row r="948" spans="1:23" ht="24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</row>
    <row r="949" spans="1:23" ht="24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</row>
    <row r="950" spans="1:23" ht="24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</row>
    <row r="951" spans="1:23" ht="24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</row>
    <row r="952" spans="1:23" ht="24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</row>
    <row r="953" spans="1:23" ht="24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</row>
    <row r="954" spans="1:23" ht="2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</row>
    <row r="955" spans="1:23" ht="24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</row>
    <row r="956" spans="1:23" ht="24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</row>
    <row r="957" spans="1:23" ht="24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</row>
    <row r="958" spans="1:23" ht="24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 spans="1:23" ht="24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</row>
    <row r="960" spans="1:23" ht="24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</row>
    <row r="961" spans="1:23" ht="24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</row>
    <row r="962" spans="1:23" ht="24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</row>
    <row r="963" spans="1:23" ht="24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</row>
    <row r="964" spans="1:23" ht="2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</row>
    <row r="965" spans="1:23" ht="24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</row>
    <row r="966" spans="1:23" ht="24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</row>
    <row r="967" spans="1:23" ht="24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</row>
    <row r="968" spans="1:23" ht="24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</row>
    <row r="969" spans="1:23" ht="24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</row>
    <row r="970" spans="1:23" ht="24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</row>
    <row r="971" spans="1:23" ht="24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</row>
    <row r="972" spans="1:23" ht="24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</row>
    <row r="973" spans="1:23" ht="24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</row>
    <row r="974" spans="1:23" ht="2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</row>
    <row r="975" spans="1:23" ht="24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</row>
    <row r="976" spans="1:23" ht="24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</row>
    <row r="977" spans="1:23" ht="24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</row>
    <row r="978" spans="1:23" ht="24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</row>
    <row r="979" spans="1:23" ht="24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</row>
    <row r="980" spans="1:23" ht="24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</row>
    <row r="981" spans="1:23" ht="24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</row>
    <row r="982" spans="1:23" ht="24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</row>
    <row r="983" spans="1:23" ht="24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 spans="1:23" ht="2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</row>
    <row r="985" spans="1:23" ht="24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</row>
    <row r="986" spans="1:23" ht="24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</row>
    <row r="987" spans="1:23" ht="24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</row>
    <row r="988" spans="1:23" ht="24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</row>
    <row r="989" spans="1:23" ht="24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</row>
    <row r="990" spans="1:23" ht="24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</row>
    <row r="991" spans="1:23" ht="24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</row>
    <row r="992" spans="1:23" ht="24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</row>
    <row r="993" spans="1:23" ht="24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</row>
    <row r="994" spans="1:23" ht="2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</row>
    <row r="995" spans="1:23" ht="24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</row>
    <row r="996" spans="1:23" ht="24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</row>
    <row r="997" spans="1:23" ht="24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</row>
    <row r="998" spans="1:23" ht="24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</row>
    <row r="999" spans="1:23" ht="24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</row>
    <row r="1000" spans="1:23" ht="24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</row>
    <row r="1001" spans="1:23" ht="24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</row>
    <row r="1002" spans="1:23" ht="24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</row>
    <row r="1003" spans="1:23" ht="24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</row>
    <row r="1004" spans="1:23" ht="2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</row>
    <row r="1005" spans="1:23" ht="24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</row>
    <row r="1006" spans="1:23" ht="24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</row>
  </sheetData>
  <mergeCells count="1">
    <mergeCell ref="A1:D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W1006"/>
  <sheetViews>
    <sheetView workbookViewId="0"/>
  </sheetViews>
  <sheetFormatPr defaultColWidth="12.5703125" defaultRowHeight="15.75" customHeight="1"/>
  <cols>
    <col min="1" max="1" width="24.7109375" customWidth="1"/>
    <col min="3" max="3" width="14.28515625" customWidth="1"/>
    <col min="4" max="4" width="23" customWidth="1"/>
  </cols>
  <sheetData>
    <row r="1" spans="1:23" ht="15.75" customHeight="1">
      <c r="A1" s="35" t="s">
        <v>55</v>
      </c>
      <c r="B1" s="34"/>
      <c r="C1" s="34"/>
      <c r="D1" s="34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ht="15.75" customHeight="1">
      <c r="A2" s="6" t="s">
        <v>38</v>
      </c>
      <c r="B2" s="6" t="s">
        <v>45</v>
      </c>
      <c r="C2" s="6" t="s">
        <v>40</v>
      </c>
      <c r="D2" s="6" t="s">
        <v>46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3" ht="15.75" customHeight="1">
      <c r="A3" s="6" t="s">
        <v>2</v>
      </c>
      <c r="B3" s="18">
        <f>119407.97+449850</f>
        <v>569257.97</v>
      </c>
      <c r="C3" s="6">
        <v>525905</v>
      </c>
      <c r="D3" s="6">
        <f t="shared" ref="D3:D7" si="0">B3/C3</f>
        <v>1.0824349835046254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 spans="1:23" ht="15.75" customHeight="1">
      <c r="A4" s="6" t="s">
        <v>3</v>
      </c>
      <c r="B4" s="18">
        <f>115998.81+471437.48</f>
        <v>587436.29</v>
      </c>
      <c r="C4" s="26">
        <v>553810</v>
      </c>
      <c r="D4" s="6">
        <f t="shared" si="0"/>
        <v>1.0607180982647479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 spans="1:23" ht="15.75" customHeight="1">
      <c r="A5" s="6" t="s">
        <v>4</v>
      </c>
      <c r="B5" s="6">
        <f>121481.52+514883.03</f>
        <v>636364.55000000005</v>
      </c>
      <c r="C5" s="6">
        <v>555066</v>
      </c>
      <c r="D5" s="6">
        <f t="shared" si="0"/>
        <v>1.1464664562412399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</row>
    <row r="6" spans="1:23" ht="15.75" customHeight="1">
      <c r="A6" s="6" t="s">
        <v>5</v>
      </c>
      <c r="B6" s="6">
        <f>111757.4+423505.89</f>
        <v>535263.29</v>
      </c>
      <c r="C6" s="6">
        <v>599330</v>
      </c>
      <c r="D6" s="6">
        <f t="shared" si="0"/>
        <v>0.89310278143927391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 spans="1:23" ht="15.75" customHeight="1">
      <c r="A7" s="6" t="s">
        <v>6</v>
      </c>
      <c r="B7" s="6">
        <f>100633+392022.67</f>
        <v>492655.67</v>
      </c>
      <c r="C7" s="6">
        <v>609129</v>
      </c>
      <c r="D7" s="6">
        <f t="shared" si="0"/>
        <v>0.80878708779256936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spans="1:23" ht="15.75" customHeight="1">
      <c r="A8" s="6" t="s">
        <v>7</v>
      </c>
      <c r="B8" s="6"/>
      <c r="C8" s="6"/>
      <c r="D8" s="6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</row>
    <row r="9" spans="1:23" ht="15.75" customHeight="1">
      <c r="A9" s="6" t="s">
        <v>8</v>
      </c>
      <c r="B9" s="6"/>
      <c r="C9" s="6"/>
      <c r="D9" s="6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 spans="1:23" ht="15.75" customHeight="1">
      <c r="A10" s="6" t="s">
        <v>9</v>
      </c>
      <c r="B10" s="6"/>
      <c r="C10" s="6"/>
      <c r="D10" s="6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 spans="1:23" ht="15.75" customHeight="1">
      <c r="A11" s="6" t="s">
        <v>10</v>
      </c>
      <c r="B11" s="6"/>
      <c r="C11" s="6"/>
      <c r="D11" s="6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spans="1:23" ht="15.75" customHeight="1">
      <c r="A12" s="6" t="s">
        <v>11</v>
      </c>
      <c r="B12" s="6"/>
      <c r="C12" s="6"/>
      <c r="D12" s="6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spans="1:23" ht="15.75" customHeight="1">
      <c r="A13" s="6" t="s">
        <v>12</v>
      </c>
      <c r="B13" s="6"/>
      <c r="C13" s="6"/>
      <c r="D13" s="6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23" ht="15.75" customHeight="1">
      <c r="A14" s="6" t="s">
        <v>13</v>
      </c>
      <c r="B14" s="6"/>
      <c r="C14" s="6"/>
      <c r="D14" s="6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3" ht="15.7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spans="1:23" ht="15.7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 spans="1:23" ht="15.7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1:23" ht="15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spans="1:23" ht="15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spans="1:23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spans="1:23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spans="1: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spans="1:23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spans="1:23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spans="1:23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spans="1:23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spans="1:23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spans="1:23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spans="1:23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:23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spans="1:23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spans="1:23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spans="1:23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spans="1:23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spans="1:23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spans="1:23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spans="1:23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spans="1:23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spans="1:23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spans="1:23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spans="1:2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spans="1:23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spans="1:23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spans="1:23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spans="1:23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spans="1:23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spans="1:23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spans="1:23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spans="1:23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spans="1:23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spans="1:23" ht="24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spans="1:23" ht="2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spans="1:23" ht="24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spans="1:23" ht="24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spans="1:23" ht="24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spans="1:23" ht="24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spans="1:23" ht="24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spans="1:23" ht="24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spans="1:23" ht="24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spans="1:23" ht="24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spans="1:23" ht="24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spans="1:23" ht="2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spans="1:23" ht="24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spans="1:23" ht="24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spans="1:23" ht="24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spans="1:23" ht="24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spans="1:23" ht="24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spans="1:23" ht="24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spans="1:23" ht="24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spans="1:23" ht="24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spans="1:23" ht="24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spans="1:23" ht="2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spans="1:23" ht="24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spans="1:23" ht="24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spans="1:23" ht="24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spans="1:23" ht="24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spans="1:23" ht="24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spans="1:23" ht="24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spans="1:23" ht="24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spans="1:23" ht="24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spans="1:23" ht="24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spans="1:23" ht="2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spans="1:23" ht="24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spans="1:23" ht="24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spans="1:23" ht="24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spans="1:23" ht="24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spans="1:23" ht="24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spans="1:23" ht="24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spans="1:23" ht="24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spans="1:23" ht="24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spans="1:23" ht="24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spans="1:23" ht="2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spans="1:23" ht="24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spans="1:23" ht="24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spans="1:23" ht="24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spans="1:23" ht="24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spans="1:23" ht="24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spans="1:23" ht="24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spans="1:23" ht="24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spans="1:23" ht="24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spans="1:23" ht="24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spans="1:23" ht="2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spans="1:23" ht="24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spans="1:23" ht="24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spans="1:23" ht="24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spans="1:23" ht="24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spans="1:23" ht="24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spans="1:23" ht="24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spans="1:23" ht="24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spans="1:23" ht="24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spans="1:23" ht="24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spans="1:23" ht="2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spans="1:23" ht="24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spans="1:23" ht="24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spans="1:23" ht="24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spans="1:23" ht="24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spans="1:23" ht="24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spans="1:23" ht="24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spans="1:23" ht="24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spans="1:23" ht="24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spans="1:23" ht="24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spans="1:23" ht="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spans="1:23" ht="24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spans="1:23" ht="24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spans="1:23" ht="24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spans="1:23" ht="24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spans="1:23" ht="24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spans="1:23" ht="24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spans="1:23" ht="24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spans="1:23" ht="24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spans="1:23" ht="24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spans="1:23" ht="2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spans="1:23" ht="24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spans="1:23" ht="24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spans="1:23" ht="24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spans="1:23" ht="24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spans="1:23" ht="24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spans="1:23" ht="24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spans="1:23" ht="24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spans="1:23" ht="24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spans="1:23" ht="24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spans="1:23" ht="2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spans="1:23" ht="24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spans="1:23" ht="24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spans="1:23" ht="24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spans="1:23" ht="24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spans="1:23" ht="24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spans="1:23" ht="24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spans="1:23" ht="24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spans="1:23" ht="24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spans="1:23" ht="24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spans="1:23" ht="2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spans="1:23" ht="24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spans="1:23" ht="24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spans="1:23" ht="24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spans="1:23" ht="24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spans="1:23" ht="24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spans="1:23" ht="24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spans="1:23" ht="24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spans="1:23" ht="24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spans="1:23" ht="24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spans="1:23" ht="2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spans="1:23" ht="24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spans="1:23" ht="24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spans="1:23" ht="24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spans="1:23" ht="24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spans="1:23" ht="24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spans="1:23" ht="24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spans="1:23" ht="24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spans="1:23" ht="24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spans="1:23" ht="24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spans="1:23" ht="2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spans="1:23" ht="24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spans="1:23" ht="24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spans="1:23" ht="24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spans="1:23" ht="24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spans="1:23" ht="24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spans="1:23" ht="24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spans="1:23" ht="24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spans="1:23" ht="24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spans="1:23" ht="24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spans="1:23" ht="2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spans="1:23" ht="24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spans="1:23" ht="24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 spans="1:23" ht="24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spans="1:23" ht="24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 spans="1:23" ht="24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 spans="1:23" ht="24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 spans="1:23" ht="24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spans="1:23" ht="24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spans="1:23" ht="24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 spans="1:23" ht="2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spans="1:23" ht="24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 spans="1:23" ht="24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 spans="1:23" ht="24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 spans="1:23" ht="24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 spans="1:23" ht="24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 spans="1:23" ht="24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 spans="1:23" ht="24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 spans="1:23" ht="24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 spans="1:23" ht="24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 spans="1:23" ht="2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 spans="1:23" ht="24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 spans="1:23" ht="24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 spans="1:23" ht="24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 spans="1:23" ht="24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 spans="1:23" ht="24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 spans="1:23" ht="24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 spans="1:23" ht="24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 spans="1:23" ht="24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 spans="1:23" ht="24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 spans="1:23" ht="2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 spans="1:23" ht="24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 spans="1:23" ht="24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 spans="1:23" ht="24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 spans="1:23" ht="24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 spans="1:23" ht="24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 spans="1:23" ht="24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 spans="1:23" ht="24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 spans="1:23" ht="24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 spans="1:23" ht="24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 spans="1:23" ht="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 spans="1:23" ht="24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 spans="1:23" ht="24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 spans="1:23" ht="24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 spans="1:23" ht="24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 spans="1:23" ht="24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 spans="1:23" ht="24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 spans="1:23" ht="24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 spans="1:23" ht="24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 spans="1:23" ht="24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 spans="1:23" ht="2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 spans="1:23" ht="24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 spans="1:23" ht="24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 spans="1:23" ht="24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 spans="1:23" ht="24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 spans="1:23" ht="24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 spans="1:23" ht="24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 spans="1:23" ht="24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 spans="1:23" ht="24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 spans="1:23" ht="24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 spans="1:23" ht="2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 spans="1:23" ht="24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 spans="1:23" ht="24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 spans="1:23" ht="24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 spans="1:23" ht="24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 spans="1:23" ht="24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 spans="1:23" ht="24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 spans="1:23" ht="24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 spans="1:23" ht="24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 spans="1:23" ht="24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 spans="1:23" ht="2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 spans="1:23" ht="24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 spans="1:23" ht="24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 spans="1:23" ht="24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 spans="1:23" ht="24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 spans="1:23" ht="24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 spans="1:23" ht="24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 spans="1:23" ht="24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 spans="1:23" ht="24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 spans="1:23" ht="24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 spans="1:23" ht="2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 spans="1:23" ht="24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 spans="1:23" ht="24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 spans="1:23" ht="24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 spans="1:23" ht="24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 spans="1:23" ht="24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 spans="1:23" ht="24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 spans="1:23" ht="24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 spans="1:23" ht="24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 spans="1:23" ht="24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 spans="1:23" ht="2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 spans="1:23" ht="24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 spans="1:23" ht="24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 spans="1:23" ht="24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 spans="1:23" ht="24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 spans="1:23" ht="24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 spans="1:23" ht="24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 spans="1:23" ht="24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 spans="1:23" ht="24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 spans="1:23" ht="24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 spans="1:23" ht="2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 spans="1:23" ht="24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 spans="1:23" ht="24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 spans="1:23" ht="24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 spans="1:23" ht="24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 spans="1:23" ht="24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 spans="1:23" ht="24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 spans="1:23" ht="24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 spans="1:23" ht="24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 spans="1:23" ht="24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 spans="1:23" ht="2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 spans="1:23" ht="24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 spans="1:23" ht="24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 spans="1:23" ht="24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 spans="1:23" ht="24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 spans="1:23" ht="24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 spans="1:23" ht="24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 spans="1:23" ht="24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 spans="1:23" ht="24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 spans="1:23" ht="24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 spans="1:23" ht="2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 spans="1:23" ht="24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 spans="1:23" ht="24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 spans="1:23" ht="24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 spans="1:23" ht="24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 spans="1:23" ht="24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 spans="1:23" ht="24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 spans="1:23" ht="24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 spans="1:23" ht="24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 spans="1:23" ht="24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 spans="1:23" ht="2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 spans="1:23" ht="24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 spans="1:23" ht="24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 spans="1:23" ht="24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 spans="1:23" ht="24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</row>
    <row r="319" spans="1:23" ht="24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 spans="1:23" ht="24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 spans="1:23" ht="24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 spans="1:23" ht="24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 spans="1:23" ht="24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 spans="1:23" ht="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 spans="1:23" ht="24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 spans="1:23" ht="24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 spans="1:23" ht="24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 spans="1:23" ht="24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 spans="1:23" ht="24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 spans="1:23" ht="24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 spans="1:23" ht="24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 spans="1:23" ht="24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 spans="1:23" ht="24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 spans="1:23" ht="2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 spans="1:23" ht="24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 spans="1:23" ht="24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 spans="1:23" ht="24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 spans="1:23" ht="24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 spans="1:23" ht="24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 spans="1:23" ht="24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 spans="1:23" ht="24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 spans="1:23" ht="24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</row>
    <row r="343" spans="1:23" ht="24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 spans="1:23" ht="2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 spans="1:23" ht="24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 spans="1:23" ht="24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 spans="1:23" ht="24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 spans="1:23" ht="24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 spans="1:23" ht="24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 spans="1:23" ht="24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 spans="1:23" ht="24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 spans="1:23" ht="24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 spans="1:23" ht="24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 spans="1:23" ht="2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 spans="1:23" ht="24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 spans="1:23" ht="24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 spans="1:23" ht="24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 spans="1:23" ht="24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 spans="1:23" ht="24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 spans="1:23" ht="24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 spans="1:23" ht="24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 spans="1:23" ht="24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 spans="1:23" ht="24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 spans="1:23" ht="2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 spans="1:23" ht="24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 spans="1:23" ht="24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 spans="1:23" ht="24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 spans="1:23" ht="24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 spans="1:23" ht="24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</row>
    <row r="370" spans="1:23" ht="24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 spans="1:23" ht="24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 spans="1:23" ht="24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 spans="1:23" ht="24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 spans="1:23" ht="2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 spans="1:23" ht="24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 spans="1:23" ht="24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 spans="1:23" ht="24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 spans="1:23" ht="24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 spans="1:23" ht="24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 spans="1:23" ht="24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 spans="1:23" ht="24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 spans="1:23" ht="24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 spans="1:23" ht="24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 spans="1:23" ht="2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 spans="1:23" ht="24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 spans="1:23" ht="24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 spans="1:23" ht="24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 spans="1:23" ht="24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</row>
    <row r="389" spans="1:23" ht="24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 spans="1:23" ht="24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</row>
    <row r="391" spans="1:23" ht="24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 spans="1:23" ht="24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 spans="1:23" ht="24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 spans="1:23" ht="2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 spans="1:23" ht="24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 spans="1:23" ht="24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 spans="1:23" ht="24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</row>
    <row r="398" spans="1:23" ht="24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 spans="1:23" ht="24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 spans="1:23" ht="24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 spans="1:23" ht="24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 spans="1:23" ht="24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 spans="1:23" ht="24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 spans="1:23" ht="2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 spans="1:23" ht="24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 spans="1:23" ht="24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 spans="1:23" ht="24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 spans="1:23" ht="24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 spans="1:23" ht="24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 spans="1:23" ht="24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</row>
    <row r="411" spans="1:23" ht="24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 spans="1:23" ht="24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 spans="1:23" ht="24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 spans="1:23" ht="2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 spans="1:23" ht="24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 spans="1:23" ht="24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 spans="1:23" ht="24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</row>
    <row r="418" spans="1:23" ht="24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 spans="1:23" ht="24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 spans="1:23" ht="24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 spans="1:23" ht="24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 spans="1:23" ht="24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 spans="1:23" ht="24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 spans="1:23" ht="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 spans="1:23" ht="24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 spans="1:23" ht="24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 spans="1:23" ht="24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 spans="1:23" ht="24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 spans="1:23" ht="24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 spans="1:23" ht="24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 spans="1:23" ht="24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 spans="1:23" ht="24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 spans="1:23" ht="24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 spans="1:23" ht="2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 spans="1:23" ht="24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 spans="1:23" ht="24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 spans="1:23" ht="24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 spans="1:23" ht="24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 spans="1:23" ht="24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 spans="1:23" ht="24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 spans="1:23" ht="24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 spans="1:23" ht="24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 spans="1:23" ht="24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 spans="1:23" ht="2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</row>
    <row r="445" spans="1:23" ht="24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 spans="1:23" ht="24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 spans="1:23" ht="24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 spans="1:23" ht="24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 spans="1:23" ht="24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 spans="1:23" ht="24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 spans="1:23" ht="24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 spans="1:23" ht="24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</row>
    <row r="453" spans="1:23" ht="24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 spans="1:23" ht="2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 spans="1:23" ht="24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 spans="1:23" ht="24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 spans="1:23" ht="24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 spans="1:23" ht="24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 spans="1:23" ht="24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</row>
    <row r="460" spans="1:23" ht="24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 spans="1:23" ht="24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 spans="1:23" ht="24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 spans="1:23" ht="24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 spans="1:23" ht="2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 spans="1:23" ht="24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 spans="1:23" ht="24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 spans="1:23" ht="24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 spans="1:23" ht="24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 spans="1:23" ht="24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 spans="1:23" ht="24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 spans="1:23" ht="24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 spans="1:23" ht="24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 spans="1:23" ht="24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</row>
    <row r="474" spans="1:23" ht="2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 spans="1:23" ht="24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 spans="1:23" ht="24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 spans="1:23" ht="24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 spans="1:23" ht="24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 spans="1:23" ht="24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 spans="1:23" ht="24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 spans="1:23" ht="24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 spans="1:23" ht="24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 spans="1:23" ht="24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 spans="1:23" ht="2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</row>
    <row r="485" spans="1:23" ht="24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</row>
    <row r="486" spans="1:23" ht="24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 spans="1:23" ht="24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 spans="1:23" ht="24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 spans="1:23" ht="24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</row>
    <row r="490" spans="1:23" ht="24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 spans="1:23" ht="24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 spans="1:23" ht="24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 spans="1:23" ht="24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</row>
    <row r="494" spans="1:23" ht="2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 spans="1:23" ht="24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</row>
    <row r="496" spans="1:23" ht="24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 spans="1:23" ht="24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 spans="1:23" ht="24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</row>
    <row r="499" spans="1:23" ht="24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 spans="1:23" ht="24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 spans="1:23" ht="24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 spans="1:23" ht="24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 spans="1:23" ht="24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 spans="1:23" ht="2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 spans="1:23" ht="24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 spans="1:23" ht="24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 spans="1:23" ht="24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</row>
    <row r="508" spans="1:23" ht="24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 spans="1:23" ht="24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 spans="1:23" ht="24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</row>
    <row r="511" spans="1:23" ht="24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 spans="1:23" ht="24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 spans="1:23" ht="24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</row>
    <row r="514" spans="1:23" ht="2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 spans="1:23" ht="24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 spans="1:23" ht="24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 spans="1:23" ht="24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 spans="1:23" ht="24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 spans="1:23" ht="24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 spans="1:23" ht="24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</row>
    <row r="521" spans="1:23" ht="24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 spans="1:23" ht="24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 spans="1:23" ht="24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</row>
    <row r="524" spans="1:23" ht="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</row>
    <row r="525" spans="1:23" ht="24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 spans="1:23" ht="24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 spans="1:23" ht="24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 spans="1:23" ht="24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</row>
    <row r="529" spans="1:23" ht="24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 spans="1:23" ht="24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</row>
    <row r="531" spans="1:23" ht="24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 spans="1:23" ht="24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</row>
    <row r="533" spans="1:23" ht="24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 spans="1:23" ht="2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 spans="1:23" ht="24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 spans="1:23" ht="24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 spans="1:23" ht="24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</row>
    <row r="538" spans="1:23" ht="24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 spans="1:23" ht="24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 spans="1:23" ht="24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 spans="1:23" ht="24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 spans="1:23" ht="24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</row>
    <row r="543" spans="1:23" ht="24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 spans="1:23" ht="2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 spans="1:23" ht="24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</row>
    <row r="546" spans="1:23" ht="24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 spans="1:23" ht="24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 spans="1:23" ht="24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 spans="1:23" ht="24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 spans="1:23" ht="24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 spans="1:23" ht="24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</row>
    <row r="552" spans="1:23" ht="24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 spans="1:23" ht="24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</row>
    <row r="554" spans="1:23" ht="2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 spans="1:23" ht="24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 spans="1:23" ht="24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</row>
    <row r="557" spans="1:23" ht="24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 spans="1:23" ht="24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 spans="1:23" ht="24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</row>
    <row r="560" spans="1:23" ht="24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 spans="1:23" ht="24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 spans="1:23" ht="24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 spans="1:23" ht="24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 spans="1:23" ht="2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 spans="1:23" ht="24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 spans="1:23" ht="24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</row>
    <row r="567" spans="1:23" ht="24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 spans="1:23" ht="24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 spans="1:23" ht="24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 spans="1:23" ht="24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 spans="1:23" ht="24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 spans="1:23" ht="24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</row>
    <row r="573" spans="1:23" ht="24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 spans="1:23" ht="2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 spans="1:23" ht="24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 spans="1:23" ht="24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 spans="1:23" ht="24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</row>
    <row r="578" spans="1:23" ht="24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</row>
    <row r="579" spans="1:23" ht="24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 spans="1:23" ht="24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</row>
    <row r="581" spans="1:23" ht="24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 spans="1:23" ht="24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 spans="1:23" ht="24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 spans="1:23" ht="2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</row>
    <row r="585" spans="1:23" ht="24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 spans="1:23" ht="24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</row>
    <row r="587" spans="1:23" ht="24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 spans="1:23" ht="24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</row>
    <row r="589" spans="1:23" ht="24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 spans="1:23" ht="24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 spans="1:23" ht="24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 spans="1:23" ht="24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 spans="1:23" ht="24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 spans="1:23" ht="2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 spans="1:23" ht="24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 spans="1:23" ht="24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 spans="1:23" ht="24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 spans="1:23" ht="24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 spans="1:23" ht="24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 spans="1:23" ht="24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</row>
    <row r="601" spans="1:23" ht="24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 spans="1:23" ht="24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 spans="1:23" ht="24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 spans="1:23" ht="2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 spans="1:23" ht="24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</row>
    <row r="606" spans="1:23" ht="24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 spans="1:23" ht="24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 spans="1:23" ht="24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 spans="1:23" ht="24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 spans="1:23" ht="24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 spans="1:23" ht="24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</row>
    <row r="612" spans="1:23" ht="24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 spans="1:23" ht="24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 spans="1:23" ht="2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 spans="1:23" ht="24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 spans="1:23" ht="24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 spans="1:23" ht="24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 spans="1:23" ht="24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 spans="1:23" ht="24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</row>
    <row r="620" spans="1:23" ht="24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 spans="1:23" ht="24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 spans="1:23" ht="24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 spans="1:23" ht="24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 spans="1:23" ht="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 spans="1:23" ht="24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 spans="1:23" ht="24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 spans="1:23" ht="24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 spans="1:23" ht="24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 spans="1:23" ht="24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 spans="1:23" ht="24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 spans="1:23" ht="24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 spans="1:23" ht="24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 spans="1:23" ht="24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 spans="1:23" ht="2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 spans="1:23" ht="24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 spans="1:23" ht="24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 spans="1:23" ht="24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 spans="1:23" ht="24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 spans="1:23" ht="24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 spans="1:23" ht="24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 spans="1:23" ht="24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 spans="1:23" ht="24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 spans="1:23" ht="24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 spans="1:23" ht="2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 spans="1:23" ht="24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 spans="1:23" ht="24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 spans="1:23" ht="24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 spans="1:23" ht="24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 spans="1:23" ht="24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 spans="1:23" ht="24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 spans="1:23" ht="24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 spans="1:23" ht="24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 spans="1:23" ht="24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 spans="1:23" ht="2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 spans="1:23" ht="24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 spans="1:23" ht="24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 spans="1:23" ht="24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 spans="1:23" ht="24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 spans="1:23" ht="24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</row>
    <row r="660" spans="1:23" ht="24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 spans="1:23" ht="24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 spans="1:23" ht="24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 spans="1:23" ht="24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</row>
    <row r="664" spans="1:23" ht="2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 spans="1:23" ht="24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 spans="1:23" ht="24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 spans="1:23" ht="24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 spans="1:23" ht="24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 spans="1:23" ht="24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 spans="1:23" ht="24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 spans="1:23" ht="24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 spans="1:23" ht="24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</row>
    <row r="673" spans="1:23" ht="24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 spans="1:23" ht="2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 spans="1:23" ht="24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 spans="1:23" ht="24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 spans="1:23" ht="24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 spans="1:23" ht="24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</row>
    <row r="679" spans="1:23" ht="24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 spans="1:23" ht="24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 spans="1:23" ht="24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 spans="1:23" ht="24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</row>
    <row r="683" spans="1:23" ht="24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 spans="1:23" ht="2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</row>
    <row r="685" spans="1:23" ht="24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 spans="1:23" ht="24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 spans="1:23" ht="24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 spans="1:23" ht="24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 spans="1:23" ht="24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 spans="1:23" ht="24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 spans="1:23" ht="24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</row>
    <row r="692" spans="1:23" ht="24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 spans="1:23" ht="24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</row>
    <row r="694" spans="1:23" ht="2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 spans="1:23" ht="24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 spans="1:23" ht="24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 spans="1:23" ht="24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 spans="1:23" ht="24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 spans="1:23" ht="24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 spans="1:23" ht="24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 spans="1:23" ht="24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 spans="1:23" ht="24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 spans="1:23" ht="24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 spans="1:23" ht="2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 spans="1:23" ht="24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 spans="1:23" ht="24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 spans="1:23" ht="24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 spans="1:23" ht="24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</row>
    <row r="709" spans="1:23" ht="24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 spans="1:23" ht="24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 spans="1:23" ht="24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 spans="1:23" ht="24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</row>
    <row r="713" spans="1:23" ht="24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 spans="1:23" ht="2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 spans="1:23" ht="24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 spans="1:23" ht="24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 spans="1:23" ht="24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 spans="1:23" ht="24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 spans="1:23" ht="24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 spans="1:23" ht="24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</row>
    <row r="721" spans="1:23" ht="24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 spans="1:23" ht="24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</row>
    <row r="723" spans="1:23" ht="24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 spans="1:23" ht="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</row>
    <row r="725" spans="1:23" ht="24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 spans="1:23" ht="24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  <row r="727" spans="1:23" ht="24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</row>
    <row r="728" spans="1:23" ht="24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</row>
    <row r="729" spans="1:23" ht="24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</row>
    <row r="730" spans="1:23" ht="24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</row>
    <row r="731" spans="1:23" ht="24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</row>
    <row r="732" spans="1:23" ht="24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</row>
    <row r="733" spans="1:23" ht="24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</row>
    <row r="734" spans="1:23" ht="2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</row>
    <row r="735" spans="1:23" ht="24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</row>
    <row r="736" spans="1:23" ht="24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</row>
    <row r="737" spans="1:23" ht="24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</row>
    <row r="738" spans="1:23" ht="24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</row>
    <row r="739" spans="1:23" ht="24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</row>
    <row r="740" spans="1:23" ht="24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</row>
    <row r="741" spans="1:23" ht="24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</row>
    <row r="742" spans="1:23" ht="24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 spans="1:23" ht="24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</row>
    <row r="744" spans="1:23" ht="2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</row>
    <row r="745" spans="1:23" ht="24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</row>
    <row r="746" spans="1:23" ht="24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</row>
    <row r="747" spans="1:23" ht="24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</row>
    <row r="748" spans="1:23" ht="24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</row>
    <row r="749" spans="1:23" ht="24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</row>
    <row r="750" spans="1:23" ht="24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</row>
    <row r="751" spans="1:23" ht="24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</row>
    <row r="752" spans="1:23" ht="24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</row>
    <row r="753" spans="1:23" ht="24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</row>
    <row r="754" spans="1:23" ht="2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</row>
    <row r="755" spans="1:23" ht="24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</row>
    <row r="756" spans="1:23" ht="24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</row>
    <row r="757" spans="1:23" ht="24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</row>
    <row r="758" spans="1:23" ht="24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</row>
    <row r="759" spans="1:23" ht="24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</row>
    <row r="760" spans="1:23" ht="24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</row>
    <row r="761" spans="1:23" ht="24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</row>
    <row r="762" spans="1:23" ht="24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</row>
    <row r="763" spans="1:23" ht="24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</row>
    <row r="764" spans="1:23" ht="2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</row>
    <row r="765" spans="1:23" ht="24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</row>
    <row r="766" spans="1:23" ht="24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</row>
    <row r="767" spans="1:23" ht="24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</row>
    <row r="768" spans="1:23" ht="24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</row>
    <row r="769" spans="1:23" ht="24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</row>
    <row r="770" spans="1:23" ht="24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</row>
    <row r="771" spans="1:23" ht="24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</row>
    <row r="772" spans="1:23" ht="24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</row>
    <row r="773" spans="1:23" ht="24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</row>
    <row r="774" spans="1:23" ht="2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</row>
    <row r="775" spans="1:23" ht="24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</row>
    <row r="776" spans="1:23" ht="24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</row>
    <row r="777" spans="1:23" ht="24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</row>
    <row r="778" spans="1:23" ht="24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</row>
    <row r="779" spans="1:23" ht="24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</row>
    <row r="780" spans="1:23" ht="24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</row>
    <row r="781" spans="1:23" ht="24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</row>
    <row r="782" spans="1:23" ht="24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</row>
    <row r="783" spans="1:23" ht="24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</row>
    <row r="784" spans="1:23" ht="2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</row>
    <row r="785" spans="1:23" ht="24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</row>
    <row r="786" spans="1:23" ht="24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</row>
    <row r="787" spans="1:23" ht="24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</row>
    <row r="788" spans="1:23" ht="24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</row>
    <row r="789" spans="1:23" ht="24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</row>
    <row r="790" spans="1:23" ht="24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 spans="1:23" ht="24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</row>
    <row r="792" spans="1:23" ht="24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 spans="1:23" ht="24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</row>
    <row r="794" spans="1:23" ht="2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 spans="1:23" ht="24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 spans="1:23" ht="24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 spans="1:23" ht="24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</row>
    <row r="798" spans="1:23" ht="24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</row>
    <row r="799" spans="1:23" ht="24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</row>
    <row r="800" spans="1:23" ht="24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</row>
    <row r="801" spans="1:23" ht="24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</row>
    <row r="802" spans="1:23" ht="24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</row>
    <row r="803" spans="1:23" ht="24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</row>
    <row r="804" spans="1:23" ht="2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</row>
    <row r="805" spans="1:23" ht="24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</row>
    <row r="806" spans="1:23" ht="24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</row>
    <row r="807" spans="1:23" ht="24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</row>
    <row r="808" spans="1:23" ht="24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</row>
    <row r="809" spans="1:23" ht="24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</row>
    <row r="810" spans="1:23" ht="24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</row>
    <row r="811" spans="1:23" ht="24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</row>
    <row r="812" spans="1:23" ht="24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</row>
    <row r="813" spans="1:23" ht="24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</row>
    <row r="814" spans="1:23" ht="2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 spans="1:23" ht="24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</row>
    <row r="816" spans="1:23" ht="24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</row>
    <row r="817" spans="1:23" ht="24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</row>
    <row r="818" spans="1:23" ht="24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</row>
    <row r="819" spans="1:23" ht="24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</row>
    <row r="820" spans="1:23" ht="24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</row>
    <row r="821" spans="1:23" ht="24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</row>
    <row r="822" spans="1:23" ht="24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</row>
    <row r="823" spans="1:23" ht="24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</row>
    <row r="824" spans="1:23" ht="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</row>
    <row r="825" spans="1:23" ht="24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</row>
    <row r="826" spans="1:23" ht="24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</row>
    <row r="827" spans="1:23" ht="24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</row>
    <row r="828" spans="1:23" ht="24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</row>
    <row r="829" spans="1:23" ht="24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</row>
    <row r="830" spans="1:23" ht="24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</row>
    <row r="831" spans="1:23" ht="24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</row>
    <row r="832" spans="1:23" ht="24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</row>
    <row r="833" spans="1:23" ht="24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</row>
    <row r="834" spans="1:23" ht="2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</row>
    <row r="835" spans="1:23" ht="24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</row>
    <row r="836" spans="1:23" ht="24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</row>
    <row r="837" spans="1:23" ht="24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</row>
    <row r="838" spans="1:23" ht="24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 spans="1:23" ht="24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</row>
    <row r="840" spans="1:23" ht="24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</row>
    <row r="841" spans="1:23" ht="24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</row>
    <row r="842" spans="1:23" ht="24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</row>
    <row r="843" spans="1:23" ht="24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</row>
    <row r="844" spans="1:23" ht="2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</row>
    <row r="845" spans="1:23" ht="24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</row>
    <row r="846" spans="1:23" ht="24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</row>
    <row r="847" spans="1:23" ht="24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</row>
    <row r="848" spans="1:23" ht="24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</row>
    <row r="849" spans="1:23" ht="24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</row>
    <row r="850" spans="1:23" ht="24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</row>
    <row r="851" spans="1:23" ht="24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</row>
    <row r="852" spans="1:23" ht="24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</row>
    <row r="853" spans="1:23" ht="24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</row>
    <row r="854" spans="1:23" ht="2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</row>
    <row r="855" spans="1:23" ht="24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</row>
    <row r="856" spans="1:23" ht="24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</row>
    <row r="857" spans="1:23" ht="24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</row>
    <row r="858" spans="1:23" ht="24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</row>
    <row r="859" spans="1:23" ht="24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</row>
    <row r="860" spans="1:23" ht="24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</row>
    <row r="861" spans="1:23" ht="24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</row>
    <row r="862" spans="1:23" ht="24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 spans="1:23" ht="24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</row>
    <row r="864" spans="1:23" ht="2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</row>
    <row r="865" spans="1:23" ht="24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</row>
    <row r="866" spans="1:23" ht="24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</row>
    <row r="867" spans="1:23" ht="24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</row>
    <row r="868" spans="1:23" ht="24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</row>
    <row r="869" spans="1:23" ht="24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</row>
    <row r="870" spans="1:23" ht="24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</row>
    <row r="871" spans="1:23" ht="24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</row>
    <row r="872" spans="1:23" ht="24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</row>
    <row r="873" spans="1:23" ht="24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</row>
    <row r="874" spans="1:23" ht="2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</row>
    <row r="875" spans="1:23" ht="24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</row>
    <row r="876" spans="1:23" ht="24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</row>
    <row r="877" spans="1:23" ht="24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</row>
    <row r="878" spans="1:23" ht="24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</row>
    <row r="879" spans="1:23" ht="24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</row>
    <row r="880" spans="1:23" ht="24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</row>
    <row r="881" spans="1:23" ht="24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</row>
    <row r="882" spans="1:23" ht="24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</row>
    <row r="883" spans="1:23" ht="24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</row>
    <row r="884" spans="1:23" ht="2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</row>
    <row r="885" spans="1:23" ht="24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</row>
    <row r="886" spans="1:23" ht="24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 spans="1:23" ht="24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</row>
    <row r="888" spans="1:23" ht="24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</row>
    <row r="889" spans="1:23" ht="24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</row>
    <row r="890" spans="1:23" ht="24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</row>
    <row r="891" spans="1:23" ht="24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</row>
    <row r="892" spans="1:23" ht="24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</row>
    <row r="893" spans="1:23" ht="24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</row>
    <row r="894" spans="1:23" ht="2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</row>
    <row r="895" spans="1:23" ht="24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</row>
    <row r="896" spans="1:23" ht="24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</row>
    <row r="897" spans="1:23" ht="24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</row>
    <row r="898" spans="1:23" ht="24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</row>
    <row r="899" spans="1:23" ht="24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</row>
    <row r="900" spans="1:23" ht="24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</row>
    <row r="901" spans="1:23" ht="24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</row>
    <row r="902" spans="1:23" ht="24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</row>
    <row r="903" spans="1:23" ht="24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</row>
    <row r="904" spans="1:23" ht="2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</row>
    <row r="905" spans="1:23" ht="24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</row>
    <row r="906" spans="1:23" ht="24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</row>
    <row r="907" spans="1:23" ht="24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</row>
    <row r="908" spans="1:23" ht="24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</row>
    <row r="909" spans="1:23" ht="24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</row>
    <row r="910" spans="1:23" ht="24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 spans="1:23" ht="24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</row>
    <row r="912" spans="1:23" ht="24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</row>
    <row r="913" spans="1:23" ht="24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</row>
    <row r="914" spans="1:23" ht="2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</row>
    <row r="915" spans="1:23" ht="24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</row>
    <row r="916" spans="1:23" ht="24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</row>
    <row r="917" spans="1:23" ht="24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</row>
    <row r="918" spans="1:23" ht="24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</row>
    <row r="919" spans="1:23" ht="24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</row>
    <row r="920" spans="1:23" ht="24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</row>
    <row r="921" spans="1:23" ht="24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</row>
    <row r="922" spans="1:23" ht="24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</row>
    <row r="923" spans="1:23" ht="24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</row>
    <row r="924" spans="1:23" ht="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</row>
    <row r="925" spans="1:23" ht="24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</row>
    <row r="926" spans="1:23" ht="24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</row>
    <row r="927" spans="1:23" ht="24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</row>
    <row r="928" spans="1:23" ht="24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</row>
    <row r="929" spans="1:23" ht="24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</row>
    <row r="930" spans="1:23" ht="24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</row>
    <row r="931" spans="1:23" ht="24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</row>
    <row r="932" spans="1:23" ht="24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</row>
    <row r="933" spans="1:23" ht="24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</row>
    <row r="934" spans="1:23" ht="2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 spans="1:23" ht="24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</row>
    <row r="936" spans="1:23" ht="24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</row>
    <row r="937" spans="1:23" ht="24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</row>
    <row r="938" spans="1:23" ht="24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</row>
    <row r="939" spans="1:23" ht="24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</row>
    <row r="940" spans="1:23" ht="24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</row>
    <row r="941" spans="1:23" ht="24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</row>
    <row r="942" spans="1:23" ht="24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</row>
    <row r="943" spans="1:23" ht="24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</row>
    <row r="944" spans="1:23" ht="2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</row>
    <row r="945" spans="1:23" ht="24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</row>
    <row r="946" spans="1:23" ht="24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</row>
    <row r="947" spans="1:23" ht="24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</row>
    <row r="948" spans="1:23" ht="24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</row>
    <row r="949" spans="1:23" ht="24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</row>
    <row r="950" spans="1:23" ht="24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</row>
    <row r="951" spans="1:23" ht="24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</row>
    <row r="952" spans="1:23" ht="24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</row>
    <row r="953" spans="1:23" ht="24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</row>
    <row r="954" spans="1:23" ht="2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</row>
    <row r="955" spans="1:23" ht="24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</row>
    <row r="956" spans="1:23" ht="24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</row>
    <row r="957" spans="1:23" ht="24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</row>
    <row r="958" spans="1:23" ht="24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 spans="1:23" ht="24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</row>
    <row r="960" spans="1:23" ht="24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</row>
    <row r="961" spans="1:23" ht="24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</row>
    <row r="962" spans="1:23" ht="24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</row>
    <row r="963" spans="1:23" ht="24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</row>
    <row r="964" spans="1:23" ht="2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</row>
    <row r="965" spans="1:23" ht="24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</row>
    <row r="966" spans="1:23" ht="24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</row>
    <row r="967" spans="1:23" ht="24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</row>
    <row r="968" spans="1:23" ht="24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</row>
    <row r="969" spans="1:23" ht="24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</row>
    <row r="970" spans="1:23" ht="24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</row>
    <row r="971" spans="1:23" ht="24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</row>
    <row r="972" spans="1:23" ht="24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</row>
    <row r="973" spans="1:23" ht="24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</row>
    <row r="974" spans="1:23" ht="2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</row>
    <row r="975" spans="1:23" ht="24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</row>
    <row r="976" spans="1:23" ht="24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</row>
    <row r="977" spans="1:23" ht="24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</row>
    <row r="978" spans="1:23" ht="24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</row>
    <row r="979" spans="1:23" ht="24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</row>
    <row r="980" spans="1:23" ht="24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</row>
    <row r="981" spans="1:23" ht="24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</row>
    <row r="982" spans="1:23" ht="24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</row>
    <row r="983" spans="1:23" ht="24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 spans="1:23" ht="2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</row>
    <row r="985" spans="1:23" ht="24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</row>
    <row r="986" spans="1:23" ht="24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</row>
    <row r="987" spans="1:23" ht="24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</row>
    <row r="988" spans="1:23" ht="24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</row>
    <row r="989" spans="1:23" ht="24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</row>
    <row r="990" spans="1:23" ht="24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</row>
    <row r="991" spans="1:23" ht="24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</row>
    <row r="992" spans="1:23" ht="24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</row>
    <row r="993" spans="1:23" ht="24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</row>
    <row r="994" spans="1:23" ht="2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</row>
    <row r="995" spans="1:23" ht="24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</row>
    <row r="996" spans="1:23" ht="24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</row>
    <row r="997" spans="1:23" ht="24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</row>
    <row r="998" spans="1:23" ht="24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</row>
    <row r="999" spans="1:23" ht="24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</row>
    <row r="1000" spans="1:23" ht="24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</row>
    <row r="1001" spans="1:23" ht="24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</row>
    <row r="1002" spans="1:23" ht="24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</row>
    <row r="1003" spans="1:23" ht="24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</row>
    <row r="1004" spans="1:23" ht="2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</row>
    <row r="1005" spans="1:23" ht="24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</row>
    <row r="1006" spans="1:23" ht="24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</row>
  </sheetData>
  <mergeCells count="1">
    <mergeCell ref="A1:D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W1007"/>
  <sheetViews>
    <sheetView workbookViewId="0"/>
  </sheetViews>
  <sheetFormatPr defaultColWidth="12.5703125" defaultRowHeight="15.75" customHeight="1"/>
  <cols>
    <col min="1" max="1" width="24.7109375" customWidth="1"/>
    <col min="3" max="3" width="14.28515625" customWidth="1"/>
    <col min="4" max="4" width="23" customWidth="1"/>
  </cols>
  <sheetData>
    <row r="1" spans="1:23" ht="15.75" customHeight="1">
      <c r="A1" s="35" t="s">
        <v>56</v>
      </c>
      <c r="B1" s="34"/>
      <c r="C1" s="34"/>
      <c r="D1" s="34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ht="15.75" customHeight="1">
      <c r="A2" s="6" t="s">
        <v>38</v>
      </c>
      <c r="B2" s="6" t="s">
        <v>45</v>
      </c>
      <c r="C2" s="6" t="s">
        <v>40</v>
      </c>
      <c r="D2" s="6" t="s">
        <v>46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3" ht="15.75" customHeight="1">
      <c r="A3" s="6" t="s">
        <v>2</v>
      </c>
      <c r="B3" s="6"/>
      <c r="C3" s="6">
        <v>1573915</v>
      </c>
      <c r="D3" s="6">
        <f t="shared" ref="D3:D7" si="0">B4/C3</f>
        <v>0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 spans="1:23" ht="15.75" customHeight="1">
      <c r="A4" s="6" t="s">
        <v>3</v>
      </c>
      <c r="B4" s="6"/>
      <c r="C4" s="26">
        <v>1625680</v>
      </c>
      <c r="D4" s="6">
        <f t="shared" si="0"/>
        <v>0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 spans="1:23" ht="15.75" customHeight="1">
      <c r="A5" s="6" t="s">
        <v>4</v>
      </c>
      <c r="B5" s="6"/>
      <c r="C5" s="6">
        <v>1605048</v>
      </c>
      <c r="D5" s="6">
        <f t="shared" si="0"/>
        <v>0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</row>
    <row r="6" spans="1:23" ht="15.75" customHeight="1">
      <c r="A6" s="6" t="s">
        <v>5</v>
      </c>
      <c r="B6" s="6"/>
      <c r="C6" s="6">
        <v>1761969</v>
      </c>
      <c r="D6" s="6">
        <f t="shared" si="0"/>
        <v>0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 spans="1:23" ht="15.75" customHeight="1">
      <c r="A7" s="6" t="s">
        <v>6</v>
      </c>
      <c r="B7" s="6"/>
      <c r="C7" s="6">
        <v>1651184</v>
      </c>
      <c r="D7" s="6">
        <f t="shared" si="0"/>
        <v>0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spans="1:23" ht="15.75" customHeight="1">
      <c r="A8" s="6" t="s">
        <v>7</v>
      </c>
      <c r="B8" s="6"/>
      <c r="C8" s="27"/>
      <c r="D8" s="27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</row>
    <row r="9" spans="1:23" ht="15.75" customHeight="1">
      <c r="A9" s="6" t="s">
        <v>8</v>
      </c>
      <c r="B9" s="6"/>
      <c r="C9" s="6"/>
      <c r="D9" s="6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 spans="1:23" ht="15.75" customHeight="1">
      <c r="A10" s="6" t="s">
        <v>9</v>
      </c>
      <c r="B10" s="6"/>
      <c r="C10" s="6"/>
      <c r="D10" s="6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 spans="1:23" ht="15.75" customHeight="1">
      <c r="A11" s="6" t="s">
        <v>10</v>
      </c>
      <c r="B11" s="6"/>
      <c r="C11" s="6"/>
      <c r="D11" s="6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spans="1:23" ht="15.75" customHeight="1">
      <c r="A12" s="6" t="s">
        <v>11</v>
      </c>
      <c r="B12" s="6"/>
      <c r="C12" s="6"/>
      <c r="D12" s="6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spans="1:23" ht="15.75" customHeight="1">
      <c r="A13" s="6" t="s">
        <v>12</v>
      </c>
      <c r="B13" s="6"/>
      <c r="C13" s="6"/>
      <c r="D13" s="6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23" ht="15.75" customHeight="1">
      <c r="A14" s="6" t="s">
        <v>13</v>
      </c>
      <c r="B14" s="6"/>
      <c r="C14" s="6"/>
      <c r="D14" s="6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3" ht="15.7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spans="1:23" ht="15.7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 spans="1:23" ht="15.7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1:23" ht="15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spans="1:23" ht="15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spans="1:23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spans="1:23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spans="1: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spans="1:23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spans="1:23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spans="1:23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spans="1:23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spans="1:23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spans="1:23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spans="1:23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:23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spans="1:23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spans="1:23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spans="1:23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spans="1:23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spans="1:23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spans="1:23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spans="1:23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spans="1:23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spans="1:23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spans="1:23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spans="1:2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spans="1:23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spans="1:23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spans="1:23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spans="1:23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spans="1:23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spans="1:23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spans="1:23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spans="1:23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spans="1:23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spans="1:23" ht="24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spans="1:23" ht="2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spans="1:23" ht="24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spans="1:23" ht="24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spans="1:23" ht="24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spans="1:23" ht="24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spans="1:23" ht="24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spans="1:23" ht="24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spans="1:23" ht="24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spans="1:23" ht="24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spans="1:23" ht="24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spans="1:23" ht="2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spans="1:23" ht="24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spans="1:23" ht="24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spans="1:23" ht="24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spans="1:23" ht="24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spans="1:23" ht="24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spans="1:23" ht="24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spans="1:23" ht="24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spans="1:23" ht="24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spans="1:23" ht="24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spans="1:23" ht="2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spans="1:23" ht="24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spans="1:23" ht="24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spans="1:23" ht="24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spans="1:23" ht="24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spans="1:23" ht="24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spans="1:23" ht="24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spans="1:23" ht="24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spans="1:23" ht="24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spans="1:23" ht="24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spans="1:23" ht="2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spans="1:23" ht="24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spans="1:23" ht="24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spans="1:23" ht="24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spans="1:23" ht="24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spans="1:23" ht="24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spans="1:23" ht="24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spans="1:23" ht="24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spans="1:23" ht="24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spans="1:23" ht="24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spans="1:23" ht="2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spans="1:23" ht="24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spans="1:23" ht="24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spans="1:23" ht="24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spans="1:23" ht="24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spans="1:23" ht="24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spans="1:23" ht="24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spans="1:23" ht="24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spans="1:23" ht="24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spans="1:23" ht="24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spans="1:23" ht="2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spans="1:23" ht="24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spans="1:23" ht="24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spans="1:23" ht="24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spans="1:23" ht="24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spans="1:23" ht="24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spans="1:23" ht="24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spans="1:23" ht="24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spans="1:23" ht="24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spans="1:23" ht="24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spans="1:23" ht="2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spans="1:23" ht="24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spans="1:23" ht="24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spans="1:23" ht="24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spans="1:23" ht="24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spans="1:23" ht="24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spans="1:23" ht="24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spans="1:23" ht="24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spans="1:23" ht="24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spans="1:23" ht="24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spans="1:23" ht="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spans="1:23" ht="24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spans="1:23" ht="24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spans="1:23" ht="24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spans="1:23" ht="24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spans="1:23" ht="24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spans="1:23" ht="24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spans="1:23" ht="24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spans="1:23" ht="24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spans="1:23" ht="24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spans="1:23" ht="2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spans="1:23" ht="24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spans="1:23" ht="24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spans="1:23" ht="24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spans="1:23" ht="24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spans="1:23" ht="24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spans="1:23" ht="24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spans="1:23" ht="24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spans="1:23" ht="24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spans="1:23" ht="24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spans="1:23" ht="2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spans="1:23" ht="24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spans="1:23" ht="24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spans="1:23" ht="24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spans="1:23" ht="24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spans="1:23" ht="24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spans="1:23" ht="24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spans="1:23" ht="24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spans="1:23" ht="24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spans="1:23" ht="24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spans="1:23" ht="2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spans="1:23" ht="24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spans="1:23" ht="24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spans="1:23" ht="24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spans="1:23" ht="24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spans="1:23" ht="24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spans="1:23" ht="24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spans="1:23" ht="24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spans="1:23" ht="24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spans="1:23" ht="24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spans="1:23" ht="2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spans="1:23" ht="24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spans="1:23" ht="24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spans="1:23" ht="24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spans="1:23" ht="24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spans="1:23" ht="24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spans="1:23" ht="24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spans="1:23" ht="24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spans="1:23" ht="24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spans="1:23" ht="24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spans="1:23" ht="2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spans="1:23" ht="24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spans="1:23" ht="24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spans="1:23" ht="24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spans="1:23" ht="24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spans="1:23" ht="24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spans="1:23" ht="24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spans="1:23" ht="24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spans="1:23" ht="24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spans="1:23" ht="24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spans="1:23" ht="2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spans="1:23" ht="24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spans="1:23" ht="24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 spans="1:23" ht="24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spans="1:23" ht="24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 spans="1:23" ht="24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 spans="1:23" ht="24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 spans="1:23" ht="24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spans="1:23" ht="24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spans="1:23" ht="24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 spans="1:23" ht="2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spans="1:23" ht="24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 spans="1:23" ht="24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 spans="1:23" ht="24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 spans="1:23" ht="24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 spans="1:23" ht="24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 spans="1:23" ht="24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 spans="1:23" ht="24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 spans="1:23" ht="24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 spans="1:23" ht="24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 spans="1:23" ht="2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 spans="1:23" ht="24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 spans="1:23" ht="24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 spans="1:23" ht="24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 spans="1:23" ht="24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 spans="1:23" ht="24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 spans="1:23" ht="24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 spans="1:23" ht="24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 spans="1:23" ht="24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 spans="1:23" ht="24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 spans="1:23" ht="2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 spans="1:23" ht="24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 spans="1:23" ht="24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 spans="1:23" ht="24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 spans="1:23" ht="24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 spans="1:23" ht="24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 spans="1:23" ht="24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 spans="1:23" ht="24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 spans="1:23" ht="24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 spans="1:23" ht="24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 spans="1:23" ht="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 spans="1:23" ht="24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 spans="1:23" ht="24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 spans="1:23" ht="24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 spans="1:23" ht="24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 spans="1:23" ht="24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 spans="1:23" ht="24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 spans="1:23" ht="24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 spans="1:23" ht="24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 spans="1:23" ht="24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 spans="1:23" ht="2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 spans="1:23" ht="24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 spans="1:23" ht="24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 spans="1:23" ht="24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 spans="1:23" ht="24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 spans="1:23" ht="24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 spans="1:23" ht="24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 spans="1:23" ht="24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 spans="1:23" ht="24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 spans="1:23" ht="24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 spans="1:23" ht="2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 spans="1:23" ht="24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 spans="1:23" ht="24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 spans="1:23" ht="24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 spans="1:23" ht="24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 spans="1:23" ht="24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 spans="1:23" ht="24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 spans="1:23" ht="24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 spans="1:23" ht="24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 spans="1:23" ht="24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 spans="1:23" ht="2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 spans="1:23" ht="24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 spans="1:23" ht="24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 spans="1:23" ht="24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 spans="1:23" ht="24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 spans="1:23" ht="24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 spans="1:23" ht="24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 spans="1:23" ht="24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 spans="1:23" ht="24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 spans="1:23" ht="24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 spans="1:23" ht="2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 spans="1:23" ht="24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 spans="1:23" ht="24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 spans="1:23" ht="24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 spans="1:23" ht="24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 spans="1:23" ht="24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 spans="1:23" ht="24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 spans="1:23" ht="24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 spans="1:23" ht="24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 spans="1:23" ht="24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 spans="1:23" ht="2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 spans="1:23" ht="24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 spans="1:23" ht="24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 spans="1:23" ht="24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 spans="1:23" ht="24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 spans="1:23" ht="24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 spans="1:23" ht="24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 spans="1:23" ht="24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 spans="1:23" ht="24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 spans="1:23" ht="24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 spans="1:23" ht="2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 spans="1:23" ht="24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 spans="1:23" ht="24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 spans="1:23" ht="24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 spans="1:23" ht="24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 spans="1:23" ht="24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 spans="1:23" ht="24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 spans="1:23" ht="24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 spans="1:23" ht="24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 spans="1:23" ht="24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 spans="1:23" ht="2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 spans="1:23" ht="24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 spans="1:23" ht="24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 spans="1:23" ht="24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 spans="1:23" ht="24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 spans="1:23" ht="24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 spans="1:23" ht="24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 spans="1:23" ht="24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 spans="1:23" ht="24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 spans="1:23" ht="24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 spans="1:23" ht="2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 spans="1:23" ht="24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 spans="1:23" ht="24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 spans="1:23" ht="24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 spans="1:23" ht="24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 spans="1:23" ht="24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 spans="1:23" ht="24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 spans="1:23" ht="24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 spans="1:23" ht="24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 spans="1:23" ht="24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 spans="1:23" ht="2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 spans="1:23" ht="24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 spans="1:23" ht="24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 spans="1:23" ht="24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 spans="1:23" ht="24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</row>
    <row r="319" spans="1:23" ht="24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 spans="1:23" ht="24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 spans="1:23" ht="24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 spans="1:23" ht="24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 spans="1:23" ht="24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 spans="1:23" ht="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 spans="1:23" ht="24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 spans="1:23" ht="24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 spans="1:23" ht="24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 spans="1:23" ht="24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 spans="1:23" ht="24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 spans="1:23" ht="24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 spans="1:23" ht="24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 spans="1:23" ht="24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 spans="1:23" ht="24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 spans="1:23" ht="2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 spans="1:23" ht="24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 spans="1:23" ht="24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 spans="1:23" ht="24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 spans="1:23" ht="24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 spans="1:23" ht="24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 spans="1:23" ht="24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 spans="1:23" ht="24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 spans="1:23" ht="24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</row>
    <row r="343" spans="1:23" ht="24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 spans="1:23" ht="2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 spans="1:23" ht="24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 spans="1:23" ht="24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 spans="1:23" ht="24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 spans="1:23" ht="24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 spans="1:23" ht="24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 spans="1:23" ht="24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 spans="1:23" ht="24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 spans="1:23" ht="24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 spans="1:23" ht="24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 spans="1:23" ht="2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 spans="1:23" ht="24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 spans="1:23" ht="24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 spans="1:23" ht="24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 spans="1:23" ht="24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 spans="1:23" ht="24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 spans="1:23" ht="24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 spans="1:23" ht="24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 spans="1:23" ht="24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 spans="1:23" ht="24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 spans="1:23" ht="2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 spans="1:23" ht="24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 spans="1:23" ht="24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 spans="1:23" ht="24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 spans="1:23" ht="24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 spans="1:23" ht="24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</row>
    <row r="370" spans="1:23" ht="24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 spans="1:23" ht="24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 spans="1:23" ht="24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 spans="1:23" ht="24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 spans="1:23" ht="2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 spans="1:23" ht="24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 spans="1:23" ht="24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 spans="1:23" ht="24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 spans="1:23" ht="24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 spans="1:23" ht="24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 spans="1:23" ht="24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 spans="1:23" ht="24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 spans="1:23" ht="24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 spans="1:23" ht="24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 spans="1:23" ht="2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 spans="1:23" ht="24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 spans="1:23" ht="24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 spans="1:23" ht="24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 spans="1:23" ht="24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</row>
    <row r="389" spans="1:23" ht="24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 spans="1:23" ht="24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</row>
    <row r="391" spans="1:23" ht="24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 spans="1:23" ht="24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 spans="1:23" ht="24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 spans="1:23" ht="2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 spans="1:23" ht="24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 spans="1:23" ht="24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 spans="1:23" ht="24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</row>
    <row r="398" spans="1:23" ht="24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 spans="1:23" ht="24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 spans="1:23" ht="24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 spans="1:23" ht="24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 spans="1:23" ht="24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 spans="1:23" ht="24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 spans="1:23" ht="2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 spans="1:23" ht="24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 spans="1:23" ht="24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 spans="1:23" ht="24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 spans="1:23" ht="24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 spans="1:23" ht="24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 spans="1:23" ht="24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</row>
    <row r="411" spans="1:23" ht="24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 spans="1:23" ht="24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 spans="1:23" ht="24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 spans="1:23" ht="2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 spans="1:23" ht="24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 spans="1:23" ht="24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 spans="1:23" ht="24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</row>
    <row r="418" spans="1:23" ht="24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 spans="1:23" ht="24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 spans="1:23" ht="24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 spans="1:23" ht="24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 spans="1:23" ht="24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 spans="1:23" ht="24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 spans="1:23" ht="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 spans="1:23" ht="24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 spans="1:23" ht="24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 spans="1:23" ht="24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 spans="1:23" ht="24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 spans="1:23" ht="24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 spans="1:23" ht="24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 spans="1:23" ht="24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 spans="1:23" ht="24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 spans="1:23" ht="24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 spans="1:23" ht="2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 spans="1:23" ht="24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 spans="1:23" ht="24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 spans="1:23" ht="24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 spans="1:23" ht="24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 spans="1:23" ht="24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 spans="1:23" ht="24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 spans="1:23" ht="24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 spans="1:23" ht="24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 spans="1:23" ht="24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 spans="1:23" ht="2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</row>
    <row r="445" spans="1:23" ht="24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 spans="1:23" ht="24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 spans="1:23" ht="24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 spans="1:23" ht="24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 spans="1:23" ht="24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 spans="1:23" ht="24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 spans="1:23" ht="24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 spans="1:23" ht="24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</row>
    <row r="453" spans="1:23" ht="24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 spans="1:23" ht="2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 spans="1:23" ht="24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 spans="1:23" ht="24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 spans="1:23" ht="24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 spans="1:23" ht="24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 spans="1:23" ht="24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</row>
    <row r="460" spans="1:23" ht="24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 spans="1:23" ht="24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 spans="1:23" ht="24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 spans="1:23" ht="24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 spans="1:23" ht="2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 spans="1:23" ht="24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 spans="1:23" ht="24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 spans="1:23" ht="24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 spans="1:23" ht="24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 spans="1:23" ht="24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 spans="1:23" ht="24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 spans="1:23" ht="24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 spans="1:23" ht="24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 spans="1:23" ht="24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</row>
    <row r="474" spans="1:23" ht="2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 spans="1:23" ht="24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 spans="1:23" ht="24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 spans="1:23" ht="24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 spans="1:23" ht="24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 spans="1:23" ht="24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 spans="1:23" ht="24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 spans="1:23" ht="24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 spans="1:23" ht="24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 spans="1:23" ht="24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 spans="1:23" ht="2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</row>
    <row r="485" spans="1:23" ht="24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</row>
    <row r="486" spans="1:23" ht="24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 spans="1:23" ht="24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 spans="1:23" ht="24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 spans="1:23" ht="24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</row>
    <row r="490" spans="1:23" ht="24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 spans="1:23" ht="24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 spans="1:23" ht="24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 spans="1:23" ht="24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</row>
    <row r="494" spans="1:23" ht="2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 spans="1:23" ht="24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</row>
    <row r="496" spans="1:23" ht="24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 spans="1:23" ht="24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 spans="1:23" ht="24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</row>
    <row r="499" spans="1:23" ht="24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 spans="1:23" ht="24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 spans="1:23" ht="24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 spans="1:23" ht="24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 spans="1:23" ht="24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 spans="1:23" ht="2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 spans="1:23" ht="24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 spans="1:23" ht="24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 spans="1:23" ht="24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</row>
    <row r="508" spans="1:23" ht="24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 spans="1:23" ht="24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 spans="1:23" ht="24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</row>
    <row r="511" spans="1:23" ht="24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 spans="1:23" ht="24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 spans="1:23" ht="24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</row>
    <row r="514" spans="1:23" ht="2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 spans="1:23" ht="24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 spans="1:23" ht="24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 spans="1:23" ht="24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 spans="1:23" ht="24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 spans="1:23" ht="24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 spans="1:23" ht="24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</row>
    <row r="521" spans="1:23" ht="24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 spans="1:23" ht="24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 spans="1:23" ht="24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</row>
    <row r="524" spans="1:23" ht="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</row>
    <row r="525" spans="1:23" ht="24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 spans="1:23" ht="24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 spans="1:23" ht="24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 spans="1:23" ht="24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</row>
    <row r="529" spans="1:23" ht="24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 spans="1:23" ht="24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</row>
    <row r="531" spans="1:23" ht="24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 spans="1:23" ht="24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</row>
    <row r="533" spans="1:23" ht="24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 spans="1:23" ht="2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 spans="1:23" ht="24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 spans="1:23" ht="24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 spans="1:23" ht="24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</row>
    <row r="538" spans="1:23" ht="24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 spans="1:23" ht="24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 spans="1:23" ht="24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 spans="1:23" ht="24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 spans="1:23" ht="24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</row>
    <row r="543" spans="1:23" ht="24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 spans="1:23" ht="2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 spans="1:23" ht="24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</row>
    <row r="546" spans="1:23" ht="24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 spans="1:23" ht="24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 spans="1:23" ht="24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 spans="1:23" ht="24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 spans="1:23" ht="24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 spans="1:23" ht="24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</row>
    <row r="552" spans="1:23" ht="24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 spans="1:23" ht="24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</row>
    <row r="554" spans="1:23" ht="2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 spans="1:23" ht="24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 spans="1:23" ht="24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</row>
    <row r="557" spans="1:23" ht="24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 spans="1:23" ht="24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 spans="1:23" ht="24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</row>
    <row r="560" spans="1:23" ht="24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 spans="1:23" ht="24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 spans="1:23" ht="24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 spans="1:23" ht="24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 spans="1:23" ht="2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 spans="1:23" ht="24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 spans="1:23" ht="24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</row>
    <row r="567" spans="1:23" ht="24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 spans="1:23" ht="24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 spans="1:23" ht="24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 spans="1:23" ht="24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 spans="1:23" ht="24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 spans="1:23" ht="24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</row>
    <row r="573" spans="1:23" ht="24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 spans="1:23" ht="2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 spans="1:23" ht="24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 spans="1:23" ht="24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 spans="1:23" ht="24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</row>
    <row r="578" spans="1:23" ht="24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</row>
    <row r="579" spans="1:23" ht="24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 spans="1:23" ht="24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</row>
    <row r="581" spans="1:23" ht="24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 spans="1:23" ht="24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 spans="1:23" ht="24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 spans="1:23" ht="2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</row>
    <row r="585" spans="1:23" ht="24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 spans="1:23" ht="24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</row>
    <row r="587" spans="1:23" ht="24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 spans="1:23" ht="24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</row>
    <row r="589" spans="1:23" ht="24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 spans="1:23" ht="24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 spans="1:23" ht="24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 spans="1:23" ht="24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 spans="1:23" ht="24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 spans="1:23" ht="2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 spans="1:23" ht="24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 spans="1:23" ht="24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 spans="1:23" ht="24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 spans="1:23" ht="24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 spans="1:23" ht="24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 spans="1:23" ht="24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</row>
    <row r="601" spans="1:23" ht="24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 spans="1:23" ht="24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 spans="1:23" ht="24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 spans="1:23" ht="2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 spans="1:23" ht="24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</row>
    <row r="606" spans="1:23" ht="24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 spans="1:23" ht="24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 spans="1:23" ht="24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 spans="1:23" ht="24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 spans="1:23" ht="24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 spans="1:23" ht="24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</row>
    <row r="612" spans="1:23" ht="24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 spans="1:23" ht="24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 spans="1:23" ht="2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 spans="1:23" ht="24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 spans="1:23" ht="24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 spans="1:23" ht="24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 spans="1:23" ht="24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 spans="1:23" ht="24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</row>
    <row r="620" spans="1:23" ht="24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 spans="1:23" ht="24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 spans="1:23" ht="24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 spans="1:23" ht="24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 spans="1:23" ht="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 spans="1:23" ht="24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 spans="1:23" ht="24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 spans="1:23" ht="24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 spans="1:23" ht="24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 spans="1:23" ht="24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 spans="1:23" ht="24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 spans="1:23" ht="24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 spans="1:23" ht="24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 spans="1:23" ht="24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 spans="1:23" ht="2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 spans="1:23" ht="24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 spans="1:23" ht="24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 spans="1:23" ht="24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 spans="1:23" ht="24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 spans="1:23" ht="24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 spans="1:23" ht="24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 spans="1:23" ht="24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 spans="1:23" ht="24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 spans="1:23" ht="24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 spans="1:23" ht="2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 spans="1:23" ht="24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 spans="1:23" ht="24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 spans="1:23" ht="24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 spans="1:23" ht="24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 spans="1:23" ht="24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 spans="1:23" ht="24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 spans="1:23" ht="24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 spans="1:23" ht="24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 spans="1:23" ht="24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 spans="1:23" ht="2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 spans="1:23" ht="24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 spans="1:23" ht="24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 spans="1:23" ht="24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 spans="1:23" ht="24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 spans="1:23" ht="24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</row>
    <row r="660" spans="1:23" ht="24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 spans="1:23" ht="24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 spans="1:23" ht="24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 spans="1:23" ht="24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</row>
    <row r="664" spans="1:23" ht="2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 spans="1:23" ht="24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 spans="1:23" ht="24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 spans="1:23" ht="24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 spans="1:23" ht="24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 spans="1:23" ht="24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 spans="1:23" ht="24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 spans="1:23" ht="24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 spans="1:23" ht="24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</row>
    <row r="673" spans="1:23" ht="24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 spans="1:23" ht="2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 spans="1:23" ht="24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 spans="1:23" ht="24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 spans="1:23" ht="24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 spans="1:23" ht="24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</row>
    <row r="679" spans="1:23" ht="24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 spans="1:23" ht="24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 spans="1:23" ht="24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 spans="1:23" ht="24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</row>
    <row r="683" spans="1:23" ht="24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 spans="1:23" ht="2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</row>
    <row r="685" spans="1:23" ht="24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 spans="1:23" ht="24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 spans="1:23" ht="24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 spans="1:23" ht="24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 spans="1:23" ht="24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 spans="1:23" ht="24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 spans="1:23" ht="24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</row>
    <row r="692" spans="1:23" ht="24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 spans="1:23" ht="24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</row>
    <row r="694" spans="1:23" ht="2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 spans="1:23" ht="24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 spans="1:23" ht="24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 spans="1:23" ht="24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 spans="1:23" ht="24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 spans="1:23" ht="24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 spans="1:23" ht="24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 spans="1:23" ht="24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 spans="1:23" ht="24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 spans="1:23" ht="24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 spans="1:23" ht="2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 spans="1:23" ht="24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 spans="1:23" ht="24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 spans="1:23" ht="24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 spans="1:23" ht="24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</row>
    <row r="709" spans="1:23" ht="24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 spans="1:23" ht="24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 spans="1:23" ht="24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 spans="1:23" ht="24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</row>
    <row r="713" spans="1:23" ht="24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 spans="1:23" ht="2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 spans="1:23" ht="24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 spans="1:23" ht="24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 spans="1:23" ht="24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 spans="1:23" ht="24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 spans="1:23" ht="24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 spans="1:23" ht="24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</row>
    <row r="721" spans="1:23" ht="24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 spans="1:23" ht="24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</row>
    <row r="723" spans="1:23" ht="24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 spans="1:23" ht="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</row>
    <row r="725" spans="1:23" ht="24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 spans="1:23" ht="24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  <row r="727" spans="1:23" ht="24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</row>
    <row r="728" spans="1:23" ht="24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</row>
    <row r="729" spans="1:23" ht="24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</row>
    <row r="730" spans="1:23" ht="24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</row>
    <row r="731" spans="1:23" ht="24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</row>
    <row r="732" spans="1:23" ht="24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</row>
    <row r="733" spans="1:23" ht="24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</row>
    <row r="734" spans="1:23" ht="2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</row>
    <row r="735" spans="1:23" ht="24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</row>
    <row r="736" spans="1:23" ht="24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</row>
    <row r="737" spans="1:23" ht="24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</row>
    <row r="738" spans="1:23" ht="24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</row>
    <row r="739" spans="1:23" ht="24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</row>
    <row r="740" spans="1:23" ht="24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</row>
    <row r="741" spans="1:23" ht="24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</row>
    <row r="742" spans="1:23" ht="24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 spans="1:23" ht="24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</row>
    <row r="744" spans="1:23" ht="2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</row>
    <row r="745" spans="1:23" ht="24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</row>
    <row r="746" spans="1:23" ht="24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</row>
    <row r="747" spans="1:23" ht="24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</row>
    <row r="748" spans="1:23" ht="24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</row>
    <row r="749" spans="1:23" ht="24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</row>
    <row r="750" spans="1:23" ht="24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</row>
    <row r="751" spans="1:23" ht="24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</row>
    <row r="752" spans="1:23" ht="24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</row>
    <row r="753" spans="1:23" ht="24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</row>
    <row r="754" spans="1:23" ht="2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</row>
    <row r="755" spans="1:23" ht="24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</row>
    <row r="756" spans="1:23" ht="24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</row>
    <row r="757" spans="1:23" ht="24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</row>
    <row r="758" spans="1:23" ht="24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</row>
    <row r="759" spans="1:23" ht="24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</row>
    <row r="760" spans="1:23" ht="24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</row>
    <row r="761" spans="1:23" ht="24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</row>
    <row r="762" spans="1:23" ht="24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</row>
    <row r="763" spans="1:23" ht="24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</row>
    <row r="764" spans="1:23" ht="2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</row>
    <row r="765" spans="1:23" ht="24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</row>
    <row r="766" spans="1:23" ht="24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</row>
    <row r="767" spans="1:23" ht="24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</row>
    <row r="768" spans="1:23" ht="24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</row>
    <row r="769" spans="1:23" ht="24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</row>
    <row r="770" spans="1:23" ht="24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</row>
    <row r="771" spans="1:23" ht="24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</row>
    <row r="772" spans="1:23" ht="24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</row>
    <row r="773" spans="1:23" ht="24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</row>
    <row r="774" spans="1:23" ht="2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</row>
    <row r="775" spans="1:23" ht="24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</row>
    <row r="776" spans="1:23" ht="24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</row>
    <row r="777" spans="1:23" ht="24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</row>
    <row r="778" spans="1:23" ht="24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</row>
    <row r="779" spans="1:23" ht="24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</row>
    <row r="780" spans="1:23" ht="24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</row>
    <row r="781" spans="1:23" ht="24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</row>
    <row r="782" spans="1:23" ht="24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</row>
    <row r="783" spans="1:23" ht="24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</row>
    <row r="784" spans="1:23" ht="2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</row>
    <row r="785" spans="1:23" ht="24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</row>
    <row r="786" spans="1:23" ht="24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</row>
    <row r="787" spans="1:23" ht="24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</row>
    <row r="788" spans="1:23" ht="24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</row>
    <row r="789" spans="1:23" ht="24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</row>
    <row r="790" spans="1:23" ht="24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 spans="1:23" ht="24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</row>
    <row r="792" spans="1:23" ht="24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 spans="1:23" ht="24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</row>
    <row r="794" spans="1:23" ht="2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 spans="1:23" ht="24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 spans="1:23" ht="24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 spans="1:23" ht="24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</row>
    <row r="798" spans="1:23" ht="24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</row>
    <row r="799" spans="1:23" ht="24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</row>
    <row r="800" spans="1:23" ht="24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</row>
    <row r="801" spans="1:23" ht="24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</row>
    <row r="802" spans="1:23" ht="24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</row>
    <row r="803" spans="1:23" ht="24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</row>
    <row r="804" spans="1:23" ht="2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</row>
    <row r="805" spans="1:23" ht="24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</row>
    <row r="806" spans="1:23" ht="24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</row>
    <row r="807" spans="1:23" ht="24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</row>
    <row r="808" spans="1:23" ht="24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</row>
    <row r="809" spans="1:23" ht="24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</row>
    <row r="810" spans="1:23" ht="24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</row>
    <row r="811" spans="1:23" ht="24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</row>
    <row r="812" spans="1:23" ht="24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</row>
    <row r="813" spans="1:23" ht="24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</row>
    <row r="814" spans="1:23" ht="2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 spans="1:23" ht="24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</row>
    <row r="816" spans="1:23" ht="24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</row>
    <row r="817" spans="1:23" ht="24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</row>
    <row r="818" spans="1:23" ht="24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</row>
    <row r="819" spans="1:23" ht="24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</row>
    <row r="820" spans="1:23" ht="24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</row>
    <row r="821" spans="1:23" ht="24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</row>
    <row r="822" spans="1:23" ht="24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</row>
    <row r="823" spans="1:23" ht="24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</row>
    <row r="824" spans="1:23" ht="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</row>
    <row r="825" spans="1:23" ht="24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</row>
    <row r="826" spans="1:23" ht="24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</row>
    <row r="827" spans="1:23" ht="24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</row>
    <row r="828" spans="1:23" ht="24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</row>
    <row r="829" spans="1:23" ht="24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</row>
    <row r="830" spans="1:23" ht="24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</row>
    <row r="831" spans="1:23" ht="24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</row>
    <row r="832" spans="1:23" ht="24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</row>
    <row r="833" spans="1:23" ht="24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</row>
    <row r="834" spans="1:23" ht="2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</row>
    <row r="835" spans="1:23" ht="24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</row>
    <row r="836" spans="1:23" ht="24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</row>
    <row r="837" spans="1:23" ht="24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</row>
    <row r="838" spans="1:23" ht="24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 spans="1:23" ht="24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</row>
    <row r="840" spans="1:23" ht="24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</row>
    <row r="841" spans="1:23" ht="24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</row>
    <row r="842" spans="1:23" ht="24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</row>
    <row r="843" spans="1:23" ht="24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</row>
    <row r="844" spans="1:23" ht="2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</row>
    <row r="845" spans="1:23" ht="24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</row>
    <row r="846" spans="1:23" ht="24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</row>
    <row r="847" spans="1:23" ht="24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</row>
    <row r="848" spans="1:23" ht="24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</row>
    <row r="849" spans="1:23" ht="24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</row>
    <row r="850" spans="1:23" ht="24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</row>
    <row r="851" spans="1:23" ht="24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</row>
    <row r="852" spans="1:23" ht="24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</row>
    <row r="853" spans="1:23" ht="24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</row>
    <row r="854" spans="1:23" ht="2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</row>
    <row r="855" spans="1:23" ht="24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</row>
    <row r="856" spans="1:23" ht="24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</row>
    <row r="857" spans="1:23" ht="24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</row>
    <row r="858" spans="1:23" ht="24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</row>
    <row r="859" spans="1:23" ht="24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</row>
    <row r="860" spans="1:23" ht="24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</row>
    <row r="861" spans="1:23" ht="24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</row>
    <row r="862" spans="1:23" ht="24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 spans="1:23" ht="24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</row>
    <row r="864" spans="1:23" ht="2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</row>
    <row r="865" spans="1:23" ht="24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</row>
    <row r="866" spans="1:23" ht="24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</row>
    <row r="867" spans="1:23" ht="24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</row>
    <row r="868" spans="1:23" ht="24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</row>
    <row r="869" spans="1:23" ht="24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</row>
    <row r="870" spans="1:23" ht="24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</row>
    <row r="871" spans="1:23" ht="24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</row>
    <row r="872" spans="1:23" ht="24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</row>
    <row r="873" spans="1:23" ht="24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</row>
    <row r="874" spans="1:23" ht="2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</row>
    <row r="875" spans="1:23" ht="24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</row>
    <row r="876" spans="1:23" ht="24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</row>
    <row r="877" spans="1:23" ht="24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</row>
    <row r="878" spans="1:23" ht="24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</row>
    <row r="879" spans="1:23" ht="24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</row>
    <row r="880" spans="1:23" ht="24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</row>
    <row r="881" spans="1:23" ht="24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</row>
    <row r="882" spans="1:23" ht="24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</row>
    <row r="883" spans="1:23" ht="24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</row>
    <row r="884" spans="1:23" ht="2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</row>
    <row r="885" spans="1:23" ht="24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</row>
    <row r="886" spans="1:23" ht="24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 spans="1:23" ht="24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</row>
    <row r="888" spans="1:23" ht="24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</row>
    <row r="889" spans="1:23" ht="24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</row>
    <row r="890" spans="1:23" ht="24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</row>
    <row r="891" spans="1:23" ht="24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</row>
    <row r="892" spans="1:23" ht="24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</row>
    <row r="893" spans="1:23" ht="24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</row>
    <row r="894" spans="1:23" ht="2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</row>
    <row r="895" spans="1:23" ht="24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</row>
    <row r="896" spans="1:23" ht="24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</row>
    <row r="897" spans="1:23" ht="24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</row>
    <row r="898" spans="1:23" ht="24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</row>
    <row r="899" spans="1:23" ht="24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</row>
    <row r="900" spans="1:23" ht="24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</row>
    <row r="901" spans="1:23" ht="24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</row>
    <row r="902" spans="1:23" ht="24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</row>
    <row r="903" spans="1:23" ht="24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</row>
    <row r="904" spans="1:23" ht="2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</row>
    <row r="905" spans="1:23" ht="24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</row>
    <row r="906" spans="1:23" ht="24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</row>
    <row r="907" spans="1:23" ht="24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</row>
    <row r="908" spans="1:23" ht="24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</row>
    <row r="909" spans="1:23" ht="24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</row>
    <row r="910" spans="1:23" ht="24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 spans="1:23" ht="24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</row>
    <row r="912" spans="1:23" ht="24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</row>
    <row r="913" spans="1:23" ht="24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</row>
    <row r="914" spans="1:23" ht="2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</row>
    <row r="915" spans="1:23" ht="24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</row>
    <row r="916" spans="1:23" ht="24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</row>
    <row r="917" spans="1:23" ht="24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</row>
    <row r="918" spans="1:23" ht="24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</row>
    <row r="919" spans="1:23" ht="24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</row>
    <row r="920" spans="1:23" ht="24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</row>
    <row r="921" spans="1:23" ht="24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</row>
    <row r="922" spans="1:23" ht="24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</row>
    <row r="923" spans="1:23" ht="24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</row>
    <row r="924" spans="1:23" ht="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</row>
    <row r="925" spans="1:23" ht="24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</row>
    <row r="926" spans="1:23" ht="24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</row>
    <row r="927" spans="1:23" ht="24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</row>
    <row r="928" spans="1:23" ht="24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</row>
    <row r="929" spans="1:23" ht="24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</row>
    <row r="930" spans="1:23" ht="24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</row>
    <row r="931" spans="1:23" ht="24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</row>
    <row r="932" spans="1:23" ht="24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</row>
    <row r="933" spans="1:23" ht="24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</row>
    <row r="934" spans="1:23" ht="2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 spans="1:23" ht="24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</row>
    <row r="936" spans="1:23" ht="24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</row>
    <row r="937" spans="1:23" ht="24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</row>
    <row r="938" spans="1:23" ht="24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</row>
    <row r="939" spans="1:23" ht="24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</row>
    <row r="940" spans="1:23" ht="24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</row>
    <row r="941" spans="1:23" ht="24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</row>
    <row r="942" spans="1:23" ht="24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</row>
    <row r="943" spans="1:23" ht="24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</row>
    <row r="944" spans="1:23" ht="2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</row>
    <row r="945" spans="1:23" ht="24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</row>
    <row r="946" spans="1:23" ht="24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</row>
    <row r="947" spans="1:23" ht="24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</row>
    <row r="948" spans="1:23" ht="24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</row>
    <row r="949" spans="1:23" ht="24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</row>
    <row r="950" spans="1:23" ht="24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</row>
    <row r="951" spans="1:23" ht="24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</row>
    <row r="952" spans="1:23" ht="24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</row>
    <row r="953" spans="1:23" ht="24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</row>
    <row r="954" spans="1:23" ht="2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</row>
    <row r="955" spans="1:23" ht="24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</row>
    <row r="956" spans="1:23" ht="24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</row>
    <row r="957" spans="1:23" ht="24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</row>
    <row r="958" spans="1:23" ht="24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 spans="1:23" ht="24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</row>
    <row r="960" spans="1:23" ht="24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</row>
    <row r="961" spans="1:23" ht="24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</row>
    <row r="962" spans="1:23" ht="24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</row>
    <row r="963" spans="1:23" ht="24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</row>
    <row r="964" spans="1:23" ht="2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</row>
    <row r="965" spans="1:23" ht="24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</row>
    <row r="966" spans="1:23" ht="24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</row>
    <row r="967" spans="1:23" ht="24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</row>
    <row r="968" spans="1:23" ht="24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</row>
    <row r="969" spans="1:23" ht="24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</row>
    <row r="970" spans="1:23" ht="24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</row>
    <row r="971" spans="1:23" ht="24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</row>
    <row r="972" spans="1:23" ht="24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</row>
    <row r="973" spans="1:23" ht="24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</row>
    <row r="974" spans="1:23" ht="2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</row>
    <row r="975" spans="1:23" ht="24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</row>
    <row r="976" spans="1:23" ht="24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</row>
    <row r="977" spans="1:23" ht="24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</row>
    <row r="978" spans="1:23" ht="24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</row>
    <row r="979" spans="1:23" ht="24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</row>
    <row r="980" spans="1:23" ht="24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</row>
    <row r="981" spans="1:23" ht="24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</row>
    <row r="982" spans="1:23" ht="24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</row>
    <row r="983" spans="1:23" ht="24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 spans="1:23" ht="2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</row>
    <row r="985" spans="1:23" ht="24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</row>
    <row r="986" spans="1:23" ht="24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</row>
    <row r="987" spans="1:23" ht="24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</row>
    <row r="988" spans="1:23" ht="24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</row>
    <row r="989" spans="1:23" ht="24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</row>
    <row r="990" spans="1:23" ht="24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</row>
    <row r="991" spans="1:23" ht="24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</row>
    <row r="992" spans="1:23" ht="24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</row>
    <row r="993" spans="1:23" ht="24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</row>
    <row r="994" spans="1:23" ht="2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</row>
    <row r="995" spans="1:23" ht="24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</row>
    <row r="996" spans="1:23" ht="24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</row>
    <row r="997" spans="1:23" ht="24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</row>
    <row r="998" spans="1:23" ht="24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</row>
    <row r="999" spans="1:23" ht="24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</row>
    <row r="1000" spans="1:23" ht="24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</row>
    <row r="1001" spans="1:23" ht="24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</row>
    <row r="1002" spans="1:23" ht="24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</row>
    <row r="1003" spans="1:23" ht="24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</row>
    <row r="1004" spans="1:23" ht="2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</row>
    <row r="1005" spans="1:23" ht="24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</row>
    <row r="1006" spans="1:23" ht="24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</row>
    <row r="1007" spans="1:23" ht="24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</row>
  </sheetData>
  <mergeCells count="1">
    <mergeCell ref="A1:D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W1006"/>
  <sheetViews>
    <sheetView workbookViewId="0"/>
  </sheetViews>
  <sheetFormatPr defaultColWidth="12.5703125" defaultRowHeight="15.75" customHeight="1"/>
  <cols>
    <col min="1" max="1" width="24.7109375" customWidth="1"/>
    <col min="3" max="3" width="14.28515625" customWidth="1"/>
    <col min="4" max="4" width="23" customWidth="1"/>
  </cols>
  <sheetData>
    <row r="1" spans="1:23" ht="15.75" customHeight="1">
      <c r="A1" s="35" t="s">
        <v>57</v>
      </c>
      <c r="B1" s="34"/>
      <c r="C1" s="34"/>
      <c r="D1" s="34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ht="15.75" customHeight="1">
      <c r="A2" s="6" t="s">
        <v>38</v>
      </c>
      <c r="B2" s="6" t="s">
        <v>45</v>
      </c>
      <c r="C2" s="6" t="s">
        <v>40</v>
      </c>
      <c r="D2" s="6" t="s">
        <v>46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3" ht="15.75" customHeight="1">
      <c r="A3" s="6" t="s">
        <v>2</v>
      </c>
      <c r="B3" s="25">
        <f>342136.43+810953</f>
        <v>1153089.43</v>
      </c>
      <c r="C3" s="6">
        <v>2262698</v>
      </c>
      <c r="D3" s="6">
        <f t="shared" ref="D3:D7" si="0">B3/C3</f>
        <v>0.50960818898500815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 spans="1:23" ht="15.75" customHeight="1">
      <c r="A4" s="6" t="s">
        <v>3</v>
      </c>
      <c r="B4" s="25">
        <f>403485.34+684127</f>
        <v>1087612.3400000001</v>
      </c>
      <c r="C4" s="26">
        <v>2348181.37</v>
      </c>
      <c r="D4" s="6">
        <f t="shared" si="0"/>
        <v>0.46317220377231766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 spans="1:23" ht="15.75" customHeight="1">
      <c r="A5" s="6" t="s">
        <v>4</v>
      </c>
      <c r="B5" s="6">
        <f>464957.82+684127</f>
        <v>1149084.82</v>
      </c>
      <c r="C5" s="6">
        <v>2350833</v>
      </c>
      <c r="D5" s="6">
        <f t="shared" si="0"/>
        <v>0.48879900018419004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</row>
    <row r="6" spans="1:23" ht="15.75" customHeight="1">
      <c r="A6" s="6" t="s">
        <v>5</v>
      </c>
      <c r="B6" s="6">
        <f>515248.29
+710573</f>
        <v>1225821.29</v>
      </c>
      <c r="C6" s="6">
        <v>2597387</v>
      </c>
      <c r="D6" s="6">
        <f t="shared" si="0"/>
        <v>0.47194403067390422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 spans="1:23" ht="15.75" customHeight="1">
      <c r="A7" s="6" t="s">
        <v>6</v>
      </c>
      <c r="B7" s="6">
        <f>425158+734125</f>
        <v>1159283</v>
      </c>
      <c r="C7" s="6">
        <v>2533698</v>
      </c>
      <c r="D7" s="6">
        <f t="shared" si="0"/>
        <v>0.45754584800556342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spans="1:23" ht="15.75" customHeight="1">
      <c r="A8" s="6" t="s">
        <v>7</v>
      </c>
      <c r="B8" s="6"/>
      <c r="C8" s="6"/>
      <c r="D8" s="6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</row>
    <row r="9" spans="1:23" ht="15.75" customHeight="1">
      <c r="A9" s="6" t="s">
        <v>8</v>
      </c>
      <c r="B9" s="6"/>
      <c r="C9" s="6"/>
      <c r="D9" s="6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 spans="1:23" ht="15.75" customHeight="1">
      <c r="A10" s="6" t="s">
        <v>9</v>
      </c>
      <c r="B10" s="6"/>
      <c r="C10" s="6"/>
      <c r="D10" s="6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 spans="1:23" ht="15.75" customHeight="1">
      <c r="A11" s="6" t="s">
        <v>10</v>
      </c>
      <c r="B11" s="6"/>
      <c r="C11" s="6"/>
      <c r="D11" s="6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spans="1:23" ht="15.75" customHeight="1">
      <c r="A12" s="6" t="s">
        <v>11</v>
      </c>
      <c r="B12" s="6"/>
      <c r="C12" s="6"/>
      <c r="D12" s="6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spans="1:23" ht="15.75" customHeight="1">
      <c r="A13" s="6" t="s">
        <v>12</v>
      </c>
      <c r="B13" s="6"/>
      <c r="C13" s="6"/>
      <c r="D13" s="6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23" ht="15.75" customHeight="1">
      <c r="A14" s="6" t="s">
        <v>13</v>
      </c>
      <c r="B14" s="6"/>
      <c r="C14" s="6"/>
      <c r="D14" s="6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3" ht="15.7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spans="1:23" ht="15.7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 spans="1:23" ht="15.7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1:23" ht="15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spans="1:23" ht="15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spans="1:23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spans="1:23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spans="1: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spans="1:23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spans="1:23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spans="1:23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spans="1:23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spans="1:23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spans="1:23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spans="1:23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:23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spans="1:23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spans="1:23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spans="1:23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spans="1:23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spans="1:23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spans="1:23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spans="1:23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spans="1:23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spans="1:23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spans="1:23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spans="1:2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spans="1:23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spans="1:23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spans="1:23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spans="1:23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spans="1:23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spans="1:23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spans="1:23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spans="1:23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spans="1:23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spans="1:23" ht="24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spans="1:23" ht="2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spans="1:23" ht="24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spans="1:23" ht="24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spans="1:23" ht="24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spans="1:23" ht="24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spans="1:23" ht="24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spans="1:23" ht="24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spans="1:23" ht="24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spans="1:23" ht="24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spans="1:23" ht="24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spans="1:23" ht="2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spans="1:23" ht="24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spans="1:23" ht="24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spans="1:23" ht="24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spans="1:23" ht="24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spans="1:23" ht="24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spans="1:23" ht="24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spans="1:23" ht="24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spans="1:23" ht="24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spans="1:23" ht="24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spans="1:23" ht="2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spans="1:23" ht="24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spans="1:23" ht="24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spans="1:23" ht="24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spans="1:23" ht="24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spans="1:23" ht="24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spans="1:23" ht="24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spans="1:23" ht="24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spans="1:23" ht="24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spans="1:23" ht="24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spans="1:23" ht="2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spans="1:23" ht="24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spans="1:23" ht="24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spans="1:23" ht="24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spans="1:23" ht="24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spans="1:23" ht="24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spans="1:23" ht="24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spans="1:23" ht="24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spans="1:23" ht="24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spans="1:23" ht="24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spans="1:23" ht="2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spans="1:23" ht="24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spans="1:23" ht="24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spans="1:23" ht="24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spans="1:23" ht="24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spans="1:23" ht="24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spans="1:23" ht="24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spans="1:23" ht="24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spans="1:23" ht="24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spans="1:23" ht="24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spans="1:23" ht="2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spans="1:23" ht="24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spans="1:23" ht="24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spans="1:23" ht="24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spans="1:23" ht="24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spans="1:23" ht="24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spans="1:23" ht="24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spans="1:23" ht="24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spans="1:23" ht="24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spans="1:23" ht="24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spans="1:23" ht="2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spans="1:23" ht="24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spans="1:23" ht="24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spans="1:23" ht="24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spans="1:23" ht="24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spans="1:23" ht="24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spans="1:23" ht="24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spans="1:23" ht="24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spans="1:23" ht="24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spans="1:23" ht="24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spans="1:23" ht="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spans="1:23" ht="24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spans="1:23" ht="24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spans="1:23" ht="24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spans="1:23" ht="24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spans="1:23" ht="24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spans="1:23" ht="24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spans="1:23" ht="24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spans="1:23" ht="24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spans="1:23" ht="24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spans="1:23" ht="2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spans="1:23" ht="24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spans="1:23" ht="24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spans="1:23" ht="24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spans="1:23" ht="24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spans="1:23" ht="24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spans="1:23" ht="24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spans="1:23" ht="24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spans="1:23" ht="24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spans="1:23" ht="24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spans="1:23" ht="2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spans="1:23" ht="24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spans="1:23" ht="24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spans="1:23" ht="24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spans="1:23" ht="24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spans="1:23" ht="24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spans="1:23" ht="24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spans="1:23" ht="24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spans="1:23" ht="24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spans="1:23" ht="24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spans="1:23" ht="2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spans="1:23" ht="24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spans="1:23" ht="24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spans="1:23" ht="24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spans="1:23" ht="24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spans="1:23" ht="24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spans="1:23" ht="24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spans="1:23" ht="24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spans="1:23" ht="24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spans="1:23" ht="24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spans="1:23" ht="2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spans="1:23" ht="24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spans="1:23" ht="24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spans="1:23" ht="24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spans="1:23" ht="24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spans="1:23" ht="24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spans="1:23" ht="24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spans="1:23" ht="24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spans="1:23" ht="24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spans="1:23" ht="24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spans="1:23" ht="2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spans="1:23" ht="24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spans="1:23" ht="24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spans="1:23" ht="24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spans="1:23" ht="24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spans="1:23" ht="24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spans="1:23" ht="24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spans="1:23" ht="24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spans="1:23" ht="24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spans="1:23" ht="24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spans="1:23" ht="2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spans="1:23" ht="24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spans="1:23" ht="24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 spans="1:23" ht="24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spans="1:23" ht="24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 spans="1:23" ht="24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 spans="1:23" ht="24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 spans="1:23" ht="24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spans="1:23" ht="24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spans="1:23" ht="24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 spans="1:23" ht="2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spans="1:23" ht="24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 spans="1:23" ht="24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 spans="1:23" ht="24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 spans="1:23" ht="24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 spans="1:23" ht="24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 spans="1:23" ht="24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 spans="1:23" ht="24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 spans="1:23" ht="24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 spans="1:23" ht="24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 spans="1:23" ht="2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 spans="1:23" ht="24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 spans="1:23" ht="24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 spans="1:23" ht="24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 spans="1:23" ht="24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 spans="1:23" ht="24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 spans="1:23" ht="24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 spans="1:23" ht="24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 spans="1:23" ht="24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 spans="1:23" ht="24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 spans="1:23" ht="2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 spans="1:23" ht="24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 spans="1:23" ht="24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 spans="1:23" ht="24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 spans="1:23" ht="24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 spans="1:23" ht="24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 spans="1:23" ht="24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 spans="1:23" ht="24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 spans="1:23" ht="24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 spans="1:23" ht="24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 spans="1:23" ht="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 spans="1:23" ht="24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 spans="1:23" ht="24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 spans="1:23" ht="24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 spans="1:23" ht="24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 spans="1:23" ht="24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 spans="1:23" ht="24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 spans="1:23" ht="24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 spans="1:23" ht="24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 spans="1:23" ht="24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 spans="1:23" ht="2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 spans="1:23" ht="24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 spans="1:23" ht="24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 spans="1:23" ht="24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 spans="1:23" ht="24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 spans="1:23" ht="24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 spans="1:23" ht="24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 spans="1:23" ht="24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 spans="1:23" ht="24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 spans="1:23" ht="24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 spans="1:23" ht="2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 spans="1:23" ht="24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 spans="1:23" ht="24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 spans="1:23" ht="24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 spans="1:23" ht="24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 spans="1:23" ht="24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 spans="1:23" ht="24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 spans="1:23" ht="24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 spans="1:23" ht="24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 spans="1:23" ht="24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 spans="1:23" ht="2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 spans="1:23" ht="24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 spans="1:23" ht="24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 spans="1:23" ht="24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 spans="1:23" ht="24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 spans="1:23" ht="24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 spans="1:23" ht="24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 spans="1:23" ht="24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 spans="1:23" ht="24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 spans="1:23" ht="24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 spans="1:23" ht="2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 spans="1:23" ht="24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 spans="1:23" ht="24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 spans="1:23" ht="24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 spans="1:23" ht="24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 spans="1:23" ht="24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 spans="1:23" ht="24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 spans="1:23" ht="24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 spans="1:23" ht="24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 spans="1:23" ht="24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 spans="1:23" ht="2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 spans="1:23" ht="24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 spans="1:23" ht="24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 spans="1:23" ht="24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 spans="1:23" ht="24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 spans="1:23" ht="24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 spans="1:23" ht="24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 spans="1:23" ht="24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 spans="1:23" ht="24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 spans="1:23" ht="24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 spans="1:23" ht="2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 spans="1:23" ht="24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 spans="1:23" ht="24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 spans="1:23" ht="24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 spans="1:23" ht="24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 spans="1:23" ht="24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 spans="1:23" ht="24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 spans="1:23" ht="24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 spans="1:23" ht="24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 spans="1:23" ht="24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 spans="1:23" ht="2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 spans="1:23" ht="24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 spans="1:23" ht="24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 spans="1:23" ht="24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 spans="1:23" ht="24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 spans="1:23" ht="24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 spans="1:23" ht="24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 spans="1:23" ht="24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 spans="1:23" ht="24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 spans="1:23" ht="24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 spans="1:23" ht="2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 spans="1:23" ht="24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 spans="1:23" ht="24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 spans="1:23" ht="24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 spans="1:23" ht="24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 spans="1:23" ht="24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 spans="1:23" ht="24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 spans="1:23" ht="24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 spans="1:23" ht="24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 spans="1:23" ht="24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 spans="1:23" ht="2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 spans="1:23" ht="24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 spans="1:23" ht="24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 spans="1:23" ht="24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 spans="1:23" ht="24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</row>
    <row r="319" spans="1:23" ht="24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 spans="1:23" ht="24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 spans="1:23" ht="24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 spans="1:23" ht="24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 spans="1:23" ht="24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 spans="1:23" ht="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 spans="1:23" ht="24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 spans="1:23" ht="24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 spans="1:23" ht="24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 spans="1:23" ht="24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 spans="1:23" ht="24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 spans="1:23" ht="24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 spans="1:23" ht="24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 spans="1:23" ht="24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 spans="1:23" ht="24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 spans="1:23" ht="2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 spans="1:23" ht="24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 spans="1:23" ht="24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 spans="1:23" ht="24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 spans="1:23" ht="24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 spans="1:23" ht="24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 spans="1:23" ht="24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 spans="1:23" ht="24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 spans="1:23" ht="24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</row>
    <row r="343" spans="1:23" ht="24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 spans="1:23" ht="2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 spans="1:23" ht="24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 spans="1:23" ht="24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 spans="1:23" ht="24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 spans="1:23" ht="24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 spans="1:23" ht="24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 spans="1:23" ht="24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 spans="1:23" ht="24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 spans="1:23" ht="24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 spans="1:23" ht="24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 spans="1:23" ht="2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 spans="1:23" ht="24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 spans="1:23" ht="24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 spans="1:23" ht="24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 spans="1:23" ht="24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 spans="1:23" ht="24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 spans="1:23" ht="24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 spans="1:23" ht="24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 spans="1:23" ht="24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 spans="1:23" ht="24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 spans="1:23" ht="2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 spans="1:23" ht="24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 spans="1:23" ht="24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 spans="1:23" ht="24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 spans="1:23" ht="24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 spans="1:23" ht="24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</row>
    <row r="370" spans="1:23" ht="24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 spans="1:23" ht="24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 spans="1:23" ht="24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 spans="1:23" ht="24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 spans="1:23" ht="2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 spans="1:23" ht="24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 spans="1:23" ht="24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 spans="1:23" ht="24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 spans="1:23" ht="24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 spans="1:23" ht="24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 spans="1:23" ht="24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 spans="1:23" ht="24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 spans="1:23" ht="24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 spans="1:23" ht="24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 spans="1:23" ht="2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 spans="1:23" ht="24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 spans="1:23" ht="24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 spans="1:23" ht="24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 spans="1:23" ht="24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</row>
    <row r="389" spans="1:23" ht="24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 spans="1:23" ht="24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</row>
    <row r="391" spans="1:23" ht="24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 spans="1:23" ht="24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 spans="1:23" ht="24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 spans="1:23" ht="2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 spans="1:23" ht="24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 spans="1:23" ht="24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 spans="1:23" ht="24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</row>
    <row r="398" spans="1:23" ht="24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 spans="1:23" ht="24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 spans="1:23" ht="24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 spans="1:23" ht="24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 spans="1:23" ht="24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 spans="1:23" ht="24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 spans="1:23" ht="2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 spans="1:23" ht="24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 spans="1:23" ht="24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 spans="1:23" ht="24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 spans="1:23" ht="24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 spans="1:23" ht="24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 spans="1:23" ht="24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</row>
    <row r="411" spans="1:23" ht="24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 spans="1:23" ht="24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 spans="1:23" ht="24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 spans="1:23" ht="2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 spans="1:23" ht="24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 spans="1:23" ht="24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 spans="1:23" ht="24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</row>
    <row r="418" spans="1:23" ht="24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 spans="1:23" ht="24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 spans="1:23" ht="24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 spans="1:23" ht="24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 spans="1:23" ht="24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 spans="1:23" ht="24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 spans="1:23" ht="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 spans="1:23" ht="24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 spans="1:23" ht="24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 spans="1:23" ht="24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 spans="1:23" ht="24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 spans="1:23" ht="24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 spans="1:23" ht="24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 spans="1:23" ht="24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 spans="1:23" ht="24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 spans="1:23" ht="24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 spans="1:23" ht="2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 spans="1:23" ht="24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 spans="1:23" ht="24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 spans="1:23" ht="24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 spans="1:23" ht="24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 spans="1:23" ht="24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 spans="1:23" ht="24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 spans="1:23" ht="24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 spans="1:23" ht="24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 spans="1:23" ht="24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 spans="1:23" ht="2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</row>
    <row r="445" spans="1:23" ht="24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 spans="1:23" ht="24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 spans="1:23" ht="24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 spans="1:23" ht="24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 spans="1:23" ht="24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 spans="1:23" ht="24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 spans="1:23" ht="24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 spans="1:23" ht="24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</row>
    <row r="453" spans="1:23" ht="24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 spans="1:23" ht="2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 spans="1:23" ht="24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 spans="1:23" ht="24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 spans="1:23" ht="24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 spans="1:23" ht="24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 spans="1:23" ht="24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</row>
    <row r="460" spans="1:23" ht="24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 spans="1:23" ht="24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 spans="1:23" ht="24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 spans="1:23" ht="24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 spans="1:23" ht="2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 spans="1:23" ht="24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 spans="1:23" ht="24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 spans="1:23" ht="24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 spans="1:23" ht="24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 spans="1:23" ht="24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 spans="1:23" ht="24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 spans="1:23" ht="24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 spans="1:23" ht="24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 spans="1:23" ht="24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</row>
    <row r="474" spans="1:23" ht="2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 spans="1:23" ht="24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 spans="1:23" ht="24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 spans="1:23" ht="24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 spans="1:23" ht="24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 spans="1:23" ht="24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 spans="1:23" ht="24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 spans="1:23" ht="24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 spans="1:23" ht="24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 spans="1:23" ht="24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 spans="1:23" ht="2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</row>
    <row r="485" spans="1:23" ht="24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</row>
    <row r="486" spans="1:23" ht="24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 spans="1:23" ht="24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 spans="1:23" ht="24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 spans="1:23" ht="24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</row>
    <row r="490" spans="1:23" ht="24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 spans="1:23" ht="24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 spans="1:23" ht="24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 spans="1:23" ht="24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</row>
    <row r="494" spans="1:23" ht="2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 spans="1:23" ht="24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</row>
    <row r="496" spans="1:23" ht="24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 spans="1:23" ht="24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 spans="1:23" ht="24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</row>
    <row r="499" spans="1:23" ht="24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 spans="1:23" ht="24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 spans="1:23" ht="24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 spans="1:23" ht="24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 spans="1:23" ht="24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 spans="1:23" ht="2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 spans="1:23" ht="24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 spans="1:23" ht="24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 spans="1:23" ht="24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</row>
    <row r="508" spans="1:23" ht="24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 spans="1:23" ht="24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 spans="1:23" ht="24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</row>
    <row r="511" spans="1:23" ht="24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 spans="1:23" ht="24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 spans="1:23" ht="24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</row>
    <row r="514" spans="1:23" ht="2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 spans="1:23" ht="24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 spans="1:23" ht="24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 spans="1:23" ht="24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 spans="1:23" ht="24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 spans="1:23" ht="24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 spans="1:23" ht="24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</row>
    <row r="521" spans="1:23" ht="24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 spans="1:23" ht="24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 spans="1:23" ht="24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</row>
    <row r="524" spans="1:23" ht="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</row>
    <row r="525" spans="1:23" ht="24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 spans="1:23" ht="24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 spans="1:23" ht="24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 spans="1:23" ht="24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</row>
    <row r="529" spans="1:23" ht="24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 spans="1:23" ht="24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</row>
    <row r="531" spans="1:23" ht="24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 spans="1:23" ht="24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</row>
    <row r="533" spans="1:23" ht="24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 spans="1:23" ht="2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 spans="1:23" ht="24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 spans="1:23" ht="24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 spans="1:23" ht="24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</row>
    <row r="538" spans="1:23" ht="24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 spans="1:23" ht="24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 spans="1:23" ht="24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 spans="1:23" ht="24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 spans="1:23" ht="24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</row>
    <row r="543" spans="1:23" ht="24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 spans="1:23" ht="2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 spans="1:23" ht="24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</row>
    <row r="546" spans="1:23" ht="24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 spans="1:23" ht="24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 spans="1:23" ht="24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 spans="1:23" ht="24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 spans="1:23" ht="24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 spans="1:23" ht="24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</row>
    <row r="552" spans="1:23" ht="24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 spans="1:23" ht="24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</row>
    <row r="554" spans="1:23" ht="2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 spans="1:23" ht="24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 spans="1:23" ht="24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</row>
    <row r="557" spans="1:23" ht="24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 spans="1:23" ht="24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 spans="1:23" ht="24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</row>
    <row r="560" spans="1:23" ht="24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 spans="1:23" ht="24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 spans="1:23" ht="24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 spans="1:23" ht="24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 spans="1:23" ht="2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 spans="1:23" ht="24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 spans="1:23" ht="24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</row>
    <row r="567" spans="1:23" ht="24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 spans="1:23" ht="24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 spans="1:23" ht="24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 spans="1:23" ht="24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 spans="1:23" ht="24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 spans="1:23" ht="24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</row>
    <row r="573" spans="1:23" ht="24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 spans="1:23" ht="2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 spans="1:23" ht="24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 spans="1:23" ht="24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 spans="1:23" ht="24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</row>
    <row r="578" spans="1:23" ht="24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</row>
    <row r="579" spans="1:23" ht="24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 spans="1:23" ht="24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</row>
    <row r="581" spans="1:23" ht="24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 spans="1:23" ht="24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 spans="1:23" ht="24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 spans="1:23" ht="2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</row>
    <row r="585" spans="1:23" ht="24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 spans="1:23" ht="24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</row>
    <row r="587" spans="1:23" ht="24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 spans="1:23" ht="24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</row>
    <row r="589" spans="1:23" ht="24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 spans="1:23" ht="24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 spans="1:23" ht="24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 spans="1:23" ht="24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 spans="1:23" ht="24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 spans="1:23" ht="2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 spans="1:23" ht="24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 spans="1:23" ht="24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 spans="1:23" ht="24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 spans="1:23" ht="24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 spans="1:23" ht="24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 spans="1:23" ht="24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</row>
    <row r="601" spans="1:23" ht="24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 spans="1:23" ht="24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 spans="1:23" ht="24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 spans="1:23" ht="2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 spans="1:23" ht="24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</row>
    <row r="606" spans="1:23" ht="24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 spans="1:23" ht="24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 spans="1:23" ht="24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 spans="1:23" ht="24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 spans="1:23" ht="24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 spans="1:23" ht="24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</row>
    <row r="612" spans="1:23" ht="24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 spans="1:23" ht="24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 spans="1:23" ht="2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 spans="1:23" ht="24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 spans="1:23" ht="24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 spans="1:23" ht="24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 spans="1:23" ht="24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 spans="1:23" ht="24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</row>
    <row r="620" spans="1:23" ht="24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 spans="1:23" ht="24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 spans="1:23" ht="24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 spans="1:23" ht="24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 spans="1:23" ht="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 spans="1:23" ht="24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 spans="1:23" ht="24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 spans="1:23" ht="24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 spans="1:23" ht="24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 spans="1:23" ht="24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 spans="1:23" ht="24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 spans="1:23" ht="24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 spans="1:23" ht="24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 spans="1:23" ht="24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 spans="1:23" ht="2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 spans="1:23" ht="24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 spans="1:23" ht="24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 spans="1:23" ht="24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 spans="1:23" ht="24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 spans="1:23" ht="24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 spans="1:23" ht="24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 spans="1:23" ht="24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 spans="1:23" ht="24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 spans="1:23" ht="24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 spans="1:23" ht="2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 spans="1:23" ht="24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 spans="1:23" ht="24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 spans="1:23" ht="24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 spans="1:23" ht="24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 spans="1:23" ht="24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 spans="1:23" ht="24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 spans="1:23" ht="24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 spans="1:23" ht="24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 spans="1:23" ht="24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 spans="1:23" ht="2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 spans="1:23" ht="24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 spans="1:23" ht="24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 spans="1:23" ht="24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 spans="1:23" ht="24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 spans="1:23" ht="24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</row>
    <row r="660" spans="1:23" ht="24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 spans="1:23" ht="24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 spans="1:23" ht="24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 spans="1:23" ht="24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</row>
    <row r="664" spans="1:23" ht="2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 spans="1:23" ht="24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 spans="1:23" ht="24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 spans="1:23" ht="24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 spans="1:23" ht="24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 spans="1:23" ht="24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 spans="1:23" ht="24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 spans="1:23" ht="24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 spans="1:23" ht="24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</row>
    <row r="673" spans="1:23" ht="24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 spans="1:23" ht="2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 spans="1:23" ht="24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 spans="1:23" ht="24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 spans="1:23" ht="24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 spans="1:23" ht="24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</row>
    <row r="679" spans="1:23" ht="24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 spans="1:23" ht="24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 spans="1:23" ht="24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 spans="1:23" ht="24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</row>
    <row r="683" spans="1:23" ht="24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 spans="1:23" ht="2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</row>
    <row r="685" spans="1:23" ht="24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 spans="1:23" ht="24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 spans="1:23" ht="24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 spans="1:23" ht="24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 spans="1:23" ht="24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 spans="1:23" ht="24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 spans="1:23" ht="24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</row>
    <row r="692" spans="1:23" ht="24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 spans="1:23" ht="24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</row>
    <row r="694" spans="1:23" ht="2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 spans="1:23" ht="24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 spans="1:23" ht="24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 spans="1:23" ht="24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 spans="1:23" ht="24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 spans="1:23" ht="24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 spans="1:23" ht="24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 spans="1:23" ht="24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 spans="1:23" ht="24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 spans="1:23" ht="24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 spans="1:23" ht="2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 spans="1:23" ht="24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 spans="1:23" ht="24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 spans="1:23" ht="24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 spans="1:23" ht="24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</row>
    <row r="709" spans="1:23" ht="24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 spans="1:23" ht="24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 spans="1:23" ht="24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 spans="1:23" ht="24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</row>
    <row r="713" spans="1:23" ht="24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 spans="1:23" ht="2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 spans="1:23" ht="24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 spans="1:23" ht="24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 spans="1:23" ht="24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 spans="1:23" ht="24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 spans="1:23" ht="24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 spans="1:23" ht="24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</row>
    <row r="721" spans="1:23" ht="24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 spans="1:23" ht="24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</row>
    <row r="723" spans="1:23" ht="24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 spans="1:23" ht="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</row>
    <row r="725" spans="1:23" ht="24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 spans="1:23" ht="24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  <row r="727" spans="1:23" ht="24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</row>
    <row r="728" spans="1:23" ht="24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</row>
    <row r="729" spans="1:23" ht="24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</row>
    <row r="730" spans="1:23" ht="24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</row>
    <row r="731" spans="1:23" ht="24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</row>
    <row r="732" spans="1:23" ht="24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</row>
    <row r="733" spans="1:23" ht="24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</row>
    <row r="734" spans="1:23" ht="2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</row>
    <row r="735" spans="1:23" ht="24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</row>
    <row r="736" spans="1:23" ht="24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</row>
    <row r="737" spans="1:23" ht="24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</row>
    <row r="738" spans="1:23" ht="24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</row>
    <row r="739" spans="1:23" ht="24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</row>
    <row r="740" spans="1:23" ht="24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</row>
    <row r="741" spans="1:23" ht="24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</row>
    <row r="742" spans="1:23" ht="24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 spans="1:23" ht="24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</row>
    <row r="744" spans="1:23" ht="2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</row>
    <row r="745" spans="1:23" ht="24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</row>
    <row r="746" spans="1:23" ht="24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</row>
    <row r="747" spans="1:23" ht="24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</row>
    <row r="748" spans="1:23" ht="24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</row>
    <row r="749" spans="1:23" ht="24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</row>
    <row r="750" spans="1:23" ht="24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</row>
    <row r="751" spans="1:23" ht="24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</row>
    <row r="752" spans="1:23" ht="24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</row>
    <row r="753" spans="1:23" ht="24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</row>
    <row r="754" spans="1:23" ht="2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</row>
    <row r="755" spans="1:23" ht="24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</row>
    <row r="756" spans="1:23" ht="24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</row>
    <row r="757" spans="1:23" ht="24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</row>
    <row r="758" spans="1:23" ht="24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</row>
    <row r="759" spans="1:23" ht="24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</row>
    <row r="760" spans="1:23" ht="24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</row>
    <row r="761" spans="1:23" ht="24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</row>
    <row r="762" spans="1:23" ht="24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</row>
    <row r="763" spans="1:23" ht="24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</row>
    <row r="764" spans="1:23" ht="2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</row>
    <row r="765" spans="1:23" ht="24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</row>
    <row r="766" spans="1:23" ht="24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</row>
    <row r="767" spans="1:23" ht="24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</row>
    <row r="768" spans="1:23" ht="24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</row>
    <row r="769" spans="1:23" ht="24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</row>
    <row r="770" spans="1:23" ht="24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</row>
    <row r="771" spans="1:23" ht="24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</row>
    <row r="772" spans="1:23" ht="24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</row>
    <row r="773" spans="1:23" ht="24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</row>
    <row r="774" spans="1:23" ht="2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</row>
    <row r="775" spans="1:23" ht="24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</row>
    <row r="776" spans="1:23" ht="24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</row>
    <row r="777" spans="1:23" ht="24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</row>
    <row r="778" spans="1:23" ht="24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</row>
    <row r="779" spans="1:23" ht="24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</row>
    <row r="780" spans="1:23" ht="24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</row>
    <row r="781" spans="1:23" ht="24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</row>
    <row r="782" spans="1:23" ht="24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</row>
    <row r="783" spans="1:23" ht="24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</row>
    <row r="784" spans="1:23" ht="2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</row>
    <row r="785" spans="1:23" ht="24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</row>
    <row r="786" spans="1:23" ht="24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</row>
    <row r="787" spans="1:23" ht="24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</row>
    <row r="788" spans="1:23" ht="24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</row>
    <row r="789" spans="1:23" ht="24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</row>
    <row r="790" spans="1:23" ht="24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 spans="1:23" ht="24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</row>
    <row r="792" spans="1:23" ht="24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 spans="1:23" ht="24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</row>
    <row r="794" spans="1:23" ht="2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 spans="1:23" ht="24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 spans="1:23" ht="24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 spans="1:23" ht="24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</row>
    <row r="798" spans="1:23" ht="24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</row>
    <row r="799" spans="1:23" ht="24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</row>
    <row r="800" spans="1:23" ht="24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</row>
    <row r="801" spans="1:23" ht="24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</row>
    <row r="802" spans="1:23" ht="24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</row>
    <row r="803" spans="1:23" ht="24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</row>
    <row r="804" spans="1:23" ht="2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</row>
    <row r="805" spans="1:23" ht="24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</row>
    <row r="806" spans="1:23" ht="24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</row>
    <row r="807" spans="1:23" ht="24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</row>
    <row r="808" spans="1:23" ht="24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</row>
    <row r="809" spans="1:23" ht="24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</row>
    <row r="810" spans="1:23" ht="24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</row>
    <row r="811" spans="1:23" ht="24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</row>
    <row r="812" spans="1:23" ht="24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</row>
    <row r="813" spans="1:23" ht="24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</row>
    <row r="814" spans="1:23" ht="2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 spans="1:23" ht="24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</row>
    <row r="816" spans="1:23" ht="24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</row>
    <row r="817" spans="1:23" ht="24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</row>
    <row r="818" spans="1:23" ht="24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</row>
    <row r="819" spans="1:23" ht="24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</row>
    <row r="820" spans="1:23" ht="24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</row>
    <row r="821" spans="1:23" ht="24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</row>
    <row r="822" spans="1:23" ht="24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</row>
    <row r="823" spans="1:23" ht="24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</row>
    <row r="824" spans="1:23" ht="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</row>
    <row r="825" spans="1:23" ht="24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</row>
    <row r="826" spans="1:23" ht="24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</row>
    <row r="827" spans="1:23" ht="24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</row>
    <row r="828" spans="1:23" ht="24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</row>
    <row r="829" spans="1:23" ht="24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</row>
    <row r="830" spans="1:23" ht="24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</row>
    <row r="831" spans="1:23" ht="24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</row>
    <row r="832" spans="1:23" ht="24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</row>
    <row r="833" spans="1:23" ht="24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</row>
    <row r="834" spans="1:23" ht="2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</row>
    <row r="835" spans="1:23" ht="24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</row>
    <row r="836" spans="1:23" ht="24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</row>
    <row r="837" spans="1:23" ht="24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</row>
    <row r="838" spans="1:23" ht="24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 spans="1:23" ht="24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</row>
    <row r="840" spans="1:23" ht="24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</row>
    <row r="841" spans="1:23" ht="24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</row>
    <row r="842" spans="1:23" ht="24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</row>
    <row r="843" spans="1:23" ht="24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</row>
    <row r="844" spans="1:23" ht="2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</row>
    <row r="845" spans="1:23" ht="24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</row>
    <row r="846" spans="1:23" ht="24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</row>
    <row r="847" spans="1:23" ht="24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</row>
    <row r="848" spans="1:23" ht="24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</row>
    <row r="849" spans="1:23" ht="24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</row>
    <row r="850" spans="1:23" ht="24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</row>
    <row r="851" spans="1:23" ht="24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</row>
    <row r="852" spans="1:23" ht="24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</row>
    <row r="853" spans="1:23" ht="24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</row>
    <row r="854" spans="1:23" ht="2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</row>
    <row r="855" spans="1:23" ht="24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</row>
    <row r="856" spans="1:23" ht="24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</row>
    <row r="857" spans="1:23" ht="24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</row>
    <row r="858" spans="1:23" ht="24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</row>
    <row r="859" spans="1:23" ht="24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</row>
    <row r="860" spans="1:23" ht="24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</row>
    <row r="861" spans="1:23" ht="24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</row>
    <row r="862" spans="1:23" ht="24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 spans="1:23" ht="24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</row>
    <row r="864" spans="1:23" ht="2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</row>
    <row r="865" spans="1:23" ht="24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</row>
    <row r="866" spans="1:23" ht="24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</row>
    <row r="867" spans="1:23" ht="24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</row>
    <row r="868" spans="1:23" ht="24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</row>
    <row r="869" spans="1:23" ht="24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</row>
    <row r="870" spans="1:23" ht="24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</row>
    <row r="871" spans="1:23" ht="24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</row>
    <row r="872" spans="1:23" ht="24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</row>
    <row r="873" spans="1:23" ht="24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</row>
    <row r="874" spans="1:23" ht="2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</row>
    <row r="875" spans="1:23" ht="24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</row>
    <row r="876" spans="1:23" ht="24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</row>
    <row r="877" spans="1:23" ht="24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</row>
    <row r="878" spans="1:23" ht="24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</row>
    <row r="879" spans="1:23" ht="24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</row>
    <row r="880" spans="1:23" ht="24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</row>
    <row r="881" spans="1:23" ht="24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</row>
    <row r="882" spans="1:23" ht="24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</row>
    <row r="883" spans="1:23" ht="24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</row>
    <row r="884" spans="1:23" ht="2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</row>
    <row r="885" spans="1:23" ht="24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</row>
    <row r="886" spans="1:23" ht="24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 spans="1:23" ht="24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</row>
    <row r="888" spans="1:23" ht="24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</row>
    <row r="889" spans="1:23" ht="24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</row>
    <row r="890" spans="1:23" ht="24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</row>
    <row r="891" spans="1:23" ht="24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</row>
    <row r="892" spans="1:23" ht="24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</row>
    <row r="893" spans="1:23" ht="24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</row>
    <row r="894" spans="1:23" ht="2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</row>
    <row r="895" spans="1:23" ht="24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</row>
    <row r="896" spans="1:23" ht="24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</row>
    <row r="897" spans="1:23" ht="24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</row>
    <row r="898" spans="1:23" ht="24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</row>
    <row r="899" spans="1:23" ht="24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</row>
    <row r="900" spans="1:23" ht="24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</row>
    <row r="901" spans="1:23" ht="24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</row>
    <row r="902" spans="1:23" ht="24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</row>
    <row r="903" spans="1:23" ht="24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</row>
    <row r="904" spans="1:23" ht="2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</row>
    <row r="905" spans="1:23" ht="24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</row>
    <row r="906" spans="1:23" ht="24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</row>
    <row r="907" spans="1:23" ht="24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</row>
    <row r="908" spans="1:23" ht="24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</row>
    <row r="909" spans="1:23" ht="24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</row>
    <row r="910" spans="1:23" ht="24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 spans="1:23" ht="24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</row>
    <row r="912" spans="1:23" ht="24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</row>
    <row r="913" spans="1:23" ht="24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</row>
    <row r="914" spans="1:23" ht="2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</row>
    <row r="915" spans="1:23" ht="24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</row>
    <row r="916" spans="1:23" ht="24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</row>
    <row r="917" spans="1:23" ht="24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</row>
    <row r="918" spans="1:23" ht="24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</row>
    <row r="919" spans="1:23" ht="24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</row>
    <row r="920" spans="1:23" ht="24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</row>
    <row r="921" spans="1:23" ht="24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</row>
    <row r="922" spans="1:23" ht="24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</row>
    <row r="923" spans="1:23" ht="24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</row>
    <row r="924" spans="1:23" ht="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</row>
    <row r="925" spans="1:23" ht="24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</row>
    <row r="926" spans="1:23" ht="24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</row>
    <row r="927" spans="1:23" ht="24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</row>
    <row r="928" spans="1:23" ht="24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</row>
    <row r="929" spans="1:23" ht="24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</row>
    <row r="930" spans="1:23" ht="24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</row>
    <row r="931" spans="1:23" ht="24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</row>
    <row r="932" spans="1:23" ht="24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</row>
    <row r="933" spans="1:23" ht="24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</row>
    <row r="934" spans="1:23" ht="2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 spans="1:23" ht="24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</row>
    <row r="936" spans="1:23" ht="24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</row>
    <row r="937" spans="1:23" ht="24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</row>
    <row r="938" spans="1:23" ht="24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</row>
    <row r="939" spans="1:23" ht="24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</row>
    <row r="940" spans="1:23" ht="24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</row>
    <row r="941" spans="1:23" ht="24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</row>
    <row r="942" spans="1:23" ht="24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</row>
    <row r="943" spans="1:23" ht="24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</row>
    <row r="944" spans="1:23" ht="2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</row>
    <row r="945" spans="1:23" ht="24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</row>
    <row r="946" spans="1:23" ht="24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</row>
    <row r="947" spans="1:23" ht="24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</row>
    <row r="948" spans="1:23" ht="24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</row>
    <row r="949" spans="1:23" ht="24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</row>
    <row r="950" spans="1:23" ht="24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</row>
    <row r="951" spans="1:23" ht="24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</row>
    <row r="952" spans="1:23" ht="24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</row>
    <row r="953" spans="1:23" ht="24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</row>
    <row r="954" spans="1:23" ht="2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</row>
    <row r="955" spans="1:23" ht="24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</row>
    <row r="956" spans="1:23" ht="24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</row>
    <row r="957" spans="1:23" ht="24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</row>
    <row r="958" spans="1:23" ht="24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 spans="1:23" ht="24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</row>
    <row r="960" spans="1:23" ht="24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</row>
    <row r="961" spans="1:23" ht="24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</row>
    <row r="962" spans="1:23" ht="24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</row>
    <row r="963" spans="1:23" ht="24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</row>
    <row r="964" spans="1:23" ht="2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</row>
    <row r="965" spans="1:23" ht="24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</row>
    <row r="966" spans="1:23" ht="24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</row>
    <row r="967" spans="1:23" ht="24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</row>
    <row r="968" spans="1:23" ht="24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</row>
    <row r="969" spans="1:23" ht="24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</row>
    <row r="970" spans="1:23" ht="24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</row>
    <row r="971" spans="1:23" ht="24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</row>
    <row r="972" spans="1:23" ht="24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</row>
    <row r="973" spans="1:23" ht="24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</row>
    <row r="974" spans="1:23" ht="2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</row>
    <row r="975" spans="1:23" ht="24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</row>
    <row r="976" spans="1:23" ht="24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</row>
    <row r="977" spans="1:23" ht="24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</row>
    <row r="978" spans="1:23" ht="24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</row>
    <row r="979" spans="1:23" ht="24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</row>
    <row r="980" spans="1:23" ht="24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</row>
    <row r="981" spans="1:23" ht="24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</row>
    <row r="982" spans="1:23" ht="24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</row>
    <row r="983" spans="1:23" ht="24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 spans="1:23" ht="2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</row>
    <row r="985" spans="1:23" ht="24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</row>
    <row r="986" spans="1:23" ht="24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</row>
    <row r="987" spans="1:23" ht="24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</row>
    <row r="988" spans="1:23" ht="24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</row>
    <row r="989" spans="1:23" ht="24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</row>
    <row r="990" spans="1:23" ht="24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</row>
    <row r="991" spans="1:23" ht="24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</row>
    <row r="992" spans="1:23" ht="24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</row>
    <row r="993" spans="1:23" ht="24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</row>
    <row r="994" spans="1:23" ht="2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</row>
    <row r="995" spans="1:23" ht="24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</row>
    <row r="996" spans="1:23" ht="24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</row>
    <row r="997" spans="1:23" ht="24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</row>
    <row r="998" spans="1:23" ht="24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</row>
    <row r="999" spans="1:23" ht="24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</row>
    <row r="1000" spans="1:23" ht="24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</row>
    <row r="1001" spans="1:23" ht="24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</row>
    <row r="1002" spans="1:23" ht="24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</row>
    <row r="1003" spans="1:23" ht="24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</row>
    <row r="1004" spans="1:23" ht="2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</row>
    <row r="1005" spans="1:23" ht="24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</row>
    <row r="1006" spans="1:23" ht="24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</row>
  </sheetData>
  <mergeCells count="1">
    <mergeCell ref="A1:D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W1006"/>
  <sheetViews>
    <sheetView workbookViewId="0"/>
  </sheetViews>
  <sheetFormatPr defaultColWidth="12.5703125" defaultRowHeight="15.75" customHeight="1"/>
  <cols>
    <col min="1" max="1" width="24.7109375" customWidth="1"/>
    <col min="3" max="3" width="14.28515625" customWidth="1"/>
    <col min="4" max="4" width="23" customWidth="1"/>
  </cols>
  <sheetData>
    <row r="1" spans="1:23" ht="15.75" customHeight="1">
      <c r="A1" s="35" t="s">
        <v>58</v>
      </c>
      <c r="B1" s="34"/>
      <c r="C1" s="34"/>
      <c r="D1" s="34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ht="15.75" customHeight="1">
      <c r="A2" s="6" t="s">
        <v>38</v>
      </c>
      <c r="B2" s="6" t="s">
        <v>45</v>
      </c>
      <c r="C2" s="6" t="s">
        <v>40</v>
      </c>
      <c r="D2" s="6" t="s">
        <v>46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3" ht="15.75" customHeight="1">
      <c r="A3" s="6" t="s">
        <v>2</v>
      </c>
      <c r="B3" s="25">
        <f>119264.79+187068</f>
        <v>306332.78999999998</v>
      </c>
      <c r="C3" s="6">
        <v>406572</v>
      </c>
      <c r="D3" s="6">
        <f t="shared" ref="D3:D7" si="0">B3/C3</f>
        <v>0.75345274637702542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 spans="1:23" ht="15.75" customHeight="1">
      <c r="A4" s="6" t="s">
        <v>3</v>
      </c>
      <c r="B4" s="25">
        <f>117768.51+182455</f>
        <v>300223.51</v>
      </c>
      <c r="C4" s="26">
        <v>460141</v>
      </c>
      <c r="D4" s="6">
        <f t="shared" si="0"/>
        <v>0.65245981123177466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 spans="1:23" ht="15.75" customHeight="1">
      <c r="A5" s="6" t="s">
        <v>4</v>
      </c>
      <c r="B5" s="6">
        <f>96737.17+219300</f>
        <v>316037.17</v>
      </c>
      <c r="C5" s="6">
        <v>458839</v>
      </c>
      <c r="D5" s="6">
        <f t="shared" si="0"/>
        <v>0.68877573615146048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</row>
    <row r="6" spans="1:23" ht="15.75" customHeight="1">
      <c r="A6" s="6" t="s">
        <v>5</v>
      </c>
      <c r="B6" s="6">
        <f>130492.91+
188982</f>
        <v>319474.91000000003</v>
      </c>
      <c r="C6" s="6">
        <v>522584</v>
      </c>
      <c r="D6" s="6">
        <f t="shared" si="0"/>
        <v>0.61133695252820608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 spans="1:23" ht="15.75" customHeight="1">
      <c r="A7" s="6" t="s">
        <v>6</v>
      </c>
      <c r="B7" s="6">
        <f>122723+178080</f>
        <v>300803</v>
      </c>
      <c r="C7" s="6">
        <v>529131</v>
      </c>
      <c r="D7" s="6">
        <f t="shared" si="0"/>
        <v>0.56848493095282637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spans="1:23" ht="15.75" customHeight="1">
      <c r="A8" s="6" t="s">
        <v>7</v>
      </c>
      <c r="B8" s="6"/>
      <c r="C8" s="6"/>
      <c r="D8" s="6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</row>
    <row r="9" spans="1:23" ht="15.75" customHeight="1">
      <c r="A9" s="6" t="s">
        <v>8</v>
      </c>
      <c r="B9" s="6"/>
      <c r="C9" s="6"/>
      <c r="D9" s="6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 spans="1:23" ht="15.75" customHeight="1">
      <c r="A10" s="6" t="s">
        <v>9</v>
      </c>
      <c r="B10" s="6"/>
      <c r="C10" s="6"/>
      <c r="D10" s="6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 spans="1:23" ht="15.75" customHeight="1">
      <c r="A11" s="6" t="s">
        <v>10</v>
      </c>
      <c r="B11" s="6"/>
      <c r="C11" s="6"/>
      <c r="D11" s="6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spans="1:23" ht="15.75" customHeight="1">
      <c r="A12" s="6" t="s">
        <v>11</v>
      </c>
      <c r="B12" s="6"/>
      <c r="C12" s="6"/>
      <c r="D12" s="6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spans="1:23" ht="15.75" customHeight="1">
      <c r="A13" s="6" t="s">
        <v>12</v>
      </c>
      <c r="B13" s="6"/>
      <c r="C13" s="6"/>
      <c r="D13" s="6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23" ht="15.75" customHeight="1">
      <c r="A14" s="6" t="s">
        <v>13</v>
      </c>
      <c r="B14" s="6"/>
      <c r="C14" s="6"/>
      <c r="D14" s="6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3" ht="15.7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spans="1:23" ht="15.7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 spans="1:23" ht="15.7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1:23" ht="15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spans="1:23" ht="15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spans="1:23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spans="1:23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spans="1: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spans="1:23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spans="1:23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spans="1:23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spans="1:23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spans="1:23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spans="1:23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spans="1:23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:23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spans="1:23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spans="1:23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spans="1:23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spans="1:23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spans="1:23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spans="1:23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spans="1:23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spans="1:23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spans="1:23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spans="1:23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spans="1:2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spans="1:23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spans="1:23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spans="1:23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spans="1:23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spans="1:23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spans="1:23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spans="1:23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spans="1:23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spans="1:23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spans="1:23" ht="24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spans="1:23" ht="2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spans="1:23" ht="24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spans="1:23" ht="24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spans="1:23" ht="24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spans="1:23" ht="24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spans="1:23" ht="24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spans="1:23" ht="24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spans="1:23" ht="24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spans="1:23" ht="24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spans="1:23" ht="24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spans="1:23" ht="2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spans="1:23" ht="24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spans="1:23" ht="24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spans="1:23" ht="24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spans="1:23" ht="24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spans="1:23" ht="24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spans="1:23" ht="24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spans="1:23" ht="24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spans="1:23" ht="24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spans="1:23" ht="24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spans="1:23" ht="2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spans="1:23" ht="24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spans="1:23" ht="24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spans="1:23" ht="24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spans="1:23" ht="24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spans="1:23" ht="24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spans="1:23" ht="24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spans="1:23" ht="24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spans="1:23" ht="24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spans="1:23" ht="24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spans="1:23" ht="2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spans="1:23" ht="24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spans="1:23" ht="24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spans="1:23" ht="24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spans="1:23" ht="24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spans="1:23" ht="24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spans="1:23" ht="24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spans="1:23" ht="24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spans="1:23" ht="24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spans="1:23" ht="24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spans="1:23" ht="2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spans="1:23" ht="24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spans="1:23" ht="24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spans="1:23" ht="24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spans="1:23" ht="24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spans="1:23" ht="24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spans="1:23" ht="24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spans="1:23" ht="24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spans="1:23" ht="24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spans="1:23" ht="24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spans="1:23" ht="2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spans="1:23" ht="24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spans="1:23" ht="24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spans="1:23" ht="24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spans="1:23" ht="24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spans="1:23" ht="24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spans="1:23" ht="24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spans="1:23" ht="24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spans="1:23" ht="24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spans="1:23" ht="24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spans="1:23" ht="2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spans="1:23" ht="24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spans="1:23" ht="24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spans="1:23" ht="24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spans="1:23" ht="24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spans="1:23" ht="24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spans="1:23" ht="24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spans="1:23" ht="24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spans="1:23" ht="24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spans="1:23" ht="24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spans="1:23" ht="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spans="1:23" ht="24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spans="1:23" ht="24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spans="1:23" ht="24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spans="1:23" ht="24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spans="1:23" ht="24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spans="1:23" ht="24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spans="1:23" ht="24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spans="1:23" ht="24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spans="1:23" ht="24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spans="1:23" ht="2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spans="1:23" ht="24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spans="1:23" ht="24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spans="1:23" ht="24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spans="1:23" ht="24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spans="1:23" ht="24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spans="1:23" ht="24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spans="1:23" ht="24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spans="1:23" ht="24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spans="1:23" ht="24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spans="1:23" ht="2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spans="1:23" ht="24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spans="1:23" ht="24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spans="1:23" ht="24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spans="1:23" ht="24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spans="1:23" ht="24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spans="1:23" ht="24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spans="1:23" ht="24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spans="1:23" ht="24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spans="1:23" ht="24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spans="1:23" ht="2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spans="1:23" ht="24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spans="1:23" ht="24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spans="1:23" ht="24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spans="1:23" ht="24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spans="1:23" ht="24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spans="1:23" ht="24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spans="1:23" ht="24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spans="1:23" ht="24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spans="1:23" ht="24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spans="1:23" ht="2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spans="1:23" ht="24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spans="1:23" ht="24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spans="1:23" ht="24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spans="1:23" ht="24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spans="1:23" ht="24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spans="1:23" ht="24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spans="1:23" ht="24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spans="1:23" ht="24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spans="1:23" ht="24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spans="1:23" ht="2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spans="1:23" ht="24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spans="1:23" ht="24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spans="1:23" ht="24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spans="1:23" ht="24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spans="1:23" ht="24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spans="1:23" ht="24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spans="1:23" ht="24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spans="1:23" ht="24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spans="1:23" ht="24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spans="1:23" ht="2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spans="1:23" ht="24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spans="1:23" ht="24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 spans="1:23" ht="24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spans="1:23" ht="24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 spans="1:23" ht="24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 spans="1:23" ht="24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 spans="1:23" ht="24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spans="1:23" ht="24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spans="1:23" ht="24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 spans="1:23" ht="2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spans="1:23" ht="24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 spans="1:23" ht="24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 spans="1:23" ht="24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 spans="1:23" ht="24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 spans="1:23" ht="24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 spans="1:23" ht="24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 spans="1:23" ht="24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 spans="1:23" ht="24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 spans="1:23" ht="24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 spans="1:23" ht="2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 spans="1:23" ht="24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 spans="1:23" ht="24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 spans="1:23" ht="24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 spans="1:23" ht="24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 spans="1:23" ht="24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 spans="1:23" ht="24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 spans="1:23" ht="24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 spans="1:23" ht="24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 spans="1:23" ht="24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 spans="1:23" ht="2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 spans="1:23" ht="24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 spans="1:23" ht="24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 spans="1:23" ht="24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 spans="1:23" ht="24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 spans="1:23" ht="24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 spans="1:23" ht="24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 spans="1:23" ht="24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 spans="1:23" ht="24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 spans="1:23" ht="24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 spans="1:23" ht="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 spans="1:23" ht="24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 spans="1:23" ht="24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 spans="1:23" ht="24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 spans="1:23" ht="24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 spans="1:23" ht="24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 spans="1:23" ht="24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 spans="1:23" ht="24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 spans="1:23" ht="24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 spans="1:23" ht="24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 spans="1:23" ht="2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 spans="1:23" ht="24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 spans="1:23" ht="24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 spans="1:23" ht="24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 spans="1:23" ht="24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 spans="1:23" ht="24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 spans="1:23" ht="24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 spans="1:23" ht="24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 spans="1:23" ht="24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 spans="1:23" ht="24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 spans="1:23" ht="2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 spans="1:23" ht="24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 spans="1:23" ht="24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 spans="1:23" ht="24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 spans="1:23" ht="24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 spans="1:23" ht="24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 spans="1:23" ht="24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 spans="1:23" ht="24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 spans="1:23" ht="24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 spans="1:23" ht="24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 spans="1:23" ht="2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 spans="1:23" ht="24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 spans="1:23" ht="24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 spans="1:23" ht="24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 spans="1:23" ht="24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 spans="1:23" ht="24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 spans="1:23" ht="24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 spans="1:23" ht="24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 spans="1:23" ht="24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 spans="1:23" ht="24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 spans="1:23" ht="2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 spans="1:23" ht="24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 spans="1:23" ht="24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 spans="1:23" ht="24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 spans="1:23" ht="24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 spans="1:23" ht="24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 spans="1:23" ht="24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 spans="1:23" ht="24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 spans="1:23" ht="24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 spans="1:23" ht="24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 spans="1:23" ht="2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 spans="1:23" ht="24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 spans="1:23" ht="24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 spans="1:23" ht="24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 spans="1:23" ht="24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 spans="1:23" ht="24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 spans="1:23" ht="24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 spans="1:23" ht="24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 spans="1:23" ht="24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 spans="1:23" ht="24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 spans="1:23" ht="2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 spans="1:23" ht="24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 spans="1:23" ht="24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 spans="1:23" ht="24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 spans="1:23" ht="24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 spans="1:23" ht="24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 spans="1:23" ht="24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 spans="1:23" ht="24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 spans="1:23" ht="24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 spans="1:23" ht="24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 spans="1:23" ht="2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 spans="1:23" ht="24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 spans="1:23" ht="24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 spans="1:23" ht="24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 spans="1:23" ht="24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 spans="1:23" ht="24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 spans="1:23" ht="24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 spans="1:23" ht="24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 spans="1:23" ht="24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 spans="1:23" ht="24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 spans="1:23" ht="2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 spans="1:23" ht="24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 spans="1:23" ht="24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 spans="1:23" ht="24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 spans="1:23" ht="24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 spans="1:23" ht="24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 spans="1:23" ht="24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 spans="1:23" ht="24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 spans="1:23" ht="24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 spans="1:23" ht="24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 spans="1:23" ht="2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 spans="1:23" ht="24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 spans="1:23" ht="24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 spans="1:23" ht="24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 spans="1:23" ht="24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</row>
    <row r="319" spans="1:23" ht="24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 spans="1:23" ht="24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 spans="1:23" ht="24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 spans="1:23" ht="24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 spans="1:23" ht="24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 spans="1:23" ht="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 spans="1:23" ht="24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 spans="1:23" ht="24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 spans="1:23" ht="24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 spans="1:23" ht="24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 spans="1:23" ht="24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 spans="1:23" ht="24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 spans="1:23" ht="24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 spans="1:23" ht="24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 spans="1:23" ht="24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 spans="1:23" ht="2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 spans="1:23" ht="24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 spans="1:23" ht="24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 spans="1:23" ht="24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 spans="1:23" ht="24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 spans="1:23" ht="24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 spans="1:23" ht="24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 spans="1:23" ht="24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 spans="1:23" ht="24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</row>
    <row r="343" spans="1:23" ht="24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 spans="1:23" ht="2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 spans="1:23" ht="24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 spans="1:23" ht="24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 spans="1:23" ht="24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 spans="1:23" ht="24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 spans="1:23" ht="24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 spans="1:23" ht="24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 spans="1:23" ht="24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 spans="1:23" ht="24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 spans="1:23" ht="24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 spans="1:23" ht="2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 spans="1:23" ht="24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 spans="1:23" ht="24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 spans="1:23" ht="24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 spans="1:23" ht="24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 spans="1:23" ht="24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 spans="1:23" ht="24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 spans="1:23" ht="24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 spans="1:23" ht="24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 spans="1:23" ht="24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 spans="1:23" ht="2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 spans="1:23" ht="24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 spans="1:23" ht="24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 spans="1:23" ht="24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 spans="1:23" ht="24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 spans="1:23" ht="24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</row>
    <row r="370" spans="1:23" ht="24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 spans="1:23" ht="24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 spans="1:23" ht="24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 spans="1:23" ht="24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 spans="1:23" ht="2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 spans="1:23" ht="24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 spans="1:23" ht="24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 spans="1:23" ht="24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 spans="1:23" ht="24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 spans="1:23" ht="24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 spans="1:23" ht="24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 spans="1:23" ht="24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 spans="1:23" ht="24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 spans="1:23" ht="24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 spans="1:23" ht="2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 spans="1:23" ht="24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 spans="1:23" ht="24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 spans="1:23" ht="24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 spans="1:23" ht="24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</row>
    <row r="389" spans="1:23" ht="24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 spans="1:23" ht="24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</row>
    <row r="391" spans="1:23" ht="24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 spans="1:23" ht="24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 spans="1:23" ht="24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 spans="1:23" ht="2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 spans="1:23" ht="24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 spans="1:23" ht="24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 spans="1:23" ht="24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</row>
    <row r="398" spans="1:23" ht="24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 spans="1:23" ht="24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 spans="1:23" ht="24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 spans="1:23" ht="24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 spans="1:23" ht="24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 spans="1:23" ht="24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 spans="1:23" ht="2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 spans="1:23" ht="24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 spans="1:23" ht="24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 spans="1:23" ht="24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 spans="1:23" ht="24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 spans="1:23" ht="24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 spans="1:23" ht="24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</row>
    <row r="411" spans="1:23" ht="24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 spans="1:23" ht="24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 spans="1:23" ht="24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 spans="1:23" ht="2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 spans="1:23" ht="24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 spans="1:23" ht="24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 spans="1:23" ht="24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</row>
    <row r="418" spans="1:23" ht="24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 spans="1:23" ht="24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 spans="1:23" ht="24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 spans="1:23" ht="24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 spans="1:23" ht="24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 spans="1:23" ht="24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 spans="1:23" ht="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 spans="1:23" ht="24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 spans="1:23" ht="24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 spans="1:23" ht="24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 spans="1:23" ht="24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 spans="1:23" ht="24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 spans="1:23" ht="24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 spans="1:23" ht="24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 spans="1:23" ht="24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 spans="1:23" ht="24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 spans="1:23" ht="2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 spans="1:23" ht="24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 spans="1:23" ht="24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 spans="1:23" ht="24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 spans="1:23" ht="24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 spans="1:23" ht="24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 spans="1:23" ht="24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 spans="1:23" ht="24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 spans="1:23" ht="24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 spans="1:23" ht="24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 spans="1:23" ht="2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</row>
    <row r="445" spans="1:23" ht="24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 spans="1:23" ht="24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 spans="1:23" ht="24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 spans="1:23" ht="24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 spans="1:23" ht="24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 spans="1:23" ht="24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 spans="1:23" ht="24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 spans="1:23" ht="24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</row>
    <row r="453" spans="1:23" ht="24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 spans="1:23" ht="2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 spans="1:23" ht="24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 spans="1:23" ht="24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 spans="1:23" ht="24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 spans="1:23" ht="24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 spans="1:23" ht="24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</row>
    <row r="460" spans="1:23" ht="24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 spans="1:23" ht="24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 spans="1:23" ht="24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 spans="1:23" ht="24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 spans="1:23" ht="2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 spans="1:23" ht="24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 spans="1:23" ht="24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 spans="1:23" ht="24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 spans="1:23" ht="24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 spans="1:23" ht="24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 spans="1:23" ht="24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 spans="1:23" ht="24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 spans="1:23" ht="24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 spans="1:23" ht="24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</row>
    <row r="474" spans="1:23" ht="2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 spans="1:23" ht="24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 spans="1:23" ht="24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 spans="1:23" ht="24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 spans="1:23" ht="24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 spans="1:23" ht="24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 spans="1:23" ht="24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 spans="1:23" ht="24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 spans="1:23" ht="24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 spans="1:23" ht="24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 spans="1:23" ht="2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</row>
    <row r="485" spans="1:23" ht="24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</row>
    <row r="486" spans="1:23" ht="24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 spans="1:23" ht="24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 spans="1:23" ht="24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 spans="1:23" ht="24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</row>
    <row r="490" spans="1:23" ht="24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 spans="1:23" ht="24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 spans="1:23" ht="24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 spans="1:23" ht="24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</row>
    <row r="494" spans="1:23" ht="2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 spans="1:23" ht="24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</row>
    <row r="496" spans="1:23" ht="24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 spans="1:23" ht="24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 spans="1:23" ht="24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</row>
    <row r="499" spans="1:23" ht="24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 spans="1:23" ht="24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 spans="1:23" ht="24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 spans="1:23" ht="24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 spans="1:23" ht="24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 spans="1:23" ht="2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 spans="1:23" ht="24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 spans="1:23" ht="24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 spans="1:23" ht="24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</row>
    <row r="508" spans="1:23" ht="24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 spans="1:23" ht="24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 spans="1:23" ht="24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</row>
    <row r="511" spans="1:23" ht="24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 spans="1:23" ht="24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 spans="1:23" ht="24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</row>
    <row r="514" spans="1:23" ht="2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 spans="1:23" ht="24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 spans="1:23" ht="24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 spans="1:23" ht="24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 spans="1:23" ht="24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 spans="1:23" ht="24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 spans="1:23" ht="24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</row>
    <row r="521" spans="1:23" ht="24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 spans="1:23" ht="24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 spans="1:23" ht="24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</row>
    <row r="524" spans="1:23" ht="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</row>
    <row r="525" spans="1:23" ht="24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 spans="1:23" ht="24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 spans="1:23" ht="24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 spans="1:23" ht="24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</row>
    <row r="529" spans="1:23" ht="24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 spans="1:23" ht="24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</row>
    <row r="531" spans="1:23" ht="24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 spans="1:23" ht="24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</row>
    <row r="533" spans="1:23" ht="24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 spans="1:23" ht="2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 spans="1:23" ht="24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 spans="1:23" ht="24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 spans="1:23" ht="24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</row>
    <row r="538" spans="1:23" ht="24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 spans="1:23" ht="24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 spans="1:23" ht="24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 spans="1:23" ht="24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 spans="1:23" ht="24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</row>
    <row r="543" spans="1:23" ht="24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 spans="1:23" ht="2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 spans="1:23" ht="24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</row>
    <row r="546" spans="1:23" ht="24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 spans="1:23" ht="24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 spans="1:23" ht="24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 spans="1:23" ht="24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 spans="1:23" ht="24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 spans="1:23" ht="24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</row>
    <row r="552" spans="1:23" ht="24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 spans="1:23" ht="24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</row>
    <row r="554" spans="1:23" ht="2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 spans="1:23" ht="24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 spans="1:23" ht="24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</row>
    <row r="557" spans="1:23" ht="24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 spans="1:23" ht="24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 spans="1:23" ht="24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</row>
    <row r="560" spans="1:23" ht="24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 spans="1:23" ht="24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 spans="1:23" ht="24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 spans="1:23" ht="24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 spans="1:23" ht="2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 spans="1:23" ht="24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 spans="1:23" ht="24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</row>
    <row r="567" spans="1:23" ht="24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 spans="1:23" ht="24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 spans="1:23" ht="24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 spans="1:23" ht="24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 spans="1:23" ht="24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 spans="1:23" ht="24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</row>
    <row r="573" spans="1:23" ht="24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 spans="1:23" ht="2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 spans="1:23" ht="24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 spans="1:23" ht="24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 spans="1:23" ht="24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</row>
    <row r="578" spans="1:23" ht="24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</row>
    <row r="579" spans="1:23" ht="24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 spans="1:23" ht="24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</row>
    <row r="581" spans="1:23" ht="24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 spans="1:23" ht="24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 spans="1:23" ht="24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 spans="1:23" ht="2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</row>
    <row r="585" spans="1:23" ht="24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 spans="1:23" ht="24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</row>
    <row r="587" spans="1:23" ht="24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 spans="1:23" ht="24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</row>
    <row r="589" spans="1:23" ht="24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 spans="1:23" ht="24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 spans="1:23" ht="24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 spans="1:23" ht="24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 spans="1:23" ht="24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 spans="1:23" ht="2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 spans="1:23" ht="24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 spans="1:23" ht="24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 spans="1:23" ht="24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 spans="1:23" ht="24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 spans="1:23" ht="24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 spans="1:23" ht="24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</row>
    <row r="601" spans="1:23" ht="24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 spans="1:23" ht="24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 spans="1:23" ht="24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 spans="1:23" ht="2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 spans="1:23" ht="24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</row>
    <row r="606" spans="1:23" ht="24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 spans="1:23" ht="24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 spans="1:23" ht="24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 spans="1:23" ht="24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 spans="1:23" ht="24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 spans="1:23" ht="24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</row>
    <row r="612" spans="1:23" ht="24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 spans="1:23" ht="24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 spans="1:23" ht="2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 spans="1:23" ht="24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 spans="1:23" ht="24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 spans="1:23" ht="24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 spans="1:23" ht="24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 spans="1:23" ht="24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</row>
    <row r="620" spans="1:23" ht="24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 spans="1:23" ht="24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 spans="1:23" ht="24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 spans="1:23" ht="24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 spans="1:23" ht="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 spans="1:23" ht="24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 spans="1:23" ht="24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 spans="1:23" ht="24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 spans="1:23" ht="24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 spans="1:23" ht="24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 spans="1:23" ht="24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 spans="1:23" ht="24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 spans="1:23" ht="24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 spans="1:23" ht="24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 spans="1:23" ht="2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 spans="1:23" ht="24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 spans="1:23" ht="24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 spans="1:23" ht="24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 spans="1:23" ht="24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 spans="1:23" ht="24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 spans="1:23" ht="24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 spans="1:23" ht="24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 spans="1:23" ht="24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 spans="1:23" ht="24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 spans="1:23" ht="2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 spans="1:23" ht="24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 spans="1:23" ht="24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 spans="1:23" ht="24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 spans="1:23" ht="24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 spans="1:23" ht="24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 spans="1:23" ht="24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 spans="1:23" ht="24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 spans="1:23" ht="24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 spans="1:23" ht="24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 spans="1:23" ht="2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 spans="1:23" ht="24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 spans="1:23" ht="24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 spans="1:23" ht="24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 spans="1:23" ht="24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 spans="1:23" ht="24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</row>
    <row r="660" spans="1:23" ht="24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 spans="1:23" ht="24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 spans="1:23" ht="24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 spans="1:23" ht="24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</row>
    <row r="664" spans="1:23" ht="2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 spans="1:23" ht="24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 spans="1:23" ht="24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 spans="1:23" ht="24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 spans="1:23" ht="24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 spans="1:23" ht="24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 spans="1:23" ht="24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 spans="1:23" ht="24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 spans="1:23" ht="24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</row>
    <row r="673" spans="1:23" ht="24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 spans="1:23" ht="2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 spans="1:23" ht="24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 spans="1:23" ht="24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 spans="1:23" ht="24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 spans="1:23" ht="24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</row>
    <row r="679" spans="1:23" ht="24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 spans="1:23" ht="24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 spans="1:23" ht="24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 spans="1:23" ht="24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</row>
    <row r="683" spans="1:23" ht="24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 spans="1:23" ht="2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</row>
    <row r="685" spans="1:23" ht="24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 spans="1:23" ht="24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 spans="1:23" ht="24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 spans="1:23" ht="24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 spans="1:23" ht="24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 spans="1:23" ht="24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 spans="1:23" ht="24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</row>
    <row r="692" spans="1:23" ht="24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 spans="1:23" ht="24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</row>
    <row r="694" spans="1:23" ht="2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 spans="1:23" ht="24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 spans="1:23" ht="24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 spans="1:23" ht="24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 spans="1:23" ht="24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 spans="1:23" ht="24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 spans="1:23" ht="24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 spans="1:23" ht="24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 spans="1:23" ht="24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 spans="1:23" ht="24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 spans="1:23" ht="2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 spans="1:23" ht="24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 spans="1:23" ht="24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 spans="1:23" ht="24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 spans="1:23" ht="24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</row>
    <row r="709" spans="1:23" ht="24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 spans="1:23" ht="24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 spans="1:23" ht="24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 spans="1:23" ht="24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</row>
    <row r="713" spans="1:23" ht="24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 spans="1:23" ht="2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 spans="1:23" ht="24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 spans="1:23" ht="24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 spans="1:23" ht="24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 spans="1:23" ht="24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 spans="1:23" ht="24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 spans="1:23" ht="24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</row>
    <row r="721" spans="1:23" ht="24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 spans="1:23" ht="24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</row>
    <row r="723" spans="1:23" ht="24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 spans="1:23" ht="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</row>
    <row r="725" spans="1:23" ht="24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 spans="1:23" ht="24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  <row r="727" spans="1:23" ht="24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</row>
    <row r="728" spans="1:23" ht="24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</row>
    <row r="729" spans="1:23" ht="24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</row>
    <row r="730" spans="1:23" ht="24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</row>
    <row r="731" spans="1:23" ht="24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</row>
    <row r="732" spans="1:23" ht="24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</row>
    <row r="733" spans="1:23" ht="24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</row>
    <row r="734" spans="1:23" ht="2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</row>
    <row r="735" spans="1:23" ht="24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</row>
    <row r="736" spans="1:23" ht="24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</row>
    <row r="737" spans="1:23" ht="24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</row>
    <row r="738" spans="1:23" ht="24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</row>
    <row r="739" spans="1:23" ht="24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</row>
    <row r="740" spans="1:23" ht="24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</row>
    <row r="741" spans="1:23" ht="24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</row>
    <row r="742" spans="1:23" ht="24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 spans="1:23" ht="24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</row>
    <row r="744" spans="1:23" ht="2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</row>
    <row r="745" spans="1:23" ht="24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</row>
    <row r="746" spans="1:23" ht="24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</row>
    <row r="747" spans="1:23" ht="24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</row>
    <row r="748" spans="1:23" ht="24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</row>
    <row r="749" spans="1:23" ht="24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</row>
    <row r="750" spans="1:23" ht="24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</row>
    <row r="751" spans="1:23" ht="24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</row>
    <row r="752" spans="1:23" ht="24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</row>
    <row r="753" spans="1:23" ht="24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</row>
    <row r="754" spans="1:23" ht="2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</row>
    <row r="755" spans="1:23" ht="24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</row>
    <row r="756" spans="1:23" ht="24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</row>
    <row r="757" spans="1:23" ht="24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</row>
    <row r="758" spans="1:23" ht="24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</row>
    <row r="759" spans="1:23" ht="24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</row>
    <row r="760" spans="1:23" ht="24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</row>
    <row r="761" spans="1:23" ht="24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</row>
    <row r="762" spans="1:23" ht="24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</row>
    <row r="763" spans="1:23" ht="24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</row>
    <row r="764" spans="1:23" ht="2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</row>
    <row r="765" spans="1:23" ht="24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</row>
    <row r="766" spans="1:23" ht="24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</row>
    <row r="767" spans="1:23" ht="24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</row>
    <row r="768" spans="1:23" ht="24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</row>
    <row r="769" spans="1:23" ht="24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</row>
    <row r="770" spans="1:23" ht="24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</row>
    <row r="771" spans="1:23" ht="24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</row>
    <row r="772" spans="1:23" ht="24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</row>
    <row r="773" spans="1:23" ht="24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</row>
    <row r="774" spans="1:23" ht="2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</row>
    <row r="775" spans="1:23" ht="24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</row>
    <row r="776" spans="1:23" ht="24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</row>
    <row r="777" spans="1:23" ht="24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</row>
    <row r="778" spans="1:23" ht="24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</row>
    <row r="779" spans="1:23" ht="24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</row>
    <row r="780" spans="1:23" ht="24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</row>
    <row r="781" spans="1:23" ht="24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</row>
    <row r="782" spans="1:23" ht="24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</row>
    <row r="783" spans="1:23" ht="24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</row>
    <row r="784" spans="1:23" ht="2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</row>
    <row r="785" spans="1:23" ht="24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</row>
    <row r="786" spans="1:23" ht="24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</row>
    <row r="787" spans="1:23" ht="24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</row>
    <row r="788" spans="1:23" ht="24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</row>
    <row r="789" spans="1:23" ht="24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</row>
    <row r="790" spans="1:23" ht="24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 spans="1:23" ht="24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</row>
    <row r="792" spans="1:23" ht="24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 spans="1:23" ht="24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</row>
    <row r="794" spans="1:23" ht="2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 spans="1:23" ht="24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 spans="1:23" ht="24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 spans="1:23" ht="24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</row>
    <row r="798" spans="1:23" ht="24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</row>
    <row r="799" spans="1:23" ht="24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</row>
    <row r="800" spans="1:23" ht="24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</row>
    <row r="801" spans="1:23" ht="24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</row>
    <row r="802" spans="1:23" ht="24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</row>
    <row r="803" spans="1:23" ht="24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</row>
    <row r="804" spans="1:23" ht="2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</row>
    <row r="805" spans="1:23" ht="24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</row>
    <row r="806" spans="1:23" ht="24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</row>
    <row r="807" spans="1:23" ht="24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</row>
    <row r="808" spans="1:23" ht="24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</row>
    <row r="809" spans="1:23" ht="24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</row>
    <row r="810" spans="1:23" ht="24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</row>
    <row r="811" spans="1:23" ht="24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</row>
    <row r="812" spans="1:23" ht="24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</row>
    <row r="813" spans="1:23" ht="24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</row>
    <row r="814" spans="1:23" ht="2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 spans="1:23" ht="24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</row>
    <row r="816" spans="1:23" ht="24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</row>
    <row r="817" spans="1:23" ht="24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</row>
    <row r="818" spans="1:23" ht="24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</row>
    <row r="819" spans="1:23" ht="24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</row>
    <row r="820" spans="1:23" ht="24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</row>
    <row r="821" spans="1:23" ht="24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</row>
    <row r="822" spans="1:23" ht="24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</row>
    <row r="823" spans="1:23" ht="24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</row>
    <row r="824" spans="1:23" ht="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</row>
    <row r="825" spans="1:23" ht="24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</row>
    <row r="826" spans="1:23" ht="24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</row>
    <row r="827" spans="1:23" ht="24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</row>
    <row r="828" spans="1:23" ht="24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</row>
    <row r="829" spans="1:23" ht="24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</row>
    <row r="830" spans="1:23" ht="24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</row>
    <row r="831" spans="1:23" ht="24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</row>
    <row r="832" spans="1:23" ht="24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</row>
    <row r="833" spans="1:23" ht="24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</row>
    <row r="834" spans="1:23" ht="2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</row>
    <row r="835" spans="1:23" ht="24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</row>
    <row r="836" spans="1:23" ht="24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</row>
    <row r="837" spans="1:23" ht="24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</row>
    <row r="838" spans="1:23" ht="24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 spans="1:23" ht="24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</row>
    <row r="840" spans="1:23" ht="24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</row>
    <row r="841" spans="1:23" ht="24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</row>
    <row r="842" spans="1:23" ht="24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</row>
    <row r="843" spans="1:23" ht="24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</row>
    <row r="844" spans="1:23" ht="2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</row>
    <row r="845" spans="1:23" ht="24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</row>
    <row r="846" spans="1:23" ht="24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</row>
    <row r="847" spans="1:23" ht="24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</row>
    <row r="848" spans="1:23" ht="24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</row>
    <row r="849" spans="1:23" ht="24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</row>
    <row r="850" spans="1:23" ht="24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</row>
    <row r="851" spans="1:23" ht="24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</row>
    <row r="852" spans="1:23" ht="24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</row>
    <row r="853" spans="1:23" ht="24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</row>
    <row r="854" spans="1:23" ht="2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</row>
    <row r="855" spans="1:23" ht="24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</row>
    <row r="856" spans="1:23" ht="24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</row>
    <row r="857" spans="1:23" ht="24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</row>
    <row r="858" spans="1:23" ht="24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</row>
    <row r="859" spans="1:23" ht="24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</row>
    <row r="860" spans="1:23" ht="24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</row>
    <row r="861" spans="1:23" ht="24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</row>
    <row r="862" spans="1:23" ht="24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 spans="1:23" ht="24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</row>
    <row r="864" spans="1:23" ht="2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</row>
    <row r="865" spans="1:23" ht="24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</row>
    <row r="866" spans="1:23" ht="24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</row>
    <row r="867" spans="1:23" ht="24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</row>
    <row r="868" spans="1:23" ht="24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</row>
    <row r="869" spans="1:23" ht="24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</row>
    <row r="870" spans="1:23" ht="24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</row>
    <row r="871" spans="1:23" ht="24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</row>
    <row r="872" spans="1:23" ht="24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</row>
    <row r="873" spans="1:23" ht="24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</row>
    <row r="874" spans="1:23" ht="2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</row>
    <row r="875" spans="1:23" ht="24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</row>
    <row r="876" spans="1:23" ht="24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</row>
    <row r="877" spans="1:23" ht="24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</row>
    <row r="878" spans="1:23" ht="24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</row>
    <row r="879" spans="1:23" ht="24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</row>
    <row r="880" spans="1:23" ht="24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</row>
    <row r="881" spans="1:23" ht="24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</row>
    <row r="882" spans="1:23" ht="24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</row>
    <row r="883" spans="1:23" ht="24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</row>
    <row r="884" spans="1:23" ht="2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</row>
    <row r="885" spans="1:23" ht="24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</row>
    <row r="886" spans="1:23" ht="24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 spans="1:23" ht="24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</row>
    <row r="888" spans="1:23" ht="24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</row>
    <row r="889" spans="1:23" ht="24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</row>
    <row r="890" spans="1:23" ht="24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</row>
    <row r="891" spans="1:23" ht="24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</row>
    <row r="892" spans="1:23" ht="24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</row>
    <row r="893" spans="1:23" ht="24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</row>
    <row r="894" spans="1:23" ht="2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</row>
    <row r="895" spans="1:23" ht="24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</row>
    <row r="896" spans="1:23" ht="24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</row>
    <row r="897" spans="1:23" ht="24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</row>
    <row r="898" spans="1:23" ht="24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</row>
    <row r="899" spans="1:23" ht="24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</row>
    <row r="900" spans="1:23" ht="24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</row>
    <row r="901" spans="1:23" ht="24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</row>
    <row r="902" spans="1:23" ht="24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</row>
    <row r="903" spans="1:23" ht="24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</row>
    <row r="904" spans="1:23" ht="2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</row>
    <row r="905" spans="1:23" ht="24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</row>
    <row r="906" spans="1:23" ht="24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</row>
    <row r="907" spans="1:23" ht="24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</row>
    <row r="908" spans="1:23" ht="24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</row>
    <row r="909" spans="1:23" ht="24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</row>
    <row r="910" spans="1:23" ht="24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 spans="1:23" ht="24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</row>
    <row r="912" spans="1:23" ht="24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</row>
    <row r="913" spans="1:23" ht="24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</row>
    <row r="914" spans="1:23" ht="2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</row>
    <row r="915" spans="1:23" ht="24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</row>
    <row r="916" spans="1:23" ht="24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</row>
    <row r="917" spans="1:23" ht="24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</row>
    <row r="918" spans="1:23" ht="24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</row>
    <row r="919" spans="1:23" ht="24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</row>
    <row r="920" spans="1:23" ht="24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</row>
    <row r="921" spans="1:23" ht="24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</row>
    <row r="922" spans="1:23" ht="24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</row>
    <row r="923" spans="1:23" ht="24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</row>
    <row r="924" spans="1:23" ht="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</row>
    <row r="925" spans="1:23" ht="24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</row>
    <row r="926" spans="1:23" ht="24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</row>
    <row r="927" spans="1:23" ht="24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</row>
    <row r="928" spans="1:23" ht="24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</row>
    <row r="929" spans="1:23" ht="24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</row>
    <row r="930" spans="1:23" ht="24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</row>
    <row r="931" spans="1:23" ht="24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</row>
    <row r="932" spans="1:23" ht="24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</row>
    <row r="933" spans="1:23" ht="24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</row>
    <row r="934" spans="1:23" ht="2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 spans="1:23" ht="24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</row>
    <row r="936" spans="1:23" ht="24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</row>
    <row r="937" spans="1:23" ht="24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</row>
    <row r="938" spans="1:23" ht="24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</row>
    <row r="939" spans="1:23" ht="24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</row>
    <row r="940" spans="1:23" ht="24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</row>
    <row r="941" spans="1:23" ht="24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</row>
    <row r="942" spans="1:23" ht="24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</row>
    <row r="943" spans="1:23" ht="24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</row>
    <row r="944" spans="1:23" ht="2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</row>
    <row r="945" spans="1:23" ht="24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</row>
    <row r="946" spans="1:23" ht="24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</row>
    <row r="947" spans="1:23" ht="24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</row>
    <row r="948" spans="1:23" ht="24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</row>
    <row r="949" spans="1:23" ht="24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</row>
    <row r="950" spans="1:23" ht="24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</row>
    <row r="951" spans="1:23" ht="24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</row>
    <row r="952" spans="1:23" ht="24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</row>
    <row r="953" spans="1:23" ht="24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</row>
    <row r="954" spans="1:23" ht="2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</row>
    <row r="955" spans="1:23" ht="24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</row>
    <row r="956" spans="1:23" ht="24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</row>
    <row r="957" spans="1:23" ht="24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</row>
    <row r="958" spans="1:23" ht="24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 spans="1:23" ht="24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</row>
    <row r="960" spans="1:23" ht="24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</row>
    <row r="961" spans="1:23" ht="24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</row>
    <row r="962" spans="1:23" ht="24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</row>
    <row r="963" spans="1:23" ht="24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</row>
    <row r="964" spans="1:23" ht="2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</row>
    <row r="965" spans="1:23" ht="24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</row>
    <row r="966" spans="1:23" ht="24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</row>
    <row r="967" spans="1:23" ht="24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</row>
    <row r="968" spans="1:23" ht="24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</row>
    <row r="969" spans="1:23" ht="24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</row>
    <row r="970" spans="1:23" ht="24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</row>
    <row r="971" spans="1:23" ht="24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</row>
    <row r="972" spans="1:23" ht="24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</row>
    <row r="973" spans="1:23" ht="24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</row>
    <row r="974" spans="1:23" ht="2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</row>
    <row r="975" spans="1:23" ht="24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</row>
    <row r="976" spans="1:23" ht="24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</row>
    <row r="977" spans="1:23" ht="24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</row>
    <row r="978" spans="1:23" ht="24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</row>
    <row r="979" spans="1:23" ht="24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</row>
    <row r="980" spans="1:23" ht="24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</row>
    <row r="981" spans="1:23" ht="24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</row>
    <row r="982" spans="1:23" ht="24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</row>
    <row r="983" spans="1:23" ht="24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 spans="1:23" ht="2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</row>
    <row r="985" spans="1:23" ht="24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</row>
    <row r="986" spans="1:23" ht="24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</row>
    <row r="987" spans="1:23" ht="24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</row>
    <row r="988" spans="1:23" ht="24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</row>
    <row r="989" spans="1:23" ht="24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</row>
    <row r="990" spans="1:23" ht="24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</row>
    <row r="991" spans="1:23" ht="24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</row>
    <row r="992" spans="1:23" ht="24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</row>
    <row r="993" spans="1:23" ht="24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</row>
    <row r="994" spans="1:23" ht="2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</row>
    <row r="995" spans="1:23" ht="24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</row>
    <row r="996" spans="1:23" ht="24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</row>
    <row r="997" spans="1:23" ht="24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</row>
    <row r="998" spans="1:23" ht="24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</row>
    <row r="999" spans="1:23" ht="24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</row>
    <row r="1000" spans="1:23" ht="24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</row>
    <row r="1001" spans="1:23" ht="24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</row>
    <row r="1002" spans="1:23" ht="24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</row>
    <row r="1003" spans="1:23" ht="24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</row>
    <row r="1004" spans="1:23" ht="2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</row>
    <row r="1005" spans="1:23" ht="24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</row>
    <row r="1006" spans="1:23" ht="24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</row>
  </sheetData>
  <mergeCells count="1">
    <mergeCell ref="A1:D1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W1006"/>
  <sheetViews>
    <sheetView workbookViewId="0"/>
  </sheetViews>
  <sheetFormatPr defaultColWidth="12.5703125" defaultRowHeight="15.75" customHeight="1"/>
  <cols>
    <col min="1" max="1" width="24.7109375" customWidth="1"/>
    <col min="3" max="3" width="14.28515625" customWidth="1"/>
    <col min="4" max="4" width="23" customWidth="1"/>
  </cols>
  <sheetData>
    <row r="1" spans="1:23" ht="15.75" customHeight="1">
      <c r="A1" s="35" t="s">
        <v>59</v>
      </c>
      <c r="B1" s="34"/>
      <c r="C1" s="34"/>
      <c r="D1" s="34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ht="15.75" customHeight="1">
      <c r="A2" s="6" t="s">
        <v>38</v>
      </c>
      <c r="B2" s="6" t="s">
        <v>45</v>
      </c>
      <c r="C2" s="6" t="s">
        <v>40</v>
      </c>
      <c r="D2" s="6" t="s">
        <v>46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3" ht="15.75" customHeight="1">
      <c r="A3" s="6" t="s">
        <v>2</v>
      </c>
      <c r="B3" s="25">
        <f>202487.76+325262.97</f>
        <v>527750.73</v>
      </c>
      <c r="C3" s="6">
        <v>1140157</v>
      </c>
      <c r="D3" s="6">
        <f t="shared" ref="D3:D7" si="0">B3/C3</f>
        <v>0.4628754899544536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 spans="1:23" ht="15.75" customHeight="1">
      <c r="A4" s="6" t="s">
        <v>3</v>
      </c>
      <c r="B4" s="25">
        <f>192597.97+311964.76</f>
        <v>504562.73</v>
      </c>
      <c r="C4" s="26">
        <v>1199950</v>
      </c>
      <c r="D4" s="6">
        <f t="shared" si="0"/>
        <v>0.42048646193591399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 spans="1:23" ht="15.75" customHeight="1">
      <c r="A5" s="6" t="s">
        <v>4</v>
      </c>
      <c r="B5" s="6">
        <f>223478.44+224723.75</f>
        <v>448202.19</v>
      </c>
      <c r="C5" s="6">
        <v>1184884</v>
      </c>
      <c r="D5" s="6">
        <f t="shared" si="0"/>
        <v>0.37826672484395096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</row>
    <row r="6" spans="1:23" ht="15.75" customHeight="1">
      <c r="A6" s="6" t="s">
        <v>5</v>
      </c>
      <c r="B6" s="6">
        <f>226428.11+324714.45</f>
        <v>551142.56000000006</v>
      </c>
      <c r="C6" s="6">
        <v>1325881</v>
      </c>
      <c r="D6" s="6">
        <f t="shared" si="0"/>
        <v>0.41568026089822546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 spans="1:23" ht="15.75" customHeight="1">
      <c r="A7" s="6" t="s">
        <v>6</v>
      </c>
      <c r="B7" s="6">
        <f>203108+320827.44</f>
        <v>523935.44</v>
      </c>
      <c r="C7" s="6">
        <v>1245129</v>
      </c>
      <c r="D7" s="6">
        <f t="shared" si="0"/>
        <v>0.42078807898619341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spans="1:23" ht="15.75" customHeight="1">
      <c r="A8" s="6" t="s">
        <v>7</v>
      </c>
      <c r="B8" s="6">
        <v>381883.53</v>
      </c>
      <c r="C8" s="6"/>
      <c r="D8" s="6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</row>
    <row r="9" spans="1:23" ht="15.75" customHeight="1">
      <c r="A9" s="6" t="s">
        <v>8</v>
      </c>
      <c r="B9" s="6"/>
      <c r="C9" s="6"/>
      <c r="D9" s="6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 spans="1:23" ht="15.75" customHeight="1">
      <c r="A10" s="6" t="s">
        <v>9</v>
      </c>
      <c r="B10" s="6"/>
      <c r="C10" s="6"/>
      <c r="D10" s="6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 spans="1:23" ht="15.75" customHeight="1">
      <c r="A11" s="6" t="s">
        <v>10</v>
      </c>
      <c r="B11" s="6"/>
      <c r="C11" s="6"/>
      <c r="D11" s="6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spans="1:23" ht="15.75" customHeight="1">
      <c r="A12" s="6" t="s">
        <v>11</v>
      </c>
      <c r="B12" s="6"/>
      <c r="C12" s="6"/>
      <c r="D12" s="6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spans="1:23" ht="15.75" customHeight="1">
      <c r="A13" s="6" t="s">
        <v>12</v>
      </c>
      <c r="B13" s="6"/>
      <c r="C13" s="6"/>
      <c r="D13" s="6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23" ht="15.75" customHeight="1">
      <c r="A14" s="6" t="s">
        <v>13</v>
      </c>
      <c r="B14" s="6"/>
      <c r="C14" s="6"/>
      <c r="D14" s="6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3" ht="15.7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spans="1:23" ht="15.7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 spans="1:23" ht="15.7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1:23" ht="15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spans="1:23" ht="15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spans="1:23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spans="1:23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spans="1: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spans="1:23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spans="1:23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spans="1:23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spans="1:23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spans="1:23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spans="1:23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spans="1:23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:23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spans="1:23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spans="1:23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spans="1:23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spans="1:23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spans="1:23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spans="1:23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spans="1:23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spans="1:23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spans="1:23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spans="1:23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spans="1:2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spans="1:23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spans="1:23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spans="1:23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spans="1:23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spans="1:23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spans="1:23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spans="1:23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spans="1:23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spans="1:23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spans="1:23" ht="24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spans="1:23" ht="2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spans="1:23" ht="24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spans="1:23" ht="24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spans="1:23" ht="24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spans="1:23" ht="24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spans="1:23" ht="24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spans="1:23" ht="24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spans="1:23" ht="24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spans="1:23" ht="24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spans="1:23" ht="24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spans="1:23" ht="2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spans="1:23" ht="24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spans="1:23" ht="24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spans="1:23" ht="24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spans="1:23" ht="24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spans="1:23" ht="24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spans="1:23" ht="24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spans="1:23" ht="24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spans="1:23" ht="24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spans="1:23" ht="24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spans="1:23" ht="2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spans="1:23" ht="24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spans="1:23" ht="24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spans="1:23" ht="24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spans="1:23" ht="24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spans="1:23" ht="24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spans="1:23" ht="24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spans="1:23" ht="24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spans="1:23" ht="24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spans="1:23" ht="24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spans="1:23" ht="2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spans="1:23" ht="24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spans="1:23" ht="24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spans="1:23" ht="24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spans="1:23" ht="24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spans="1:23" ht="24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spans="1:23" ht="24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spans="1:23" ht="24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spans="1:23" ht="24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spans="1:23" ht="24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spans="1:23" ht="2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spans="1:23" ht="24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spans="1:23" ht="24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spans="1:23" ht="24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spans="1:23" ht="24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spans="1:23" ht="24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spans="1:23" ht="24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spans="1:23" ht="24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spans="1:23" ht="24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spans="1:23" ht="24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spans="1:23" ht="2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spans="1:23" ht="24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spans="1:23" ht="24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spans="1:23" ht="24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spans="1:23" ht="24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spans="1:23" ht="24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spans="1:23" ht="24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spans="1:23" ht="24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spans="1:23" ht="24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spans="1:23" ht="24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spans="1:23" ht="2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spans="1:23" ht="24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spans="1:23" ht="24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spans="1:23" ht="24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spans="1:23" ht="24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spans="1:23" ht="24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spans="1:23" ht="24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spans="1:23" ht="24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spans="1:23" ht="24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spans="1:23" ht="24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spans="1:23" ht="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spans="1:23" ht="24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spans="1:23" ht="24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spans="1:23" ht="24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spans="1:23" ht="24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spans="1:23" ht="24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spans="1:23" ht="24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spans="1:23" ht="24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spans="1:23" ht="24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spans="1:23" ht="24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spans="1:23" ht="2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spans="1:23" ht="24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spans="1:23" ht="24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spans="1:23" ht="24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spans="1:23" ht="24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spans="1:23" ht="24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spans="1:23" ht="24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spans="1:23" ht="24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spans="1:23" ht="24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spans="1:23" ht="24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spans="1:23" ht="2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spans="1:23" ht="24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spans="1:23" ht="24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spans="1:23" ht="24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spans="1:23" ht="24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spans="1:23" ht="24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spans="1:23" ht="24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spans="1:23" ht="24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spans="1:23" ht="24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spans="1:23" ht="24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spans="1:23" ht="2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spans="1:23" ht="24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spans="1:23" ht="24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spans="1:23" ht="24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spans="1:23" ht="24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spans="1:23" ht="24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spans="1:23" ht="24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spans="1:23" ht="24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spans="1:23" ht="24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spans="1:23" ht="24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spans="1:23" ht="2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spans="1:23" ht="24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spans="1:23" ht="24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spans="1:23" ht="24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spans="1:23" ht="24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spans="1:23" ht="24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spans="1:23" ht="24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spans="1:23" ht="24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spans="1:23" ht="24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spans="1:23" ht="24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spans="1:23" ht="2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spans="1:23" ht="24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spans="1:23" ht="24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spans="1:23" ht="24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spans="1:23" ht="24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spans="1:23" ht="24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spans="1:23" ht="24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spans="1:23" ht="24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spans="1:23" ht="24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spans="1:23" ht="24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spans="1:23" ht="2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spans="1:23" ht="24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spans="1:23" ht="24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 spans="1:23" ht="24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spans="1:23" ht="24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 spans="1:23" ht="24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 spans="1:23" ht="24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 spans="1:23" ht="24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spans="1:23" ht="24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spans="1:23" ht="24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 spans="1:23" ht="2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spans="1:23" ht="24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 spans="1:23" ht="24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 spans="1:23" ht="24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 spans="1:23" ht="24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 spans="1:23" ht="24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 spans="1:23" ht="24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 spans="1:23" ht="24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 spans="1:23" ht="24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 spans="1:23" ht="24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 spans="1:23" ht="2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 spans="1:23" ht="24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 spans="1:23" ht="24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 spans="1:23" ht="24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 spans="1:23" ht="24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 spans="1:23" ht="24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 spans="1:23" ht="24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 spans="1:23" ht="24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 spans="1:23" ht="24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 spans="1:23" ht="24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 spans="1:23" ht="2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 spans="1:23" ht="24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 spans="1:23" ht="24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 spans="1:23" ht="24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 spans="1:23" ht="24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 spans="1:23" ht="24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 spans="1:23" ht="24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 spans="1:23" ht="24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 spans="1:23" ht="24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 spans="1:23" ht="24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 spans="1:23" ht="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 spans="1:23" ht="24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 spans="1:23" ht="24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 spans="1:23" ht="24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 spans="1:23" ht="24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 spans="1:23" ht="24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 spans="1:23" ht="24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 spans="1:23" ht="24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 spans="1:23" ht="24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 spans="1:23" ht="24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 spans="1:23" ht="2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 spans="1:23" ht="24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 spans="1:23" ht="24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 spans="1:23" ht="24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 spans="1:23" ht="24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 spans="1:23" ht="24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 spans="1:23" ht="24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 spans="1:23" ht="24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 spans="1:23" ht="24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 spans="1:23" ht="24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 spans="1:23" ht="2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 spans="1:23" ht="24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 spans="1:23" ht="24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 spans="1:23" ht="24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 spans="1:23" ht="24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 spans="1:23" ht="24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 spans="1:23" ht="24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 spans="1:23" ht="24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 spans="1:23" ht="24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 spans="1:23" ht="24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 spans="1:23" ht="2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 spans="1:23" ht="24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 spans="1:23" ht="24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 spans="1:23" ht="24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 spans="1:23" ht="24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 spans="1:23" ht="24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 spans="1:23" ht="24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 spans="1:23" ht="24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 spans="1:23" ht="24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 spans="1:23" ht="24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 spans="1:23" ht="2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 spans="1:23" ht="24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 spans="1:23" ht="24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 spans="1:23" ht="24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 spans="1:23" ht="24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 spans="1:23" ht="24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 spans="1:23" ht="24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 spans="1:23" ht="24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 spans="1:23" ht="24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 spans="1:23" ht="24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 spans="1:23" ht="2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 spans="1:23" ht="24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 spans="1:23" ht="24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 spans="1:23" ht="24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 spans="1:23" ht="24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 spans="1:23" ht="24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 spans="1:23" ht="24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 spans="1:23" ht="24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 spans="1:23" ht="24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 spans="1:23" ht="24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 spans="1:23" ht="2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 spans="1:23" ht="24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 spans="1:23" ht="24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 spans="1:23" ht="24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 spans="1:23" ht="24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 spans="1:23" ht="24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 spans="1:23" ht="24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 spans="1:23" ht="24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 spans="1:23" ht="24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 spans="1:23" ht="24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 spans="1:23" ht="2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 spans="1:23" ht="24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 spans="1:23" ht="24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 spans="1:23" ht="24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 spans="1:23" ht="24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 spans="1:23" ht="24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 spans="1:23" ht="24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 spans="1:23" ht="24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 spans="1:23" ht="24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 spans="1:23" ht="24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 spans="1:23" ht="2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 spans="1:23" ht="24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 spans="1:23" ht="24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 spans="1:23" ht="24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 spans="1:23" ht="24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 spans="1:23" ht="24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 spans="1:23" ht="24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 spans="1:23" ht="24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 spans="1:23" ht="24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 spans="1:23" ht="24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 spans="1:23" ht="2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 spans="1:23" ht="24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 spans="1:23" ht="24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 spans="1:23" ht="24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 spans="1:23" ht="24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</row>
    <row r="319" spans="1:23" ht="24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 spans="1:23" ht="24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 spans="1:23" ht="24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 spans="1:23" ht="24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 spans="1:23" ht="24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 spans="1:23" ht="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 spans="1:23" ht="24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 spans="1:23" ht="24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 spans="1:23" ht="24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 spans="1:23" ht="24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 spans="1:23" ht="24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 spans="1:23" ht="24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 spans="1:23" ht="24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 spans="1:23" ht="24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 spans="1:23" ht="24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 spans="1:23" ht="2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 spans="1:23" ht="24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 spans="1:23" ht="24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 spans="1:23" ht="24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 spans="1:23" ht="24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 spans="1:23" ht="24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 spans="1:23" ht="24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 spans="1:23" ht="24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 spans="1:23" ht="24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</row>
    <row r="343" spans="1:23" ht="24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 spans="1:23" ht="2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 spans="1:23" ht="24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 spans="1:23" ht="24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 spans="1:23" ht="24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 spans="1:23" ht="24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 spans="1:23" ht="24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 spans="1:23" ht="24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 spans="1:23" ht="24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 spans="1:23" ht="24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 spans="1:23" ht="24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 spans="1:23" ht="2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 spans="1:23" ht="24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 spans="1:23" ht="24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 spans="1:23" ht="24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 spans="1:23" ht="24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 spans="1:23" ht="24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 spans="1:23" ht="24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 spans="1:23" ht="24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 spans="1:23" ht="24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 spans="1:23" ht="24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 spans="1:23" ht="2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 spans="1:23" ht="24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 spans="1:23" ht="24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 spans="1:23" ht="24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 spans="1:23" ht="24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 spans="1:23" ht="24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</row>
    <row r="370" spans="1:23" ht="24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 spans="1:23" ht="24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 spans="1:23" ht="24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 spans="1:23" ht="24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 spans="1:23" ht="2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 spans="1:23" ht="24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 spans="1:23" ht="24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 spans="1:23" ht="24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 spans="1:23" ht="24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 spans="1:23" ht="24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 spans="1:23" ht="24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 spans="1:23" ht="24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 spans="1:23" ht="24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 spans="1:23" ht="24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 spans="1:23" ht="2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 spans="1:23" ht="24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 spans="1:23" ht="24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 spans="1:23" ht="24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 spans="1:23" ht="24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</row>
    <row r="389" spans="1:23" ht="24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 spans="1:23" ht="24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</row>
    <row r="391" spans="1:23" ht="24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 spans="1:23" ht="24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 spans="1:23" ht="24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 spans="1:23" ht="2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 spans="1:23" ht="24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 spans="1:23" ht="24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 spans="1:23" ht="24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</row>
    <row r="398" spans="1:23" ht="24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 spans="1:23" ht="24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 spans="1:23" ht="24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 spans="1:23" ht="24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 spans="1:23" ht="24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 spans="1:23" ht="24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 spans="1:23" ht="2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 spans="1:23" ht="24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 spans="1:23" ht="24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 spans="1:23" ht="24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 spans="1:23" ht="24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 spans="1:23" ht="24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 spans="1:23" ht="24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</row>
    <row r="411" spans="1:23" ht="24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 spans="1:23" ht="24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 spans="1:23" ht="24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 spans="1:23" ht="2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 spans="1:23" ht="24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 spans="1:23" ht="24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 spans="1:23" ht="24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</row>
    <row r="418" spans="1:23" ht="24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 spans="1:23" ht="24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 spans="1:23" ht="24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 spans="1:23" ht="24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 spans="1:23" ht="24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 spans="1:23" ht="24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 spans="1:23" ht="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 spans="1:23" ht="24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 spans="1:23" ht="24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 spans="1:23" ht="24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 spans="1:23" ht="24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 spans="1:23" ht="24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 spans="1:23" ht="24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 spans="1:23" ht="24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 spans="1:23" ht="24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 spans="1:23" ht="24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 spans="1:23" ht="2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 spans="1:23" ht="24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 spans="1:23" ht="24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 spans="1:23" ht="24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 spans="1:23" ht="24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 spans="1:23" ht="24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 spans="1:23" ht="24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 spans="1:23" ht="24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 spans="1:23" ht="24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 spans="1:23" ht="24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 spans="1:23" ht="2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</row>
    <row r="445" spans="1:23" ht="24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 spans="1:23" ht="24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 spans="1:23" ht="24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 spans="1:23" ht="24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 spans="1:23" ht="24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 spans="1:23" ht="24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 spans="1:23" ht="24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 spans="1:23" ht="24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</row>
    <row r="453" spans="1:23" ht="24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 spans="1:23" ht="2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 spans="1:23" ht="24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 spans="1:23" ht="24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 spans="1:23" ht="24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 spans="1:23" ht="24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 spans="1:23" ht="24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</row>
    <row r="460" spans="1:23" ht="24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 spans="1:23" ht="24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 spans="1:23" ht="24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 spans="1:23" ht="24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 spans="1:23" ht="2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 spans="1:23" ht="24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 spans="1:23" ht="24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 spans="1:23" ht="24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 spans="1:23" ht="24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 spans="1:23" ht="24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 spans="1:23" ht="24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 spans="1:23" ht="24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 spans="1:23" ht="24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 spans="1:23" ht="24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</row>
    <row r="474" spans="1:23" ht="2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 spans="1:23" ht="24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 spans="1:23" ht="24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 spans="1:23" ht="24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 spans="1:23" ht="24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 spans="1:23" ht="24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 spans="1:23" ht="24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 spans="1:23" ht="24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 spans="1:23" ht="24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 spans="1:23" ht="24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 spans="1:23" ht="2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</row>
    <row r="485" spans="1:23" ht="24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</row>
    <row r="486" spans="1:23" ht="24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 spans="1:23" ht="24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 spans="1:23" ht="24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 spans="1:23" ht="24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</row>
    <row r="490" spans="1:23" ht="24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 spans="1:23" ht="24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 spans="1:23" ht="24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 spans="1:23" ht="24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</row>
    <row r="494" spans="1:23" ht="2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 spans="1:23" ht="24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</row>
    <row r="496" spans="1:23" ht="24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 spans="1:23" ht="24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 spans="1:23" ht="24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</row>
    <row r="499" spans="1:23" ht="24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 spans="1:23" ht="24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 spans="1:23" ht="24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 spans="1:23" ht="24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 spans="1:23" ht="24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 spans="1:23" ht="2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 spans="1:23" ht="24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 spans="1:23" ht="24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 spans="1:23" ht="24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</row>
    <row r="508" spans="1:23" ht="24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 spans="1:23" ht="24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 spans="1:23" ht="24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</row>
    <row r="511" spans="1:23" ht="24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 spans="1:23" ht="24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 spans="1:23" ht="24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</row>
    <row r="514" spans="1:23" ht="2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 spans="1:23" ht="24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 spans="1:23" ht="24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 spans="1:23" ht="24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 spans="1:23" ht="24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 spans="1:23" ht="24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 spans="1:23" ht="24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</row>
    <row r="521" spans="1:23" ht="24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 spans="1:23" ht="24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 spans="1:23" ht="24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</row>
    <row r="524" spans="1:23" ht="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</row>
    <row r="525" spans="1:23" ht="24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 spans="1:23" ht="24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 spans="1:23" ht="24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 spans="1:23" ht="24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</row>
    <row r="529" spans="1:23" ht="24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 spans="1:23" ht="24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</row>
    <row r="531" spans="1:23" ht="24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 spans="1:23" ht="24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</row>
    <row r="533" spans="1:23" ht="24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 spans="1:23" ht="2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 spans="1:23" ht="24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 spans="1:23" ht="24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 spans="1:23" ht="24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</row>
    <row r="538" spans="1:23" ht="24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 spans="1:23" ht="24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 spans="1:23" ht="24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 spans="1:23" ht="24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 spans="1:23" ht="24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</row>
    <row r="543" spans="1:23" ht="24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 spans="1:23" ht="2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 spans="1:23" ht="24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</row>
    <row r="546" spans="1:23" ht="24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 spans="1:23" ht="24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 spans="1:23" ht="24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 spans="1:23" ht="24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 spans="1:23" ht="24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 spans="1:23" ht="24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</row>
    <row r="552" spans="1:23" ht="24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 spans="1:23" ht="24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</row>
    <row r="554" spans="1:23" ht="2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 spans="1:23" ht="24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 spans="1:23" ht="24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</row>
    <row r="557" spans="1:23" ht="24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 spans="1:23" ht="24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 spans="1:23" ht="24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</row>
    <row r="560" spans="1:23" ht="24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 spans="1:23" ht="24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 spans="1:23" ht="24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 spans="1:23" ht="24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 spans="1:23" ht="2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 spans="1:23" ht="24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 spans="1:23" ht="24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</row>
    <row r="567" spans="1:23" ht="24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 spans="1:23" ht="24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 spans="1:23" ht="24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 spans="1:23" ht="24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 spans="1:23" ht="24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 spans="1:23" ht="24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</row>
    <row r="573" spans="1:23" ht="24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 spans="1:23" ht="2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 spans="1:23" ht="24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 spans="1:23" ht="24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 spans="1:23" ht="24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</row>
    <row r="578" spans="1:23" ht="24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</row>
    <row r="579" spans="1:23" ht="24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 spans="1:23" ht="24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</row>
    <row r="581" spans="1:23" ht="24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 spans="1:23" ht="24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 spans="1:23" ht="24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 spans="1:23" ht="2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</row>
    <row r="585" spans="1:23" ht="24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 spans="1:23" ht="24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</row>
    <row r="587" spans="1:23" ht="24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 spans="1:23" ht="24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</row>
    <row r="589" spans="1:23" ht="24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 spans="1:23" ht="24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 spans="1:23" ht="24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 spans="1:23" ht="24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 spans="1:23" ht="24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 spans="1:23" ht="2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 spans="1:23" ht="24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 spans="1:23" ht="24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 spans="1:23" ht="24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 spans="1:23" ht="24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 spans="1:23" ht="24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 spans="1:23" ht="24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</row>
    <row r="601" spans="1:23" ht="24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 spans="1:23" ht="24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 spans="1:23" ht="24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 spans="1:23" ht="2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 spans="1:23" ht="24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</row>
    <row r="606" spans="1:23" ht="24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 spans="1:23" ht="24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 spans="1:23" ht="24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 spans="1:23" ht="24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 spans="1:23" ht="24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 spans="1:23" ht="24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</row>
    <row r="612" spans="1:23" ht="24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 spans="1:23" ht="24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 spans="1:23" ht="2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 spans="1:23" ht="24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 spans="1:23" ht="24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 spans="1:23" ht="24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 spans="1:23" ht="24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 spans="1:23" ht="24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</row>
    <row r="620" spans="1:23" ht="24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 spans="1:23" ht="24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 spans="1:23" ht="24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 spans="1:23" ht="24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 spans="1:23" ht="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 spans="1:23" ht="24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 spans="1:23" ht="24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 spans="1:23" ht="24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 spans="1:23" ht="24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 spans="1:23" ht="24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 spans="1:23" ht="24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 spans="1:23" ht="24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 spans="1:23" ht="24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 spans="1:23" ht="24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 spans="1:23" ht="2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 spans="1:23" ht="24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 spans="1:23" ht="24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 spans="1:23" ht="24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 spans="1:23" ht="24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 spans="1:23" ht="24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 spans="1:23" ht="24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 spans="1:23" ht="24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 spans="1:23" ht="24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 spans="1:23" ht="24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 spans="1:23" ht="2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 spans="1:23" ht="24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 spans="1:23" ht="24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 spans="1:23" ht="24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 spans="1:23" ht="24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 spans="1:23" ht="24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 spans="1:23" ht="24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 spans="1:23" ht="24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 spans="1:23" ht="24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 spans="1:23" ht="24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 spans="1:23" ht="2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 spans="1:23" ht="24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 spans="1:23" ht="24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 spans="1:23" ht="24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 spans="1:23" ht="24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 spans="1:23" ht="24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</row>
    <row r="660" spans="1:23" ht="24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 spans="1:23" ht="24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 spans="1:23" ht="24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 spans="1:23" ht="24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</row>
    <row r="664" spans="1:23" ht="2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 spans="1:23" ht="24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 spans="1:23" ht="24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 spans="1:23" ht="24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 spans="1:23" ht="24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 spans="1:23" ht="24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 spans="1:23" ht="24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 spans="1:23" ht="24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 spans="1:23" ht="24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</row>
    <row r="673" spans="1:23" ht="24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 spans="1:23" ht="2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 spans="1:23" ht="24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 spans="1:23" ht="24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 spans="1:23" ht="24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 spans="1:23" ht="24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</row>
    <row r="679" spans="1:23" ht="24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 spans="1:23" ht="24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 spans="1:23" ht="24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 spans="1:23" ht="24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</row>
    <row r="683" spans="1:23" ht="24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 spans="1:23" ht="2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</row>
    <row r="685" spans="1:23" ht="24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 spans="1:23" ht="24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 spans="1:23" ht="24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 spans="1:23" ht="24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 spans="1:23" ht="24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 spans="1:23" ht="24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 spans="1:23" ht="24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</row>
    <row r="692" spans="1:23" ht="24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 spans="1:23" ht="24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</row>
    <row r="694" spans="1:23" ht="2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 spans="1:23" ht="24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 spans="1:23" ht="24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 spans="1:23" ht="24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 spans="1:23" ht="24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 spans="1:23" ht="24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 spans="1:23" ht="24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 spans="1:23" ht="24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 spans="1:23" ht="24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 spans="1:23" ht="24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 spans="1:23" ht="2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 spans="1:23" ht="24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 spans="1:23" ht="24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 spans="1:23" ht="24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 spans="1:23" ht="24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</row>
    <row r="709" spans="1:23" ht="24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 spans="1:23" ht="24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 spans="1:23" ht="24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 spans="1:23" ht="24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</row>
    <row r="713" spans="1:23" ht="24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 spans="1:23" ht="2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 spans="1:23" ht="24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 spans="1:23" ht="24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 spans="1:23" ht="24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 spans="1:23" ht="24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 spans="1:23" ht="24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 spans="1:23" ht="24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</row>
    <row r="721" spans="1:23" ht="24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 spans="1:23" ht="24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</row>
    <row r="723" spans="1:23" ht="24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 spans="1:23" ht="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</row>
    <row r="725" spans="1:23" ht="24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 spans="1:23" ht="24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  <row r="727" spans="1:23" ht="24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</row>
    <row r="728" spans="1:23" ht="24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</row>
    <row r="729" spans="1:23" ht="24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</row>
    <row r="730" spans="1:23" ht="24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</row>
    <row r="731" spans="1:23" ht="24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</row>
    <row r="732" spans="1:23" ht="24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</row>
    <row r="733" spans="1:23" ht="24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</row>
    <row r="734" spans="1:23" ht="2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</row>
    <row r="735" spans="1:23" ht="24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</row>
    <row r="736" spans="1:23" ht="24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</row>
    <row r="737" spans="1:23" ht="24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</row>
    <row r="738" spans="1:23" ht="24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</row>
    <row r="739" spans="1:23" ht="24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</row>
    <row r="740" spans="1:23" ht="24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</row>
    <row r="741" spans="1:23" ht="24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</row>
    <row r="742" spans="1:23" ht="24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 spans="1:23" ht="24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</row>
    <row r="744" spans="1:23" ht="2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</row>
    <row r="745" spans="1:23" ht="24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</row>
    <row r="746" spans="1:23" ht="24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</row>
    <row r="747" spans="1:23" ht="24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</row>
    <row r="748" spans="1:23" ht="24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</row>
    <row r="749" spans="1:23" ht="24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</row>
    <row r="750" spans="1:23" ht="24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</row>
    <row r="751" spans="1:23" ht="24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</row>
    <row r="752" spans="1:23" ht="24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</row>
    <row r="753" spans="1:23" ht="24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</row>
    <row r="754" spans="1:23" ht="2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</row>
    <row r="755" spans="1:23" ht="24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</row>
    <row r="756" spans="1:23" ht="24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</row>
    <row r="757" spans="1:23" ht="24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</row>
    <row r="758" spans="1:23" ht="24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</row>
    <row r="759" spans="1:23" ht="24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</row>
    <row r="760" spans="1:23" ht="24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</row>
    <row r="761" spans="1:23" ht="24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</row>
    <row r="762" spans="1:23" ht="24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</row>
    <row r="763" spans="1:23" ht="24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</row>
    <row r="764" spans="1:23" ht="2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</row>
    <row r="765" spans="1:23" ht="24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</row>
    <row r="766" spans="1:23" ht="24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</row>
    <row r="767" spans="1:23" ht="24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</row>
    <row r="768" spans="1:23" ht="24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</row>
    <row r="769" spans="1:23" ht="24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</row>
    <row r="770" spans="1:23" ht="24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</row>
    <row r="771" spans="1:23" ht="24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</row>
    <row r="772" spans="1:23" ht="24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</row>
    <row r="773" spans="1:23" ht="24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</row>
    <row r="774" spans="1:23" ht="2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</row>
    <row r="775" spans="1:23" ht="24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</row>
    <row r="776" spans="1:23" ht="24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</row>
    <row r="777" spans="1:23" ht="24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</row>
    <row r="778" spans="1:23" ht="24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</row>
    <row r="779" spans="1:23" ht="24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</row>
    <row r="780" spans="1:23" ht="24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</row>
    <row r="781" spans="1:23" ht="24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</row>
    <row r="782" spans="1:23" ht="24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</row>
    <row r="783" spans="1:23" ht="24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</row>
    <row r="784" spans="1:23" ht="2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</row>
    <row r="785" spans="1:23" ht="24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</row>
    <row r="786" spans="1:23" ht="24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</row>
    <row r="787" spans="1:23" ht="24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</row>
    <row r="788" spans="1:23" ht="24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</row>
    <row r="789" spans="1:23" ht="24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</row>
    <row r="790" spans="1:23" ht="24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 spans="1:23" ht="24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</row>
    <row r="792" spans="1:23" ht="24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 spans="1:23" ht="24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</row>
    <row r="794" spans="1:23" ht="2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 spans="1:23" ht="24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 spans="1:23" ht="24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 spans="1:23" ht="24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</row>
    <row r="798" spans="1:23" ht="24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</row>
    <row r="799" spans="1:23" ht="24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</row>
    <row r="800" spans="1:23" ht="24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</row>
    <row r="801" spans="1:23" ht="24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</row>
    <row r="802" spans="1:23" ht="24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</row>
    <row r="803" spans="1:23" ht="24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</row>
    <row r="804" spans="1:23" ht="2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</row>
    <row r="805" spans="1:23" ht="24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</row>
    <row r="806" spans="1:23" ht="24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</row>
    <row r="807" spans="1:23" ht="24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</row>
    <row r="808" spans="1:23" ht="24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</row>
    <row r="809" spans="1:23" ht="24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</row>
    <row r="810" spans="1:23" ht="24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</row>
    <row r="811" spans="1:23" ht="24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</row>
    <row r="812" spans="1:23" ht="24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</row>
    <row r="813" spans="1:23" ht="24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</row>
    <row r="814" spans="1:23" ht="2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 spans="1:23" ht="24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</row>
    <row r="816" spans="1:23" ht="24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</row>
    <row r="817" spans="1:23" ht="24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</row>
    <row r="818" spans="1:23" ht="24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</row>
    <row r="819" spans="1:23" ht="24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</row>
    <row r="820" spans="1:23" ht="24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</row>
    <row r="821" spans="1:23" ht="24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</row>
    <row r="822" spans="1:23" ht="24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</row>
    <row r="823" spans="1:23" ht="24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</row>
    <row r="824" spans="1:23" ht="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</row>
    <row r="825" spans="1:23" ht="24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</row>
    <row r="826" spans="1:23" ht="24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</row>
    <row r="827" spans="1:23" ht="24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</row>
    <row r="828" spans="1:23" ht="24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</row>
    <row r="829" spans="1:23" ht="24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</row>
    <row r="830" spans="1:23" ht="24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</row>
    <row r="831" spans="1:23" ht="24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</row>
    <row r="832" spans="1:23" ht="24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</row>
    <row r="833" spans="1:23" ht="24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</row>
    <row r="834" spans="1:23" ht="2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</row>
    <row r="835" spans="1:23" ht="24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</row>
    <row r="836" spans="1:23" ht="24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</row>
    <row r="837" spans="1:23" ht="24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</row>
    <row r="838" spans="1:23" ht="24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 spans="1:23" ht="24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</row>
    <row r="840" spans="1:23" ht="24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</row>
    <row r="841" spans="1:23" ht="24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</row>
    <row r="842" spans="1:23" ht="24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</row>
    <row r="843" spans="1:23" ht="24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</row>
    <row r="844" spans="1:23" ht="2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</row>
    <row r="845" spans="1:23" ht="24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</row>
    <row r="846" spans="1:23" ht="24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</row>
    <row r="847" spans="1:23" ht="24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</row>
    <row r="848" spans="1:23" ht="24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</row>
    <row r="849" spans="1:23" ht="24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</row>
    <row r="850" spans="1:23" ht="24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</row>
    <row r="851" spans="1:23" ht="24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</row>
    <row r="852" spans="1:23" ht="24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</row>
    <row r="853" spans="1:23" ht="24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</row>
    <row r="854" spans="1:23" ht="2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</row>
    <row r="855" spans="1:23" ht="24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</row>
    <row r="856" spans="1:23" ht="24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</row>
    <row r="857" spans="1:23" ht="24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</row>
    <row r="858" spans="1:23" ht="24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</row>
    <row r="859" spans="1:23" ht="24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</row>
    <row r="860" spans="1:23" ht="24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</row>
    <row r="861" spans="1:23" ht="24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</row>
    <row r="862" spans="1:23" ht="24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 spans="1:23" ht="24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</row>
    <row r="864" spans="1:23" ht="2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</row>
    <row r="865" spans="1:23" ht="24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</row>
    <row r="866" spans="1:23" ht="24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</row>
    <row r="867" spans="1:23" ht="24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</row>
    <row r="868" spans="1:23" ht="24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</row>
    <row r="869" spans="1:23" ht="24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</row>
    <row r="870" spans="1:23" ht="24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</row>
    <row r="871" spans="1:23" ht="24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</row>
    <row r="872" spans="1:23" ht="24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</row>
    <row r="873" spans="1:23" ht="24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</row>
    <row r="874" spans="1:23" ht="2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</row>
    <row r="875" spans="1:23" ht="24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</row>
    <row r="876" spans="1:23" ht="24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</row>
    <row r="877" spans="1:23" ht="24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</row>
    <row r="878" spans="1:23" ht="24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</row>
    <row r="879" spans="1:23" ht="24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</row>
    <row r="880" spans="1:23" ht="24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</row>
    <row r="881" spans="1:23" ht="24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</row>
    <row r="882" spans="1:23" ht="24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</row>
    <row r="883" spans="1:23" ht="24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</row>
    <row r="884" spans="1:23" ht="2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</row>
    <row r="885" spans="1:23" ht="24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</row>
    <row r="886" spans="1:23" ht="24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 spans="1:23" ht="24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</row>
    <row r="888" spans="1:23" ht="24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</row>
    <row r="889" spans="1:23" ht="24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</row>
    <row r="890" spans="1:23" ht="24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</row>
    <row r="891" spans="1:23" ht="24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</row>
    <row r="892" spans="1:23" ht="24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</row>
    <row r="893" spans="1:23" ht="24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</row>
    <row r="894" spans="1:23" ht="2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</row>
    <row r="895" spans="1:23" ht="24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</row>
    <row r="896" spans="1:23" ht="24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</row>
    <row r="897" spans="1:23" ht="24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</row>
    <row r="898" spans="1:23" ht="24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</row>
    <row r="899" spans="1:23" ht="24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</row>
    <row r="900" spans="1:23" ht="24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</row>
    <row r="901" spans="1:23" ht="24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</row>
    <row r="902" spans="1:23" ht="24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</row>
    <row r="903" spans="1:23" ht="24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</row>
    <row r="904" spans="1:23" ht="2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</row>
    <row r="905" spans="1:23" ht="24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</row>
    <row r="906" spans="1:23" ht="24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</row>
    <row r="907" spans="1:23" ht="24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</row>
    <row r="908" spans="1:23" ht="24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</row>
    <row r="909" spans="1:23" ht="24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</row>
    <row r="910" spans="1:23" ht="24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 spans="1:23" ht="24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</row>
    <row r="912" spans="1:23" ht="24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</row>
    <row r="913" spans="1:23" ht="24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</row>
    <row r="914" spans="1:23" ht="2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</row>
    <row r="915" spans="1:23" ht="24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</row>
    <row r="916" spans="1:23" ht="24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</row>
    <row r="917" spans="1:23" ht="24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</row>
    <row r="918" spans="1:23" ht="24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</row>
    <row r="919" spans="1:23" ht="24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</row>
    <row r="920" spans="1:23" ht="24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</row>
    <row r="921" spans="1:23" ht="24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</row>
    <row r="922" spans="1:23" ht="24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</row>
    <row r="923" spans="1:23" ht="24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</row>
    <row r="924" spans="1:23" ht="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</row>
    <row r="925" spans="1:23" ht="24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</row>
    <row r="926" spans="1:23" ht="24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</row>
    <row r="927" spans="1:23" ht="24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</row>
    <row r="928" spans="1:23" ht="24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</row>
    <row r="929" spans="1:23" ht="24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</row>
    <row r="930" spans="1:23" ht="24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</row>
    <row r="931" spans="1:23" ht="24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</row>
    <row r="932" spans="1:23" ht="24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</row>
    <row r="933" spans="1:23" ht="24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</row>
    <row r="934" spans="1:23" ht="2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 spans="1:23" ht="24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</row>
    <row r="936" spans="1:23" ht="24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</row>
    <row r="937" spans="1:23" ht="24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</row>
    <row r="938" spans="1:23" ht="24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</row>
    <row r="939" spans="1:23" ht="24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</row>
    <row r="940" spans="1:23" ht="24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</row>
    <row r="941" spans="1:23" ht="24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</row>
    <row r="942" spans="1:23" ht="24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</row>
    <row r="943" spans="1:23" ht="24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</row>
    <row r="944" spans="1:23" ht="2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</row>
    <row r="945" spans="1:23" ht="24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</row>
    <row r="946" spans="1:23" ht="24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</row>
    <row r="947" spans="1:23" ht="24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</row>
    <row r="948" spans="1:23" ht="24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</row>
    <row r="949" spans="1:23" ht="24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</row>
    <row r="950" spans="1:23" ht="24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</row>
    <row r="951" spans="1:23" ht="24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</row>
    <row r="952" spans="1:23" ht="24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</row>
    <row r="953" spans="1:23" ht="24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</row>
    <row r="954" spans="1:23" ht="2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</row>
    <row r="955" spans="1:23" ht="24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</row>
    <row r="956" spans="1:23" ht="24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</row>
    <row r="957" spans="1:23" ht="24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</row>
    <row r="958" spans="1:23" ht="24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 spans="1:23" ht="24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</row>
    <row r="960" spans="1:23" ht="24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</row>
    <row r="961" spans="1:23" ht="24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</row>
    <row r="962" spans="1:23" ht="24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</row>
    <row r="963" spans="1:23" ht="24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</row>
    <row r="964" spans="1:23" ht="2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</row>
    <row r="965" spans="1:23" ht="24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</row>
    <row r="966" spans="1:23" ht="24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</row>
    <row r="967" spans="1:23" ht="24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</row>
    <row r="968" spans="1:23" ht="24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</row>
    <row r="969" spans="1:23" ht="24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</row>
    <row r="970" spans="1:23" ht="24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</row>
    <row r="971" spans="1:23" ht="24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</row>
    <row r="972" spans="1:23" ht="24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</row>
    <row r="973" spans="1:23" ht="24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</row>
    <row r="974" spans="1:23" ht="2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</row>
    <row r="975" spans="1:23" ht="24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</row>
    <row r="976" spans="1:23" ht="24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</row>
    <row r="977" spans="1:23" ht="24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</row>
    <row r="978" spans="1:23" ht="24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</row>
    <row r="979" spans="1:23" ht="24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</row>
    <row r="980" spans="1:23" ht="24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</row>
    <row r="981" spans="1:23" ht="24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</row>
    <row r="982" spans="1:23" ht="24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</row>
    <row r="983" spans="1:23" ht="24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 spans="1:23" ht="2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</row>
    <row r="985" spans="1:23" ht="24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</row>
    <row r="986" spans="1:23" ht="24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</row>
    <row r="987" spans="1:23" ht="24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</row>
    <row r="988" spans="1:23" ht="24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</row>
    <row r="989" spans="1:23" ht="24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</row>
    <row r="990" spans="1:23" ht="24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</row>
    <row r="991" spans="1:23" ht="24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</row>
    <row r="992" spans="1:23" ht="24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</row>
    <row r="993" spans="1:23" ht="24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</row>
    <row r="994" spans="1:23" ht="2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</row>
    <row r="995" spans="1:23" ht="24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</row>
    <row r="996" spans="1:23" ht="24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</row>
    <row r="997" spans="1:23" ht="24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</row>
    <row r="998" spans="1:23" ht="24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</row>
    <row r="999" spans="1:23" ht="24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</row>
    <row r="1000" spans="1:23" ht="24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</row>
    <row r="1001" spans="1:23" ht="24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</row>
    <row r="1002" spans="1:23" ht="24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</row>
    <row r="1003" spans="1:23" ht="24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</row>
    <row r="1004" spans="1:23" ht="2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</row>
    <row r="1005" spans="1:23" ht="24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</row>
    <row r="1006" spans="1:23" ht="24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</row>
  </sheetData>
  <mergeCells count="1">
    <mergeCell ref="A1:D1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W1006"/>
  <sheetViews>
    <sheetView workbookViewId="0"/>
  </sheetViews>
  <sheetFormatPr defaultColWidth="12.5703125" defaultRowHeight="15.75" customHeight="1"/>
  <cols>
    <col min="1" max="1" width="24.7109375" customWidth="1"/>
    <col min="3" max="3" width="14.28515625" customWidth="1"/>
    <col min="4" max="4" width="23" customWidth="1"/>
  </cols>
  <sheetData>
    <row r="1" spans="1:23" ht="15.75" customHeight="1">
      <c r="A1" s="35" t="s">
        <v>60</v>
      </c>
      <c r="B1" s="34"/>
      <c r="C1" s="34"/>
      <c r="D1" s="34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ht="15.75" customHeight="1">
      <c r="A2" s="6" t="s">
        <v>38</v>
      </c>
      <c r="B2" s="6" t="s">
        <v>45</v>
      </c>
      <c r="C2" s="6" t="s">
        <v>40</v>
      </c>
      <c r="D2" s="6" t="s">
        <v>46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3" ht="15.75" customHeight="1">
      <c r="A3" s="6" t="s">
        <v>2</v>
      </c>
      <c r="B3" s="25">
        <f>27524.74+129390.15</f>
        <v>156914.88999999998</v>
      </c>
      <c r="C3" s="6">
        <v>233970</v>
      </c>
      <c r="D3" s="6">
        <f t="shared" ref="D3:D7" si="0">B3/C3</f>
        <v>0.67066243535495995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 spans="1:23" ht="15.75" customHeight="1">
      <c r="A4" s="6" t="s">
        <v>3</v>
      </c>
      <c r="B4" s="25">
        <f>19938.9+134682</f>
        <v>154620.9</v>
      </c>
      <c r="C4" s="26">
        <v>252676</v>
      </c>
      <c r="D4" s="6">
        <f t="shared" si="0"/>
        <v>0.61193346419921157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 spans="1:23" ht="15.75" customHeight="1">
      <c r="A5" s="6" t="s">
        <v>4</v>
      </c>
      <c r="B5" s="6">
        <f>22402.21+126444.55</f>
        <v>148846.76</v>
      </c>
      <c r="C5" s="6">
        <v>245566</v>
      </c>
      <c r="D5" s="6">
        <f t="shared" si="0"/>
        <v>0.60613749460430189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</row>
    <row r="6" spans="1:23" ht="15.75" customHeight="1">
      <c r="A6" s="6" t="s">
        <v>5</v>
      </c>
      <c r="B6" s="6">
        <f>26950.54
+126291.6</f>
        <v>153242.14000000001</v>
      </c>
      <c r="C6" s="6">
        <v>273817</v>
      </c>
      <c r="D6" s="6">
        <f t="shared" si="0"/>
        <v>0.55965166516322951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 spans="1:23" ht="15.75" customHeight="1">
      <c r="A7" s="6" t="s">
        <v>6</v>
      </c>
      <c r="B7" s="6">
        <f>24383+111975.8</f>
        <v>136358.79999999999</v>
      </c>
      <c r="C7" s="6">
        <v>268619</v>
      </c>
      <c r="D7" s="6">
        <f t="shared" si="0"/>
        <v>0.50762902102978569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spans="1:23" ht="15.75" customHeight="1">
      <c r="A8" s="6" t="s">
        <v>7</v>
      </c>
      <c r="B8" s="6"/>
      <c r="C8" s="6"/>
      <c r="D8" s="6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</row>
    <row r="9" spans="1:23" ht="15.75" customHeight="1">
      <c r="A9" s="6" t="s">
        <v>8</v>
      </c>
      <c r="B9" s="6"/>
      <c r="C9" s="6"/>
      <c r="D9" s="6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 spans="1:23" ht="15.75" customHeight="1">
      <c r="A10" s="6" t="s">
        <v>9</v>
      </c>
      <c r="B10" s="6"/>
      <c r="C10" s="6"/>
      <c r="D10" s="6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 spans="1:23" ht="15.75" customHeight="1">
      <c r="A11" s="6" t="s">
        <v>10</v>
      </c>
      <c r="B11" s="6"/>
      <c r="C11" s="6"/>
      <c r="D11" s="6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spans="1:23" ht="15.75" customHeight="1">
      <c r="A12" s="6" t="s">
        <v>11</v>
      </c>
      <c r="B12" s="6"/>
      <c r="C12" s="6"/>
      <c r="D12" s="6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spans="1:23" ht="15.75" customHeight="1">
      <c r="A13" s="6" t="s">
        <v>12</v>
      </c>
      <c r="B13" s="6"/>
      <c r="C13" s="6"/>
      <c r="D13" s="6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23" ht="15.75" customHeight="1">
      <c r="A14" s="6" t="s">
        <v>13</v>
      </c>
      <c r="B14" s="6"/>
      <c r="C14" s="6"/>
      <c r="D14" s="6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3" ht="15.7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spans="1:23" ht="15.7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 spans="1:23" ht="15.7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1:23" ht="15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spans="1:23" ht="15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spans="1:23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spans="1:23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spans="1: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spans="1:23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spans="1:23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spans="1:23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spans="1:23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spans="1:23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spans="1:23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spans="1:23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:23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spans="1:23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spans="1:23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spans="1:23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spans="1:23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spans="1:23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spans="1:23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spans="1:23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spans="1:23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spans="1:23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spans="1:23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spans="1:2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spans="1:23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spans="1:23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spans="1:23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spans="1:23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spans="1:23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spans="1:23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spans="1:23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spans="1:23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spans="1:23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spans="1:23" ht="24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spans="1:23" ht="2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spans="1:23" ht="24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spans="1:23" ht="24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spans="1:23" ht="24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spans="1:23" ht="24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spans="1:23" ht="24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spans="1:23" ht="24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spans="1:23" ht="24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spans="1:23" ht="24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spans="1:23" ht="24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spans="1:23" ht="2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spans="1:23" ht="24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spans="1:23" ht="24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spans="1:23" ht="24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spans="1:23" ht="24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spans="1:23" ht="24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spans="1:23" ht="24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spans="1:23" ht="24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spans="1:23" ht="24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spans="1:23" ht="24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spans="1:23" ht="2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spans="1:23" ht="24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spans="1:23" ht="24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spans="1:23" ht="24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spans="1:23" ht="24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spans="1:23" ht="24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spans="1:23" ht="24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spans="1:23" ht="24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spans="1:23" ht="24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spans="1:23" ht="24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spans="1:23" ht="2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spans="1:23" ht="24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spans="1:23" ht="24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spans="1:23" ht="24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spans="1:23" ht="24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spans="1:23" ht="24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spans="1:23" ht="24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spans="1:23" ht="24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spans="1:23" ht="24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spans="1:23" ht="24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spans="1:23" ht="2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spans="1:23" ht="24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spans="1:23" ht="24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spans="1:23" ht="24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spans="1:23" ht="24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spans="1:23" ht="24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spans="1:23" ht="24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spans="1:23" ht="24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spans="1:23" ht="24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spans="1:23" ht="24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spans="1:23" ht="2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spans="1:23" ht="24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spans="1:23" ht="24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spans="1:23" ht="24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spans="1:23" ht="24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spans="1:23" ht="24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spans="1:23" ht="24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spans="1:23" ht="24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spans="1:23" ht="24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spans="1:23" ht="24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spans="1:23" ht="2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spans="1:23" ht="24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spans="1:23" ht="24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spans="1:23" ht="24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spans="1:23" ht="24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spans="1:23" ht="24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spans="1:23" ht="24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spans="1:23" ht="24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spans="1:23" ht="24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spans="1:23" ht="24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spans="1:23" ht="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spans="1:23" ht="24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spans="1:23" ht="24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spans="1:23" ht="24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spans="1:23" ht="24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spans="1:23" ht="24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spans="1:23" ht="24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spans="1:23" ht="24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spans="1:23" ht="24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spans="1:23" ht="24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spans="1:23" ht="2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spans="1:23" ht="24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spans="1:23" ht="24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spans="1:23" ht="24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spans="1:23" ht="24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spans="1:23" ht="24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spans="1:23" ht="24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spans="1:23" ht="24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spans="1:23" ht="24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spans="1:23" ht="24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spans="1:23" ht="2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spans="1:23" ht="24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spans="1:23" ht="24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spans="1:23" ht="24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spans="1:23" ht="24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spans="1:23" ht="24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spans="1:23" ht="24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spans="1:23" ht="24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spans="1:23" ht="24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spans="1:23" ht="24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spans="1:23" ht="2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spans="1:23" ht="24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spans="1:23" ht="24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spans="1:23" ht="24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spans="1:23" ht="24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spans="1:23" ht="24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spans="1:23" ht="24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spans="1:23" ht="24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spans="1:23" ht="24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spans="1:23" ht="24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spans="1:23" ht="2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spans="1:23" ht="24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spans="1:23" ht="24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spans="1:23" ht="24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spans="1:23" ht="24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spans="1:23" ht="24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spans="1:23" ht="24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spans="1:23" ht="24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spans="1:23" ht="24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spans="1:23" ht="24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spans="1:23" ht="2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spans="1:23" ht="24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spans="1:23" ht="24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spans="1:23" ht="24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spans="1:23" ht="24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spans="1:23" ht="24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spans="1:23" ht="24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spans="1:23" ht="24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spans="1:23" ht="24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spans="1:23" ht="24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spans="1:23" ht="2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spans="1:23" ht="24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spans="1:23" ht="24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 spans="1:23" ht="24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spans="1:23" ht="24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 spans="1:23" ht="24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 spans="1:23" ht="24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 spans="1:23" ht="24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spans="1:23" ht="24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spans="1:23" ht="24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 spans="1:23" ht="2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spans="1:23" ht="24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 spans="1:23" ht="24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 spans="1:23" ht="24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 spans="1:23" ht="24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 spans="1:23" ht="24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 spans="1:23" ht="24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 spans="1:23" ht="24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 spans="1:23" ht="24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 spans="1:23" ht="24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 spans="1:23" ht="2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 spans="1:23" ht="24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 spans="1:23" ht="24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 spans="1:23" ht="24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 spans="1:23" ht="24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 spans="1:23" ht="24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 spans="1:23" ht="24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 spans="1:23" ht="24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 spans="1:23" ht="24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 spans="1:23" ht="24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 spans="1:23" ht="2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 spans="1:23" ht="24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 spans="1:23" ht="24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 spans="1:23" ht="24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 spans="1:23" ht="24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 spans="1:23" ht="24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 spans="1:23" ht="24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 spans="1:23" ht="24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 spans="1:23" ht="24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 spans="1:23" ht="24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 spans="1:23" ht="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 spans="1:23" ht="24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 spans="1:23" ht="24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 spans="1:23" ht="24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 spans="1:23" ht="24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 spans="1:23" ht="24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 spans="1:23" ht="24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 spans="1:23" ht="24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 spans="1:23" ht="24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 spans="1:23" ht="24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 spans="1:23" ht="2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 spans="1:23" ht="24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 spans="1:23" ht="24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 spans="1:23" ht="24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 spans="1:23" ht="24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 spans="1:23" ht="24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 spans="1:23" ht="24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 spans="1:23" ht="24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 spans="1:23" ht="24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 spans="1:23" ht="24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 spans="1:23" ht="2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 spans="1:23" ht="24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 spans="1:23" ht="24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 spans="1:23" ht="24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 spans="1:23" ht="24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 spans="1:23" ht="24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 spans="1:23" ht="24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 spans="1:23" ht="24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 spans="1:23" ht="24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 spans="1:23" ht="24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 spans="1:23" ht="2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 spans="1:23" ht="24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 spans="1:23" ht="24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 spans="1:23" ht="24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 spans="1:23" ht="24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 spans="1:23" ht="24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 spans="1:23" ht="24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 spans="1:23" ht="24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 spans="1:23" ht="24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 spans="1:23" ht="24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 spans="1:23" ht="2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 spans="1:23" ht="24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 spans="1:23" ht="24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 spans="1:23" ht="24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 spans="1:23" ht="24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 spans="1:23" ht="24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 spans="1:23" ht="24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 spans="1:23" ht="24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 spans="1:23" ht="24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 spans="1:23" ht="24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 spans="1:23" ht="2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 spans="1:23" ht="24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 spans="1:23" ht="24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 spans="1:23" ht="24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 spans="1:23" ht="24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 spans="1:23" ht="24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 spans="1:23" ht="24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 spans="1:23" ht="24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 spans="1:23" ht="24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 spans="1:23" ht="24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 spans="1:23" ht="2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 spans="1:23" ht="24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 spans="1:23" ht="24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 spans="1:23" ht="24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 spans="1:23" ht="24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 spans="1:23" ht="24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 spans="1:23" ht="24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 spans="1:23" ht="24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 spans="1:23" ht="24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 spans="1:23" ht="24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 spans="1:23" ht="2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 spans="1:23" ht="24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 spans="1:23" ht="24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 spans="1:23" ht="24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 spans="1:23" ht="24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 spans="1:23" ht="24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 spans="1:23" ht="24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 spans="1:23" ht="24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 spans="1:23" ht="24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 spans="1:23" ht="24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 spans="1:23" ht="2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 spans="1:23" ht="24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 spans="1:23" ht="24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 spans="1:23" ht="24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 spans="1:23" ht="24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 spans="1:23" ht="24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 spans="1:23" ht="24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 spans="1:23" ht="24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 spans="1:23" ht="24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 spans="1:23" ht="24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 spans="1:23" ht="2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 spans="1:23" ht="24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 spans="1:23" ht="24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 spans="1:23" ht="24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 spans="1:23" ht="24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</row>
    <row r="319" spans="1:23" ht="24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 spans="1:23" ht="24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 spans="1:23" ht="24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 spans="1:23" ht="24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 spans="1:23" ht="24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 spans="1:23" ht="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 spans="1:23" ht="24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 spans="1:23" ht="24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 spans="1:23" ht="24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 spans="1:23" ht="24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 spans="1:23" ht="24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 spans="1:23" ht="24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 spans="1:23" ht="24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 spans="1:23" ht="24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 spans="1:23" ht="24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 spans="1:23" ht="2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 spans="1:23" ht="24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 spans="1:23" ht="24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 spans="1:23" ht="24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 spans="1:23" ht="24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 spans="1:23" ht="24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 spans="1:23" ht="24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 spans="1:23" ht="24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 spans="1:23" ht="24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</row>
    <row r="343" spans="1:23" ht="24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 spans="1:23" ht="2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 spans="1:23" ht="24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 spans="1:23" ht="24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 spans="1:23" ht="24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 spans="1:23" ht="24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 spans="1:23" ht="24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 spans="1:23" ht="24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 spans="1:23" ht="24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 spans="1:23" ht="24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 spans="1:23" ht="24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 spans="1:23" ht="2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 spans="1:23" ht="24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 spans="1:23" ht="24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 spans="1:23" ht="24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 spans="1:23" ht="24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 spans="1:23" ht="24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 spans="1:23" ht="24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 spans="1:23" ht="24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 spans="1:23" ht="24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 spans="1:23" ht="24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 spans="1:23" ht="2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 spans="1:23" ht="24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 spans="1:23" ht="24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 spans="1:23" ht="24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 spans="1:23" ht="24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 spans="1:23" ht="24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</row>
    <row r="370" spans="1:23" ht="24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 spans="1:23" ht="24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 spans="1:23" ht="24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 spans="1:23" ht="24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 spans="1:23" ht="2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 spans="1:23" ht="24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 spans="1:23" ht="24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 spans="1:23" ht="24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 spans="1:23" ht="24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 spans="1:23" ht="24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 spans="1:23" ht="24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 spans="1:23" ht="24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 spans="1:23" ht="24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 spans="1:23" ht="24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 spans="1:23" ht="2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 spans="1:23" ht="24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 spans="1:23" ht="24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 spans="1:23" ht="24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 spans="1:23" ht="24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</row>
    <row r="389" spans="1:23" ht="24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 spans="1:23" ht="24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</row>
    <row r="391" spans="1:23" ht="24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 spans="1:23" ht="24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 spans="1:23" ht="24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 spans="1:23" ht="2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 spans="1:23" ht="24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 spans="1:23" ht="24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 spans="1:23" ht="24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</row>
    <row r="398" spans="1:23" ht="24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 spans="1:23" ht="24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 spans="1:23" ht="24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 spans="1:23" ht="24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 spans="1:23" ht="24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 spans="1:23" ht="24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 spans="1:23" ht="2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 spans="1:23" ht="24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 spans="1:23" ht="24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 spans="1:23" ht="24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 spans="1:23" ht="24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 spans="1:23" ht="24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 spans="1:23" ht="24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</row>
    <row r="411" spans="1:23" ht="24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 spans="1:23" ht="24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 spans="1:23" ht="24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 spans="1:23" ht="2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 spans="1:23" ht="24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 spans="1:23" ht="24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 spans="1:23" ht="24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</row>
    <row r="418" spans="1:23" ht="24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 spans="1:23" ht="24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 spans="1:23" ht="24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 spans="1:23" ht="24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 spans="1:23" ht="24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 spans="1:23" ht="24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 spans="1:23" ht="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 spans="1:23" ht="24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 spans="1:23" ht="24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 spans="1:23" ht="24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 spans="1:23" ht="24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 spans="1:23" ht="24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 spans="1:23" ht="24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 spans="1:23" ht="24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 spans="1:23" ht="24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 spans="1:23" ht="24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 spans="1:23" ht="2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 spans="1:23" ht="24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 spans="1:23" ht="24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 spans="1:23" ht="24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 spans="1:23" ht="24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 spans="1:23" ht="24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 spans="1:23" ht="24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 spans="1:23" ht="24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 spans="1:23" ht="24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 spans="1:23" ht="24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 spans="1:23" ht="2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</row>
    <row r="445" spans="1:23" ht="24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 spans="1:23" ht="24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 spans="1:23" ht="24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 spans="1:23" ht="24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 spans="1:23" ht="24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 spans="1:23" ht="24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 spans="1:23" ht="24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 spans="1:23" ht="24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</row>
    <row r="453" spans="1:23" ht="24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 spans="1:23" ht="2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 spans="1:23" ht="24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 spans="1:23" ht="24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 spans="1:23" ht="24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 spans="1:23" ht="24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 spans="1:23" ht="24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</row>
    <row r="460" spans="1:23" ht="24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 spans="1:23" ht="24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 spans="1:23" ht="24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 spans="1:23" ht="24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 spans="1:23" ht="2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 spans="1:23" ht="24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 spans="1:23" ht="24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 spans="1:23" ht="24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 spans="1:23" ht="24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 spans="1:23" ht="24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 spans="1:23" ht="24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 spans="1:23" ht="24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 spans="1:23" ht="24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 spans="1:23" ht="24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</row>
    <row r="474" spans="1:23" ht="2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 spans="1:23" ht="24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 spans="1:23" ht="24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 spans="1:23" ht="24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 spans="1:23" ht="24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 spans="1:23" ht="24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 spans="1:23" ht="24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 spans="1:23" ht="24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 spans="1:23" ht="24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 spans="1:23" ht="24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 spans="1:23" ht="2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</row>
    <row r="485" spans="1:23" ht="24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</row>
    <row r="486" spans="1:23" ht="24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 spans="1:23" ht="24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 spans="1:23" ht="24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 spans="1:23" ht="24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</row>
    <row r="490" spans="1:23" ht="24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 spans="1:23" ht="24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 spans="1:23" ht="24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 spans="1:23" ht="24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</row>
    <row r="494" spans="1:23" ht="2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 spans="1:23" ht="24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</row>
    <row r="496" spans="1:23" ht="24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 spans="1:23" ht="24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 spans="1:23" ht="24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</row>
    <row r="499" spans="1:23" ht="24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 spans="1:23" ht="24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 spans="1:23" ht="24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 spans="1:23" ht="24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 spans="1:23" ht="24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 spans="1:23" ht="2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 spans="1:23" ht="24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 spans="1:23" ht="24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 spans="1:23" ht="24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</row>
    <row r="508" spans="1:23" ht="24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 spans="1:23" ht="24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 spans="1:23" ht="24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</row>
    <row r="511" spans="1:23" ht="24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 spans="1:23" ht="24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 spans="1:23" ht="24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</row>
    <row r="514" spans="1:23" ht="2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 spans="1:23" ht="24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 spans="1:23" ht="24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 spans="1:23" ht="24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 spans="1:23" ht="24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 spans="1:23" ht="24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 spans="1:23" ht="24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</row>
    <row r="521" spans="1:23" ht="24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 spans="1:23" ht="24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 spans="1:23" ht="24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</row>
    <row r="524" spans="1:23" ht="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</row>
    <row r="525" spans="1:23" ht="24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 spans="1:23" ht="24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 spans="1:23" ht="24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 spans="1:23" ht="24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</row>
    <row r="529" spans="1:23" ht="24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 spans="1:23" ht="24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</row>
    <row r="531" spans="1:23" ht="24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 spans="1:23" ht="24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</row>
    <row r="533" spans="1:23" ht="24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 spans="1:23" ht="2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 spans="1:23" ht="24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 spans="1:23" ht="24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 spans="1:23" ht="24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</row>
    <row r="538" spans="1:23" ht="24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 spans="1:23" ht="24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 spans="1:23" ht="24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 spans="1:23" ht="24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 spans="1:23" ht="24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</row>
    <row r="543" spans="1:23" ht="24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 spans="1:23" ht="2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 spans="1:23" ht="24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</row>
    <row r="546" spans="1:23" ht="24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 spans="1:23" ht="24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 spans="1:23" ht="24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 spans="1:23" ht="24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 spans="1:23" ht="24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 spans="1:23" ht="24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</row>
    <row r="552" spans="1:23" ht="24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 spans="1:23" ht="24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</row>
    <row r="554" spans="1:23" ht="2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 spans="1:23" ht="24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 spans="1:23" ht="24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</row>
    <row r="557" spans="1:23" ht="24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 spans="1:23" ht="24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 spans="1:23" ht="24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</row>
    <row r="560" spans="1:23" ht="24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 spans="1:23" ht="24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 spans="1:23" ht="24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 spans="1:23" ht="24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 spans="1:23" ht="2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 spans="1:23" ht="24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 spans="1:23" ht="24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</row>
    <row r="567" spans="1:23" ht="24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 spans="1:23" ht="24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 spans="1:23" ht="24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 spans="1:23" ht="24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 spans="1:23" ht="24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 spans="1:23" ht="24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</row>
    <row r="573" spans="1:23" ht="24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 spans="1:23" ht="2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 spans="1:23" ht="24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 spans="1:23" ht="24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 spans="1:23" ht="24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</row>
    <row r="578" spans="1:23" ht="24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</row>
    <row r="579" spans="1:23" ht="24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 spans="1:23" ht="24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</row>
    <row r="581" spans="1:23" ht="24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 spans="1:23" ht="24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 spans="1:23" ht="24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 spans="1:23" ht="2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</row>
    <row r="585" spans="1:23" ht="24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 spans="1:23" ht="24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</row>
    <row r="587" spans="1:23" ht="24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 spans="1:23" ht="24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</row>
    <row r="589" spans="1:23" ht="24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 spans="1:23" ht="24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 spans="1:23" ht="24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 spans="1:23" ht="24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 spans="1:23" ht="24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 spans="1:23" ht="2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 spans="1:23" ht="24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 spans="1:23" ht="24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 spans="1:23" ht="24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 spans="1:23" ht="24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 spans="1:23" ht="24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 spans="1:23" ht="24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</row>
    <row r="601" spans="1:23" ht="24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 spans="1:23" ht="24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 spans="1:23" ht="24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 spans="1:23" ht="2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 spans="1:23" ht="24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</row>
    <row r="606" spans="1:23" ht="24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 spans="1:23" ht="24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 spans="1:23" ht="24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 spans="1:23" ht="24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 spans="1:23" ht="24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 spans="1:23" ht="24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</row>
    <row r="612" spans="1:23" ht="24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 spans="1:23" ht="24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 spans="1:23" ht="2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 spans="1:23" ht="24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 spans="1:23" ht="24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 spans="1:23" ht="24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 spans="1:23" ht="24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 spans="1:23" ht="24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</row>
    <row r="620" spans="1:23" ht="24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 spans="1:23" ht="24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 spans="1:23" ht="24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 spans="1:23" ht="24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 spans="1:23" ht="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 spans="1:23" ht="24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 spans="1:23" ht="24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 spans="1:23" ht="24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 spans="1:23" ht="24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 spans="1:23" ht="24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 spans="1:23" ht="24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 spans="1:23" ht="24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 spans="1:23" ht="24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 spans="1:23" ht="24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 spans="1:23" ht="2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 spans="1:23" ht="24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 spans="1:23" ht="24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 spans="1:23" ht="24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 spans="1:23" ht="24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 spans="1:23" ht="24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 spans="1:23" ht="24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 spans="1:23" ht="24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 spans="1:23" ht="24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 spans="1:23" ht="24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 spans="1:23" ht="2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 spans="1:23" ht="24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 spans="1:23" ht="24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 spans="1:23" ht="24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 spans="1:23" ht="24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 spans="1:23" ht="24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 spans="1:23" ht="24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 spans="1:23" ht="24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 spans="1:23" ht="24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 spans="1:23" ht="24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 spans="1:23" ht="2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 spans="1:23" ht="24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 spans="1:23" ht="24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 spans="1:23" ht="24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 spans="1:23" ht="24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 spans="1:23" ht="24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</row>
    <row r="660" spans="1:23" ht="24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 spans="1:23" ht="24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 spans="1:23" ht="24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 spans="1:23" ht="24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</row>
    <row r="664" spans="1:23" ht="2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 spans="1:23" ht="24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 spans="1:23" ht="24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 spans="1:23" ht="24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 spans="1:23" ht="24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 spans="1:23" ht="24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 spans="1:23" ht="24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 spans="1:23" ht="24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 spans="1:23" ht="24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</row>
    <row r="673" spans="1:23" ht="24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 spans="1:23" ht="2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 spans="1:23" ht="24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 spans="1:23" ht="24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 spans="1:23" ht="24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 spans="1:23" ht="24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</row>
    <row r="679" spans="1:23" ht="24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 spans="1:23" ht="24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 spans="1:23" ht="24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 spans="1:23" ht="24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</row>
    <row r="683" spans="1:23" ht="24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 spans="1:23" ht="2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</row>
    <row r="685" spans="1:23" ht="24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 spans="1:23" ht="24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 spans="1:23" ht="24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 spans="1:23" ht="24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 spans="1:23" ht="24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 spans="1:23" ht="24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 spans="1:23" ht="24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</row>
    <row r="692" spans="1:23" ht="24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 spans="1:23" ht="24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</row>
    <row r="694" spans="1:23" ht="2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 spans="1:23" ht="24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 spans="1:23" ht="24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 spans="1:23" ht="24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 spans="1:23" ht="24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 spans="1:23" ht="24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 spans="1:23" ht="24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 spans="1:23" ht="24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 spans="1:23" ht="24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 spans="1:23" ht="24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 spans="1:23" ht="2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 spans="1:23" ht="24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 spans="1:23" ht="24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 spans="1:23" ht="24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 spans="1:23" ht="24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</row>
    <row r="709" spans="1:23" ht="24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 spans="1:23" ht="24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 spans="1:23" ht="24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 spans="1:23" ht="24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</row>
    <row r="713" spans="1:23" ht="24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 spans="1:23" ht="2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 spans="1:23" ht="24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 spans="1:23" ht="24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 spans="1:23" ht="24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 spans="1:23" ht="24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 spans="1:23" ht="24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 spans="1:23" ht="24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</row>
    <row r="721" spans="1:23" ht="24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 spans="1:23" ht="24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</row>
    <row r="723" spans="1:23" ht="24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 spans="1:23" ht="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</row>
    <row r="725" spans="1:23" ht="24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 spans="1:23" ht="24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  <row r="727" spans="1:23" ht="24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</row>
    <row r="728" spans="1:23" ht="24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</row>
    <row r="729" spans="1:23" ht="24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</row>
    <row r="730" spans="1:23" ht="24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</row>
    <row r="731" spans="1:23" ht="24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</row>
    <row r="732" spans="1:23" ht="24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</row>
    <row r="733" spans="1:23" ht="24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</row>
    <row r="734" spans="1:23" ht="2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</row>
    <row r="735" spans="1:23" ht="24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</row>
    <row r="736" spans="1:23" ht="24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</row>
    <row r="737" spans="1:23" ht="24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</row>
    <row r="738" spans="1:23" ht="24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</row>
    <row r="739" spans="1:23" ht="24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</row>
    <row r="740" spans="1:23" ht="24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</row>
    <row r="741" spans="1:23" ht="24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</row>
    <row r="742" spans="1:23" ht="24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 spans="1:23" ht="24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</row>
    <row r="744" spans="1:23" ht="2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</row>
    <row r="745" spans="1:23" ht="24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</row>
    <row r="746" spans="1:23" ht="24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</row>
    <row r="747" spans="1:23" ht="24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</row>
    <row r="748" spans="1:23" ht="24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</row>
    <row r="749" spans="1:23" ht="24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</row>
    <row r="750" spans="1:23" ht="24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</row>
    <row r="751" spans="1:23" ht="24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</row>
    <row r="752" spans="1:23" ht="24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</row>
    <row r="753" spans="1:23" ht="24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</row>
    <row r="754" spans="1:23" ht="2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</row>
    <row r="755" spans="1:23" ht="24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</row>
    <row r="756" spans="1:23" ht="24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</row>
    <row r="757" spans="1:23" ht="24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</row>
    <row r="758" spans="1:23" ht="24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</row>
    <row r="759" spans="1:23" ht="24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</row>
    <row r="760" spans="1:23" ht="24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</row>
    <row r="761" spans="1:23" ht="24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</row>
    <row r="762" spans="1:23" ht="24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</row>
    <row r="763" spans="1:23" ht="24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</row>
    <row r="764" spans="1:23" ht="2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</row>
    <row r="765" spans="1:23" ht="24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</row>
    <row r="766" spans="1:23" ht="24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</row>
    <row r="767" spans="1:23" ht="24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</row>
    <row r="768" spans="1:23" ht="24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</row>
    <row r="769" spans="1:23" ht="24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</row>
    <row r="770" spans="1:23" ht="24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</row>
    <row r="771" spans="1:23" ht="24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</row>
    <row r="772" spans="1:23" ht="24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</row>
    <row r="773" spans="1:23" ht="24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</row>
    <row r="774" spans="1:23" ht="2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</row>
    <row r="775" spans="1:23" ht="24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</row>
    <row r="776" spans="1:23" ht="24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</row>
    <row r="777" spans="1:23" ht="24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</row>
    <row r="778" spans="1:23" ht="24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</row>
    <row r="779" spans="1:23" ht="24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</row>
    <row r="780" spans="1:23" ht="24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</row>
    <row r="781" spans="1:23" ht="24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</row>
    <row r="782" spans="1:23" ht="24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</row>
    <row r="783" spans="1:23" ht="24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</row>
    <row r="784" spans="1:23" ht="2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</row>
    <row r="785" spans="1:23" ht="24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</row>
    <row r="786" spans="1:23" ht="24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</row>
    <row r="787" spans="1:23" ht="24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</row>
    <row r="788" spans="1:23" ht="24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</row>
    <row r="789" spans="1:23" ht="24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</row>
    <row r="790" spans="1:23" ht="24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 spans="1:23" ht="24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</row>
    <row r="792" spans="1:23" ht="24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 spans="1:23" ht="24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</row>
    <row r="794" spans="1:23" ht="2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 spans="1:23" ht="24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 spans="1:23" ht="24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 spans="1:23" ht="24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</row>
    <row r="798" spans="1:23" ht="24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</row>
    <row r="799" spans="1:23" ht="24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</row>
    <row r="800" spans="1:23" ht="24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</row>
    <row r="801" spans="1:23" ht="24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</row>
    <row r="802" spans="1:23" ht="24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</row>
    <row r="803" spans="1:23" ht="24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</row>
    <row r="804" spans="1:23" ht="2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</row>
    <row r="805" spans="1:23" ht="24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</row>
    <row r="806" spans="1:23" ht="24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</row>
    <row r="807" spans="1:23" ht="24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</row>
    <row r="808" spans="1:23" ht="24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</row>
    <row r="809" spans="1:23" ht="24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</row>
    <row r="810" spans="1:23" ht="24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</row>
    <row r="811" spans="1:23" ht="24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</row>
    <row r="812" spans="1:23" ht="24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</row>
    <row r="813" spans="1:23" ht="24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</row>
    <row r="814" spans="1:23" ht="2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 spans="1:23" ht="24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</row>
    <row r="816" spans="1:23" ht="24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</row>
    <row r="817" spans="1:23" ht="24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</row>
    <row r="818" spans="1:23" ht="24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</row>
    <row r="819" spans="1:23" ht="24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</row>
    <row r="820" spans="1:23" ht="24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</row>
    <row r="821" spans="1:23" ht="24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</row>
    <row r="822" spans="1:23" ht="24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</row>
    <row r="823" spans="1:23" ht="24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</row>
    <row r="824" spans="1:23" ht="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</row>
    <row r="825" spans="1:23" ht="24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</row>
    <row r="826" spans="1:23" ht="24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</row>
    <row r="827" spans="1:23" ht="24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</row>
    <row r="828" spans="1:23" ht="24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</row>
    <row r="829" spans="1:23" ht="24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</row>
    <row r="830" spans="1:23" ht="24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</row>
    <row r="831" spans="1:23" ht="24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</row>
    <row r="832" spans="1:23" ht="24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</row>
    <row r="833" spans="1:23" ht="24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</row>
    <row r="834" spans="1:23" ht="2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</row>
    <row r="835" spans="1:23" ht="24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</row>
    <row r="836" spans="1:23" ht="24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</row>
    <row r="837" spans="1:23" ht="24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</row>
    <row r="838" spans="1:23" ht="24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 spans="1:23" ht="24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</row>
    <row r="840" spans="1:23" ht="24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</row>
    <row r="841" spans="1:23" ht="24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</row>
    <row r="842" spans="1:23" ht="24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</row>
    <row r="843" spans="1:23" ht="24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</row>
    <row r="844" spans="1:23" ht="2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</row>
    <row r="845" spans="1:23" ht="24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</row>
    <row r="846" spans="1:23" ht="24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</row>
    <row r="847" spans="1:23" ht="24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</row>
    <row r="848" spans="1:23" ht="24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</row>
    <row r="849" spans="1:23" ht="24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</row>
    <row r="850" spans="1:23" ht="24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</row>
    <row r="851" spans="1:23" ht="24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</row>
    <row r="852" spans="1:23" ht="24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</row>
    <row r="853" spans="1:23" ht="24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</row>
    <row r="854" spans="1:23" ht="2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</row>
    <row r="855" spans="1:23" ht="24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</row>
    <row r="856" spans="1:23" ht="24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</row>
    <row r="857" spans="1:23" ht="24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</row>
    <row r="858" spans="1:23" ht="24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</row>
    <row r="859" spans="1:23" ht="24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</row>
    <row r="860" spans="1:23" ht="24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</row>
    <row r="861" spans="1:23" ht="24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</row>
    <row r="862" spans="1:23" ht="24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 spans="1:23" ht="24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</row>
    <row r="864" spans="1:23" ht="2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</row>
    <row r="865" spans="1:23" ht="24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</row>
    <row r="866" spans="1:23" ht="24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</row>
    <row r="867" spans="1:23" ht="24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</row>
    <row r="868" spans="1:23" ht="24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</row>
    <row r="869" spans="1:23" ht="24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</row>
    <row r="870" spans="1:23" ht="24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</row>
    <row r="871" spans="1:23" ht="24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</row>
    <row r="872" spans="1:23" ht="24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</row>
    <row r="873" spans="1:23" ht="24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</row>
    <row r="874" spans="1:23" ht="2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</row>
    <row r="875" spans="1:23" ht="24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</row>
    <row r="876" spans="1:23" ht="24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</row>
    <row r="877" spans="1:23" ht="24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</row>
    <row r="878" spans="1:23" ht="24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</row>
    <row r="879" spans="1:23" ht="24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</row>
    <row r="880" spans="1:23" ht="24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</row>
    <row r="881" spans="1:23" ht="24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</row>
    <row r="882" spans="1:23" ht="24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</row>
    <row r="883" spans="1:23" ht="24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</row>
    <row r="884" spans="1:23" ht="2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</row>
    <row r="885" spans="1:23" ht="24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</row>
    <row r="886" spans="1:23" ht="24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 spans="1:23" ht="24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</row>
    <row r="888" spans="1:23" ht="24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</row>
    <row r="889" spans="1:23" ht="24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</row>
    <row r="890" spans="1:23" ht="24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</row>
    <row r="891" spans="1:23" ht="24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</row>
    <row r="892" spans="1:23" ht="24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</row>
    <row r="893" spans="1:23" ht="24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</row>
    <row r="894" spans="1:23" ht="2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</row>
    <row r="895" spans="1:23" ht="24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</row>
    <row r="896" spans="1:23" ht="24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</row>
    <row r="897" spans="1:23" ht="24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</row>
    <row r="898" spans="1:23" ht="24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</row>
    <row r="899" spans="1:23" ht="24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</row>
    <row r="900" spans="1:23" ht="24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</row>
    <row r="901" spans="1:23" ht="24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</row>
    <row r="902" spans="1:23" ht="24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</row>
    <row r="903" spans="1:23" ht="24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</row>
    <row r="904" spans="1:23" ht="2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</row>
    <row r="905" spans="1:23" ht="24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</row>
    <row r="906" spans="1:23" ht="24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</row>
    <row r="907" spans="1:23" ht="24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</row>
    <row r="908" spans="1:23" ht="24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</row>
    <row r="909" spans="1:23" ht="24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</row>
    <row r="910" spans="1:23" ht="24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 spans="1:23" ht="24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</row>
    <row r="912" spans="1:23" ht="24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</row>
    <row r="913" spans="1:23" ht="24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</row>
    <row r="914" spans="1:23" ht="2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</row>
    <row r="915" spans="1:23" ht="24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</row>
    <row r="916" spans="1:23" ht="24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</row>
    <row r="917" spans="1:23" ht="24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</row>
    <row r="918" spans="1:23" ht="24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</row>
    <row r="919" spans="1:23" ht="24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</row>
    <row r="920" spans="1:23" ht="24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</row>
    <row r="921" spans="1:23" ht="24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</row>
    <row r="922" spans="1:23" ht="24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</row>
    <row r="923" spans="1:23" ht="24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</row>
    <row r="924" spans="1:23" ht="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</row>
    <row r="925" spans="1:23" ht="24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</row>
    <row r="926" spans="1:23" ht="24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</row>
    <row r="927" spans="1:23" ht="24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</row>
    <row r="928" spans="1:23" ht="24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</row>
    <row r="929" spans="1:23" ht="24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</row>
    <row r="930" spans="1:23" ht="24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</row>
    <row r="931" spans="1:23" ht="24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</row>
    <row r="932" spans="1:23" ht="24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</row>
    <row r="933" spans="1:23" ht="24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</row>
    <row r="934" spans="1:23" ht="2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 spans="1:23" ht="24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</row>
    <row r="936" spans="1:23" ht="24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</row>
    <row r="937" spans="1:23" ht="24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</row>
    <row r="938" spans="1:23" ht="24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</row>
    <row r="939" spans="1:23" ht="24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</row>
    <row r="940" spans="1:23" ht="24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</row>
    <row r="941" spans="1:23" ht="24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</row>
    <row r="942" spans="1:23" ht="24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</row>
    <row r="943" spans="1:23" ht="24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</row>
    <row r="944" spans="1:23" ht="2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</row>
    <row r="945" spans="1:23" ht="24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</row>
    <row r="946" spans="1:23" ht="24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</row>
    <row r="947" spans="1:23" ht="24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</row>
    <row r="948" spans="1:23" ht="24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</row>
    <row r="949" spans="1:23" ht="24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</row>
    <row r="950" spans="1:23" ht="24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</row>
    <row r="951" spans="1:23" ht="24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</row>
    <row r="952" spans="1:23" ht="24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</row>
    <row r="953" spans="1:23" ht="24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</row>
    <row r="954" spans="1:23" ht="2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</row>
    <row r="955" spans="1:23" ht="24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</row>
    <row r="956" spans="1:23" ht="24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</row>
    <row r="957" spans="1:23" ht="24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</row>
    <row r="958" spans="1:23" ht="24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 spans="1:23" ht="24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</row>
    <row r="960" spans="1:23" ht="24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</row>
    <row r="961" spans="1:23" ht="24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</row>
    <row r="962" spans="1:23" ht="24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</row>
    <row r="963" spans="1:23" ht="24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</row>
    <row r="964" spans="1:23" ht="2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</row>
    <row r="965" spans="1:23" ht="24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</row>
    <row r="966" spans="1:23" ht="24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</row>
    <row r="967" spans="1:23" ht="24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</row>
    <row r="968" spans="1:23" ht="24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</row>
    <row r="969" spans="1:23" ht="24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</row>
    <row r="970" spans="1:23" ht="24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</row>
    <row r="971" spans="1:23" ht="24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</row>
    <row r="972" spans="1:23" ht="24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</row>
    <row r="973" spans="1:23" ht="24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</row>
    <row r="974" spans="1:23" ht="2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</row>
    <row r="975" spans="1:23" ht="24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</row>
    <row r="976" spans="1:23" ht="24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</row>
    <row r="977" spans="1:23" ht="24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</row>
    <row r="978" spans="1:23" ht="24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</row>
    <row r="979" spans="1:23" ht="24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</row>
    <row r="980" spans="1:23" ht="24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</row>
    <row r="981" spans="1:23" ht="24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</row>
    <row r="982" spans="1:23" ht="24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</row>
    <row r="983" spans="1:23" ht="24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 spans="1:23" ht="2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</row>
    <row r="985" spans="1:23" ht="24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</row>
    <row r="986" spans="1:23" ht="24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</row>
    <row r="987" spans="1:23" ht="24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</row>
    <row r="988" spans="1:23" ht="24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</row>
    <row r="989" spans="1:23" ht="24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</row>
    <row r="990" spans="1:23" ht="24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</row>
    <row r="991" spans="1:23" ht="24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</row>
    <row r="992" spans="1:23" ht="24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</row>
    <row r="993" spans="1:23" ht="24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</row>
    <row r="994" spans="1:23" ht="2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</row>
    <row r="995" spans="1:23" ht="24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</row>
    <row r="996" spans="1:23" ht="24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</row>
    <row r="997" spans="1:23" ht="24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</row>
    <row r="998" spans="1:23" ht="24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</row>
    <row r="999" spans="1:23" ht="24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</row>
    <row r="1000" spans="1:23" ht="24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</row>
    <row r="1001" spans="1:23" ht="24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</row>
    <row r="1002" spans="1:23" ht="24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</row>
    <row r="1003" spans="1:23" ht="24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</row>
    <row r="1004" spans="1:23" ht="2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</row>
    <row r="1005" spans="1:23" ht="24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</row>
    <row r="1006" spans="1:23" ht="24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</row>
  </sheetData>
  <mergeCells count="1">
    <mergeCell ref="A1:D1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W1006"/>
  <sheetViews>
    <sheetView workbookViewId="0"/>
  </sheetViews>
  <sheetFormatPr defaultColWidth="12.5703125" defaultRowHeight="15.75" customHeight="1"/>
  <cols>
    <col min="1" max="1" width="24.7109375" customWidth="1"/>
    <col min="3" max="3" width="14.28515625" customWidth="1"/>
    <col min="4" max="4" width="23" customWidth="1"/>
  </cols>
  <sheetData>
    <row r="1" spans="1:23" ht="15.75" customHeight="1">
      <c r="A1" s="35" t="s">
        <v>61</v>
      </c>
      <c r="B1" s="34"/>
      <c r="C1" s="34"/>
      <c r="D1" s="34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ht="15.75" customHeight="1">
      <c r="A2" s="6" t="s">
        <v>38</v>
      </c>
      <c r="B2" s="6" t="s">
        <v>45</v>
      </c>
      <c r="C2" s="6" t="s">
        <v>40</v>
      </c>
      <c r="D2" s="6" t="s">
        <v>46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3" ht="15.75" customHeight="1">
      <c r="A3" s="6" t="s">
        <v>2</v>
      </c>
      <c r="B3" s="25">
        <f>194259.89+340425.68</f>
        <v>534685.57000000007</v>
      </c>
      <c r="C3" s="6">
        <v>489770</v>
      </c>
      <c r="D3" s="6">
        <f t="shared" ref="D3:D7" si="0">B3/C3</f>
        <v>1.0917074749372155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 spans="1:23" ht="15.75" customHeight="1">
      <c r="A4" s="6" t="s">
        <v>3</v>
      </c>
      <c r="B4" s="25">
        <f>194101.18+318054.93</f>
        <v>512156.11</v>
      </c>
      <c r="C4" s="26">
        <v>513994</v>
      </c>
      <c r="D4" s="6">
        <f t="shared" si="0"/>
        <v>0.99642429678167443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 spans="1:23" ht="15.75" customHeight="1">
      <c r="A5" s="6" t="s">
        <v>4</v>
      </c>
      <c r="B5" s="6">
        <f>224077.83+338058.14</f>
        <v>562135.97</v>
      </c>
      <c r="C5" s="6">
        <v>501552</v>
      </c>
      <c r="D5" s="6">
        <f t="shared" si="0"/>
        <v>1.1207929985325549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</row>
    <row r="6" spans="1:23" ht="15.75" customHeight="1">
      <c r="A6" s="6" t="s">
        <v>5</v>
      </c>
      <c r="B6" s="6">
        <f>208111+337274.13</f>
        <v>545385.13</v>
      </c>
      <c r="C6" s="6">
        <v>554646</v>
      </c>
      <c r="D6" s="6">
        <f t="shared" si="0"/>
        <v>0.98330309783177017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 spans="1:23" ht="15.75" customHeight="1">
      <c r="A7" s="6" t="s">
        <v>6</v>
      </c>
      <c r="B7" s="6">
        <f>185513+302930.27</f>
        <v>488443.27</v>
      </c>
      <c r="C7" s="6">
        <v>560121</v>
      </c>
      <c r="D7" s="6">
        <f t="shared" si="0"/>
        <v>0.87203170386398654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spans="1:23" ht="15.75" customHeight="1">
      <c r="A8" s="6" t="s">
        <v>7</v>
      </c>
      <c r="B8" s="6"/>
      <c r="C8" s="6"/>
      <c r="D8" s="6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</row>
    <row r="9" spans="1:23" ht="15.75" customHeight="1">
      <c r="A9" s="6" t="s">
        <v>8</v>
      </c>
      <c r="B9" s="6"/>
      <c r="C9" s="6"/>
      <c r="D9" s="6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 spans="1:23" ht="15.75" customHeight="1">
      <c r="A10" s="6" t="s">
        <v>9</v>
      </c>
      <c r="B10" s="6"/>
      <c r="C10" s="6"/>
      <c r="D10" s="6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 spans="1:23" ht="15.75" customHeight="1">
      <c r="A11" s="6" t="s">
        <v>10</v>
      </c>
      <c r="B11" s="6"/>
      <c r="C11" s="6"/>
      <c r="D11" s="6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spans="1:23" ht="15.75" customHeight="1">
      <c r="A12" s="6" t="s">
        <v>11</v>
      </c>
      <c r="B12" s="6"/>
      <c r="C12" s="6"/>
      <c r="D12" s="6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spans="1:23" ht="15.75" customHeight="1">
      <c r="A13" s="6" t="s">
        <v>12</v>
      </c>
      <c r="B13" s="6"/>
      <c r="C13" s="6"/>
      <c r="D13" s="6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23" ht="15.75" customHeight="1">
      <c r="A14" s="6" t="s">
        <v>13</v>
      </c>
      <c r="B14" s="6"/>
      <c r="C14" s="6"/>
      <c r="D14" s="6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3" ht="15.7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spans="1:23" ht="15.7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 spans="1:23" ht="15.7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1:23" ht="15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spans="1:23" ht="15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spans="1:23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spans="1:23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spans="1: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spans="1:23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spans="1:23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spans="1:23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spans="1:23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spans="1:23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spans="1:23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spans="1:23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:23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spans="1:23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spans="1:23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spans="1:23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spans="1:23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spans="1:23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spans="1:23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spans="1:23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spans="1:23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spans="1:23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spans="1:23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spans="1:2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spans="1:23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spans="1:23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spans="1:23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spans="1:23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spans="1:23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spans="1:23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spans="1:23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spans="1:23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spans="1:23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spans="1:23" ht="24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spans="1:23" ht="2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spans="1:23" ht="24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spans="1:23" ht="24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spans="1:23" ht="24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spans="1:23" ht="24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spans="1:23" ht="24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spans="1:23" ht="24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spans="1:23" ht="24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spans="1:23" ht="24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spans="1:23" ht="24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spans="1:23" ht="2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spans="1:23" ht="24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spans="1:23" ht="24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spans="1:23" ht="24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spans="1:23" ht="24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spans="1:23" ht="24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spans="1:23" ht="24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spans="1:23" ht="24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spans="1:23" ht="24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spans="1:23" ht="24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spans="1:23" ht="2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spans="1:23" ht="24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spans="1:23" ht="24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spans="1:23" ht="24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spans="1:23" ht="24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spans="1:23" ht="24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spans="1:23" ht="24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spans="1:23" ht="24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spans="1:23" ht="24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spans="1:23" ht="24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spans="1:23" ht="2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spans="1:23" ht="24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spans="1:23" ht="24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spans="1:23" ht="24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spans="1:23" ht="24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spans="1:23" ht="24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spans="1:23" ht="24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spans="1:23" ht="24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spans="1:23" ht="24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spans="1:23" ht="24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spans="1:23" ht="2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spans="1:23" ht="24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spans="1:23" ht="24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spans="1:23" ht="24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spans="1:23" ht="24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spans="1:23" ht="24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spans="1:23" ht="24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spans="1:23" ht="24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spans="1:23" ht="24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spans="1:23" ht="24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spans="1:23" ht="2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spans="1:23" ht="24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spans="1:23" ht="24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spans="1:23" ht="24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spans="1:23" ht="24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spans="1:23" ht="24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spans="1:23" ht="24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spans="1:23" ht="24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spans="1:23" ht="24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spans="1:23" ht="24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spans="1:23" ht="2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spans="1:23" ht="24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spans="1:23" ht="24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spans="1:23" ht="24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spans="1:23" ht="24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spans="1:23" ht="24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spans="1:23" ht="24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spans="1:23" ht="24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spans="1:23" ht="24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spans="1:23" ht="24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spans="1:23" ht="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spans="1:23" ht="24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spans="1:23" ht="24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spans="1:23" ht="24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spans="1:23" ht="24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spans="1:23" ht="24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spans="1:23" ht="24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spans="1:23" ht="24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spans="1:23" ht="24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spans="1:23" ht="24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spans="1:23" ht="2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spans="1:23" ht="24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spans="1:23" ht="24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spans="1:23" ht="24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spans="1:23" ht="24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spans="1:23" ht="24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spans="1:23" ht="24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spans="1:23" ht="24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spans="1:23" ht="24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spans="1:23" ht="24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spans="1:23" ht="2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spans="1:23" ht="24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spans="1:23" ht="24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spans="1:23" ht="24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spans="1:23" ht="24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spans="1:23" ht="24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spans="1:23" ht="24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spans="1:23" ht="24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spans="1:23" ht="24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spans="1:23" ht="24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spans="1:23" ht="2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spans="1:23" ht="24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spans="1:23" ht="24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spans="1:23" ht="24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spans="1:23" ht="24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spans="1:23" ht="24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spans="1:23" ht="24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spans="1:23" ht="24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spans="1:23" ht="24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spans="1:23" ht="24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spans="1:23" ht="2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spans="1:23" ht="24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spans="1:23" ht="24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spans="1:23" ht="24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spans="1:23" ht="24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spans="1:23" ht="24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spans="1:23" ht="24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spans="1:23" ht="24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spans="1:23" ht="24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spans="1:23" ht="24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spans="1:23" ht="2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spans="1:23" ht="24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spans="1:23" ht="24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spans="1:23" ht="24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spans="1:23" ht="24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spans="1:23" ht="24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spans="1:23" ht="24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spans="1:23" ht="24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spans="1:23" ht="24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spans="1:23" ht="24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spans="1:23" ht="2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spans="1:23" ht="24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spans="1:23" ht="24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 spans="1:23" ht="24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spans="1:23" ht="24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 spans="1:23" ht="24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 spans="1:23" ht="24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 spans="1:23" ht="24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spans="1:23" ht="24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spans="1:23" ht="24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 spans="1:23" ht="2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spans="1:23" ht="24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 spans="1:23" ht="24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 spans="1:23" ht="24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 spans="1:23" ht="24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 spans="1:23" ht="24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 spans="1:23" ht="24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 spans="1:23" ht="24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 spans="1:23" ht="24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 spans="1:23" ht="24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 spans="1:23" ht="2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 spans="1:23" ht="24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 spans="1:23" ht="24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 spans="1:23" ht="24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 spans="1:23" ht="24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 spans="1:23" ht="24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 spans="1:23" ht="24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 spans="1:23" ht="24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 spans="1:23" ht="24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 spans="1:23" ht="24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 spans="1:23" ht="2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 spans="1:23" ht="24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 spans="1:23" ht="24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 spans="1:23" ht="24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 spans="1:23" ht="24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 spans="1:23" ht="24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 spans="1:23" ht="24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 spans="1:23" ht="24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 spans="1:23" ht="24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 spans="1:23" ht="24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 spans="1:23" ht="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 spans="1:23" ht="24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 spans="1:23" ht="24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 spans="1:23" ht="24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 spans="1:23" ht="24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 spans="1:23" ht="24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 spans="1:23" ht="24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 spans="1:23" ht="24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 spans="1:23" ht="24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 spans="1:23" ht="24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 spans="1:23" ht="2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 spans="1:23" ht="24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 spans="1:23" ht="24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 spans="1:23" ht="24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 spans="1:23" ht="24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 spans="1:23" ht="24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 spans="1:23" ht="24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 spans="1:23" ht="24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 spans="1:23" ht="24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 spans="1:23" ht="24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 spans="1:23" ht="2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 spans="1:23" ht="24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 spans="1:23" ht="24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 spans="1:23" ht="24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 spans="1:23" ht="24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 spans="1:23" ht="24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 spans="1:23" ht="24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 spans="1:23" ht="24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 spans="1:23" ht="24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 spans="1:23" ht="24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 spans="1:23" ht="2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 spans="1:23" ht="24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 spans="1:23" ht="24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 spans="1:23" ht="24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 spans="1:23" ht="24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 spans="1:23" ht="24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 spans="1:23" ht="24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 spans="1:23" ht="24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 spans="1:23" ht="24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 spans="1:23" ht="24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 spans="1:23" ht="2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 spans="1:23" ht="24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 spans="1:23" ht="24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 spans="1:23" ht="24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 spans="1:23" ht="24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 spans="1:23" ht="24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 spans="1:23" ht="24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 spans="1:23" ht="24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 spans="1:23" ht="24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 spans="1:23" ht="24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 spans="1:23" ht="2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 spans="1:23" ht="24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 spans="1:23" ht="24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 spans="1:23" ht="24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 spans="1:23" ht="24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 spans="1:23" ht="24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 spans="1:23" ht="24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 spans="1:23" ht="24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 spans="1:23" ht="24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 spans="1:23" ht="24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 spans="1:23" ht="2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 spans="1:23" ht="24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 spans="1:23" ht="24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 spans="1:23" ht="24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 spans="1:23" ht="24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 spans="1:23" ht="24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 spans="1:23" ht="24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 spans="1:23" ht="24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 spans="1:23" ht="24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 spans="1:23" ht="24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 spans="1:23" ht="2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 spans="1:23" ht="24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 spans="1:23" ht="24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 spans="1:23" ht="24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 spans="1:23" ht="24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 spans="1:23" ht="24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 spans="1:23" ht="24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 spans="1:23" ht="24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 spans="1:23" ht="24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 spans="1:23" ht="24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 spans="1:23" ht="2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 spans="1:23" ht="24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 spans="1:23" ht="24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 spans="1:23" ht="24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 spans="1:23" ht="24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 spans="1:23" ht="24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 spans="1:23" ht="24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 spans="1:23" ht="24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 spans="1:23" ht="24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 spans="1:23" ht="24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 spans="1:23" ht="2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 spans="1:23" ht="24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 spans="1:23" ht="24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 spans="1:23" ht="24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 spans="1:23" ht="24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</row>
    <row r="319" spans="1:23" ht="24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 spans="1:23" ht="24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 spans="1:23" ht="24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 spans="1:23" ht="24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 spans="1:23" ht="24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 spans="1:23" ht="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 spans="1:23" ht="24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 spans="1:23" ht="24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 spans="1:23" ht="24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 spans="1:23" ht="24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 spans="1:23" ht="24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 spans="1:23" ht="24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 spans="1:23" ht="24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 spans="1:23" ht="24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 spans="1:23" ht="24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 spans="1:23" ht="2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 spans="1:23" ht="24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 spans="1:23" ht="24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 spans="1:23" ht="24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 spans="1:23" ht="24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 spans="1:23" ht="24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 spans="1:23" ht="24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 spans="1:23" ht="24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 spans="1:23" ht="24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</row>
    <row r="343" spans="1:23" ht="24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 spans="1:23" ht="2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 spans="1:23" ht="24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 spans="1:23" ht="24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 spans="1:23" ht="24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 spans="1:23" ht="24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 spans="1:23" ht="24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 spans="1:23" ht="24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 spans="1:23" ht="24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 spans="1:23" ht="24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 spans="1:23" ht="24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 spans="1:23" ht="2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 spans="1:23" ht="24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 spans="1:23" ht="24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 spans="1:23" ht="24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 spans="1:23" ht="24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 spans="1:23" ht="24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 spans="1:23" ht="24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 spans="1:23" ht="24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 spans="1:23" ht="24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 spans="1:23" ht="24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 spans="1:23" ht="2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 spans="1:23" ht="24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 spans="1:23" ht="24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 spans="1:23" ht="24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 spans="1:23" ht="24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 spans="1:23" ht="24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</row>
    <row r="370" spans="1:23" ht="24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 spans="1:23" ht="24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 spans="1:23" ht="24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 spans="1:23" ht="24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 spans="1:23" ht="2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 spans="1:23" ht="24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 spans="1:23" ht="24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 spans="1:23" ht="24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 spans="1:23" ht="24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 spans="1:23" ht="24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 spans="1:23" ht="24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 spans="1:23" ht="24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 spans="1:23" ht="24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 spans="1:23" ht="24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 spans="1:23" ht="2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 spans="1:23" ht="24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 spans="1:23" ht="24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 spans="1:23" ht="24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 spans="1:23" ht="24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</row>
    <row r="389" spans="1:23" ht="24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 spans="1:23" ht="24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</row>
    <row r="391" spans="1:23" ht="24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 spans="1:23" ht="24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 spans="1:23" ht="24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 spans="1:23" ht="2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 spans="1:23" ht="24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 spans="1:23" ht="24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 spans="1:23" ht="24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</row>
    <row r="398" spans="1:23" ht="24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 spans="1:23" ht="24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 spans="1:23" ht="24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 spans="1:23" ht="24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 spans="1:23" ht="24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 spans="1:23" ht="24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 spans="1:23" ht="2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 spans="1:23" ht="24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 spans="1:23" ht="24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 spans="1:23" ht="24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 spans="1:23" ht="24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 spans="1:23" ht="24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 spans="1:23" ht="24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</row>
    <row r="411" spans="1:23" ht="24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 spans="1:23" ht="24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 spans="1:23" ht="24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 spans="1:23" ht="2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 spans="1:23" ht="24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 spans="1:23" ht="24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 spans="1:23" ht="24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</row>
    <row r="418" spans="1:23" ht="24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 spans="1:23" ht="24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 spans="1:23" ht="24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 spans="1:23" ht="24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 spans="1:23" ht="24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 spans="1:23" ht="24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 spans="1:23" ht="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 spans="1:23" ht="24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 spans="1:23" ht="24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 spans="1:23" ht="24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 spans="1:23" ht="24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 spans="1:23" ht="24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 spans="1:23" ht="24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 spans="1:23" ht="24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 spans="1:23" ht="24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 spans="1:23" ht="24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 spans="1:23" ht="2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 spans="1:23" ht="24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 spans="1:23" ht="24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 spans="1:23" ht="24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 spans="1:23" ht="24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 spans="1:23" ht="24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 spans="1:23" ht="24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 spans="1:23" ht="24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 spans="1:23" ht="24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 spans="1:23" ht="24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 spans="1:23" ht="2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</row>
    <row r="445" spans="1:23" ht="24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 spans="1:23" ht="24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 spans="1:23" ht="24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 spans="1:23" ht="24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 spans="1:23" ht="24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 spans="1:23" ht="24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 spans="1:23" ht="24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 spans="1:23" ht="24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</row>
    <row r="453" spans="1:23" ht="24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 spans="1:23" ht="2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 spans="1:23" ht="24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 spans="1:23" ht="24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 spans="1:23" ht="24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 spans="1:23" ht="24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 spans="1:23" ht="24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</row>
    <row r="460" spans="1:23" ht="24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 spans="1:23" ht="24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 spans="1:23" ht="24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 spans="1:23" ht="24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 spans="1:23" ht="2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 spans="1:23" ht="24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 spans="1:23" ht="24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 spans="1:23" ht="24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 spans="1:23" ht="24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 spans="1:23" ht="24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 spans="1:23" ht="24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 spans="1:23" ht="24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 spans="1:23" ht="24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 spans="1:23" ht="24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</row>
    <row r="474" spans="1:23" ht="2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 spans="1:23" ht="24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 spans="1:23" ht="24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 spans="1:23" ht="24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 spans="1:23" ht="24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 spans="1:23" ht="24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 spans="1:23" ht="24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 spans="1:23" ht="24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 spans="1:23" ht="24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 spans="1:23" ht="24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 spans="1:23" ht="2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</row>
    <row r="485" spans="1:23" ht="24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</row>
    <row r="486" spans="1:23" ht="24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 spans="1:23" ht="24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 spans="1:23" ht="24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 spans="1:23" ht="24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</row>
    <row r="490" spans="1:23" ht="24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 spans="1:23" ht="24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 spans="1:23" ht="24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 spans="1:23" ht="24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</row>
    <row r="494" spans="1:23" ht="2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 spans="1:23" ht="24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</row>
    <row r="496" spans="1:23" ht="24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 spans="1:23" ht="24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 spans="1:23" ht="24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</row>
    <row r="499" spans="1:23" ht="24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 spans="1:23" ht="24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 spans="1:23" ht="24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 spans="1:23" ht="24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 spans="1:23" ht="24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 spans="1:23" ht="2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 spans="1:23" ht="24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 spans="1:23" ht="24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 spans="1:23" ht="24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</row>
    <row r="508" spans="1:23" ht="24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 spans="1:23" ht="24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 spans="1:23" ht="24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</row>
    <row r="511" spans="1:23" ht="24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 spans="1:23" ht="24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 spans="1:23" ht="24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</row>
    <row r="514" spans="1:23" ht="2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 spans="1:23" ht="24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 spans="1:23" ht="24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 spans="1:23" ht="24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 spans="1:23" ht="24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 spans="1:23" ht="24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 spans="1:23" ht="24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</row>
    <row r="521" spans="1:23" ht="24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 spans="1:23" ht="24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 spans="1:23" ht="24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</row>
    <row r="524" spans="1:23" ht="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</row>
    <row r="525" spans="1:23" ht="24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 spans="1:23" ht="24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 spans="1:23" ht="24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 spans="1:23" ht="24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</row>
    <row r="529" spans="1:23" ht="24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 spans="1:23" ht="24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</row>
    <row r="531" spans="1:23" ht="24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 spans="1:23" ht="24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</row>
    <row r="533" spans="1:23" ht="24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 spans="1:23" ht="2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 spans="1:23" ht="24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 spans="1:23" ht="24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 spans="1:23" ht="24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</row>
    <row r="538" spans="1:23" ht="24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 spans="1:23" ht="24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 spans="1:23" ht="24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 spans="1:23" ht="24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 spans="1:23" ht="24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</row>
    <row r="543" spans="1:23" ht="24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 spans="1:23" ht="2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 spans="1:23" ht="24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</row>
    <row r="546" spans="1:23" ht="24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 spans="1:23" ht="24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 spans="1:23" ht="24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 spans="1:23" ht="24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 spans="1:23" ht="24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 spans="1:23" ht="24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</row>
    <row r="552" spans="1:23" ht="24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 spans="1:23" ht="24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</row>
    <row r="554" spans="1:23" ht="2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 spans="1:23" ht="24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 spans="1:23" ht="24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</row>
    <row r="557" spans="1:23" ht="24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 spans="1:23" ht="24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 spans="1:23" ht="24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</row>
    <row r="560" spans="1:23" ht="24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 spans="1:23" ht="24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 spans="1:23" ht="24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 spans="1:23" ht="24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 spans="1:23" ht="2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 spans="1:23" ht="24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 spans="1:23" ht="24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</row>
    <row r="567" spans="1:23" ht="24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 spans="1:23" ht="24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 spans="1:23" ht="24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 spans="1:23" ht="24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 spans="1:23" ht="24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 spans="1:23" ht="24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</row>
    <row r="573" spans="1:23" ht="24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 spans="1:23" ht="2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 spans="1:23" ht="24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 spans="1:23" ht="24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 spans="1:23" ht="24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</row>
    <row r="578" spans="1:23" ht="24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</row>
    <row r="579" spans="1:23" ht="24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 spans="1:23" ht="24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</row>
    <row r="581" spans="1:23" ht="24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 spans="1:23" ht="24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 spans="1:23" ht="24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 spans="1:23" ht="2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</row>
    <row r="585" spans="1:23" ht="24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 spans="1:23" ht="24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</row>
    <row r="587" spans="1:23" ht="24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 spans="1:23" ht="24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</row>
    <row r="589" spans="1:23" ht="24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 spans="1:23" ht="24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 spans="1:23" ht="24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 spans="1:23" ht="24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 spans="1:23" ht="24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 spans="1:23" ht="2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 spans="1:23" ht="24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 spans="1:23" ht="24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 spans="1:23" ht="24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 spans="1:23" ht="24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 spans="1:23" ht="24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 spans="1:23" ht="24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</row>
    <row r="601" spans="1:23" ht="24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 spans="1:23" ht="24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 spans="1:23" ht="24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 spans="1:23" ht="2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 spans="1:23" ht="24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</row>
    <row r="606" spans="1:23" ht="24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 spans="1:23" ht="24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 spans="1:23" ht="24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 spans="1:23" ht="24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 spans="1:23" ht="24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 spans="1:23" ht="24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</row>
    <row r="612" spans="1:23" ht="24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 spans="1:23" ht="24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 spans="1:23" ht="2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 spans="1:23" ht="24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 spans="1:23" ht="24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 spans="1:23" ht="24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 spans="1:23" ht="24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 spans="1:23" ht="24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</row>
    <row r="620" spans="1:23" ht="24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 spans="1:23" ht="24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 spans="1:23" ht="24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 spans="1:23" ht="24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 spans="1:23" ht="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 spans="1:23" ht="24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 spans="1:23" ht="24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 spans="1:23" ht="24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 spans="1:23" ht="24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 spans="1:23" ht="24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 spans="1:23" ht="24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 spans="1:23" ht="24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 spans="1:23" ht="24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 spans="1:23" ht="24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 spans="1:23" ht="2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 spans="1:23" ht="24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 spans="1:23" ht="24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 spans="1:23" ht="24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 spans="1:23" ht="24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 spans="1:23" ht="24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 spans="1:23" ht="24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 spans="1:23" ht="24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 spans="1:23" ht="24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 spans="1:23" ht="24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 spans="1:23" ht="2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 spans="1:23" ht="24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 spans="1:23" ht="24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 spans="1:23" ht="24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 spans="1:23" ht="24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 spans="1:23" ht="24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 spans="1:23" ht="24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 spans="1:23" ht="24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 spans="1:23" ht="24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 spans="1:23" ht="24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 spans="1:23" ht="2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 spans="1:23" ht="24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 spans="1:23" ht="24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 spans="1:23" ht="24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 spans="1:23" ht="24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 spans="1:23" ht="24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</row>
    <row r="660" spans="1:23" ht="24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 spans="1:23" ht="24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 spans="1:23" ht="24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 spans="1:23" ht="24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</row>
    <row r="664" spans="1:23" ht="2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 spans="1:23" ht="24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 spans="1:23" ht="24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 spans="1:23" ht="24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 spans="1:23" ht="24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 spans="1:23" ht="24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 spans="1:23" ht="24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 spans="1:23" ht="24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 spans="1:23" ht="24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</row>
    <row r="673" spans="1:23" ht="24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 spans="1:23" ht="2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 spans="1:23" ht="24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 spans="1:23" ht="24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 spans="1:23" ht="24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 spans="1:23" ht="24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</row>
    <row r="679" spans="1:23" ht="24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 spans="1:23" ht="24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 spans="1:23" ht="24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 spans="1:23" ht="24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</row>
    <row r="683" spans="1:23" ht="24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 spans="1:23" ht="2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</row>
    <row r="685" spans="1:23" ht="24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 spans="1:23" ht="24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 spans="1:23" ht="24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 spans="1:23" ht="24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 spans="1:23" ht="24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 spans="1:23" ht="24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 spans="1:23" ht="24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</row>
    <row r="692" spans="1:23" ht="24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 spans="1:23" ht="24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</row>
    <row r="694" spans="1:23" ht="2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 spans="1:23" ht="24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 spans="1:23" ht="24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 spans="1:23" ht="24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 spans="1:23" ht="24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 spans="1:23" ht="24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 spans="1:23" ht="24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 spans="1:23" ht="24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 spans="1:23" ht="24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 spans="1:23" ht="24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 spans="1:23" ht="2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 spans="1:23" ht="24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 spans="1:23" ht="24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 spans="1:23" ht="24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 spans="1:23" ht="24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</row>
    <row r="709" spans="1:23" ht="24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 spans="1:23" ht="24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 spans="1:23" ht="24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 spans="1:23" ht="24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</row>
    <row r="713" spans="1:23" ht="24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 spans="1:23" ht="2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 spans="1:23" ht="24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 spans="1:23" ht="24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 spans="1:23" ht="24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 spans="1:23" ht="24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 spans="1:23" ht="24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 spans="1:23" ht="24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</row>
    <row r="721" spans="1:23" ht="24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 spans="1:23" ht="24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</row>
    <row r="723" spans="1:23" ht="24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 spans="1:23" ht="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</row>
    <row r="725" spans="1:23" ht="24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 spans="1:23" ht="24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  <row r="727" spans="1:23" ht="24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</row>
    <row r="728" spans="1:23" ht="24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</row>
    <row r="729" spans="1:23" ht="24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</row>
    <row r="730" spans="1:23" ht="24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</row>
    <row r="731" spans="1:23" ht="24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</row>
    <row r="732" spans="1:23" ht="24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</row>
    <row r="733" spans="1:23" ht="24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</row>
    <row r="734" spans="1:23" ht="2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</row>
    <row r="735" spans="1:23" ht="24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</row>
    <row r="736" spans="1:23" ht="24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</row>
    <row r="737" spans="1:23" ht="24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</row>
    <row r="738" spans="1:23" ht="24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</row>
    <row r="739" spans="1:23" ht="24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</row>
    <row r="740" spans="1:23" ht="24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</row>
    <row r="741" spans="1:23" ht="24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</row>
    <row r="742" spans="1:23" ht="24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 spans="1:23" ht="24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</row>
    <row r="744" spans="1:23" ht="2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</row>
    <row r="745" spans="1:23" ht="24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</row>
    <row r="746" spans="1:23" ht="24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</row>
    <row r="747" spans="1:23" ht="24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</row>
    <row r="748" spans="1:23" ht="24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</row>
    <row r="749" spans="1:23" ht="24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</row>
    <row r="750" spans="1:23" ht="24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</row>
    <row r="751" spans="1:23" ht="24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</row>
    <row r="752" spans="1:23" ht="24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</row>
    <row r="753" spans="1:23" ht="24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</row>
    <row r="754" spans="1:23" ht="2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</row>
    <row r="755" spans="1:23" ht="24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</row>
    <row r="756" spans="1:23" ht="24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</row>
    <row r="757" spans="1:23" ht="24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</row>
    <row r="758" spans="1:23" ht="24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</row>
    <row r="759" spans="1:23" ht="24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</row>
    <row r="760" spans="1:23" ht="24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</row>
    <row r="761" spans="1:23" ht="24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</row>
    <row r="762" spans="1:23" ht="24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</row>
    <row r="763" spans="1:23" ht="24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</row>
    <row r="764" spans="1:23" ht="2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</row>
    <row r="765" spans="1:23" ht="24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</row>
    <row r="766" spans="1:23" ht="24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</row>
    <row r="767" spans="1:23" ht="24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</row>
    <row r="768" spans="1:23" ht="24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</row>
    <row r="769" spans="1:23" ht="24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</row>
    <row r="770" spans="1:23" ht="24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</row>
    <row r="771" spans="1:23" ht="24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</row>
    <row r="772" spans="1:23" ht="24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</row>
    <row r="773" spans="1:23" ht="24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</row>
    <row r="774" spans="1:23" ht="2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</row>
    <row r="775" spans="1:23" ht="24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</row>
    <row r="776" spans="1:23" ht="24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</row>
    <row r="777" spans="1:23" ht="24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</row>
    <row r="778" spans="1:23" ht="24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</row>
    <row r="779" spans="1:23" ht="24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</row>
    <row r="780" spans="1:23" ht="24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</row>
    <row r="781" spans="1:23" ht="24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</row>
    <row r="782" spans="1:23" ht="24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</row>
    <row r="783" spans="1:23" ht="24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</row>
    <row r="784" spans="1:23" ht="2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</row>
    <row r="785" spans="1:23" ht="24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</row>
    <row r="786" spans="1:23" ht="24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</row>
    <row r="787" spans="1:23" ht="24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</row>
    <row r="788" spans="1:23" ht="24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</row>
    <row r="789" spans="1:23" ht="24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</row>
    <row r="790" spans="1:23" ht="24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 spans="1:23" ht="24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</row>
    <row r="792" spans="1:23" ht="24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 spans="1:23" ht="24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</row>
    <row r="794" spans="1:23" ht="2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 spans="1:23" ht="24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 spans="1:23" ht="24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 spans="1:23" ht="24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</row>
    <row r="798" spans="1:23" ht="24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</row>
    <row r="799" spans="1:23" ht="24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</row>
    <row r="800" spans="1:23" ht="24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</row>
    <row r="801" spans="1:23" ht="24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</row>
    <row r="802" spans="1:23" ht="24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</row>
    <row r="803" spans="1:23" ht="24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</row>
    <row r="804" spans="1:23" ht="2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</row>
    <row r="805" spans="1:23" ht="24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</row>
    <row r="806" spans="1:23" ht="24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</row>
    <row r="807" spans="1:23" ht="24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</row>
    <row r="808" spans="1:23" ht="24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</row>
    <row r="809" spans="1:23" ht="24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</row>
    <row r="810" spans="1:23" ht="24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</row>
    <row r="811" spans="1:23" ht="24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</row>
    <row r="812" spans="1:23" ht="24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</row>
    <row r="813" spans="1:23" ht="24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</row>
    <row r="814" spans="1:23" ht="2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 spans="1:23" ht="24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</row>
    <row r="816" spans="1:23" ht="24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</row>
    <row r="817" spans="1:23" ht="24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</row>
    <row r="818" spans="1:23" ht="24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</row>
    <row r="819" spans="1:23" ht="24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</row>
    <row r="820" spans="1:23" ht="24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</row>
    <row r="821" spans="1:23" ht="24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</row>
    <row r="822" spans="1:23" ht="24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</row>
    <row r="823" spans="1:23" ht="24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</row>
    <row r="824" spans="1:23" ht="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</row>
    <row r="825" spans="1:23" ht="24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</row>
    <row r="826" spans="1:23" ht="24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</row>
    <row r="827" spans="1:23" ht="24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</row>
    <row r="828" spans="1:23" ht="24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</row>
    <row r="829" spans="1:23" ht="24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</row>
    <row r="830" spans="1:23" ht="24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</row>
    <row r="831" spans="1:23" ht="24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</row>
    <row r="832" spans="1:23" ht="24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</row>
    <row r="833" spans="1:23" ht="24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</row>
    <row r="834" spans="1:23" ht="2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</row>
    <row r="835" spans="1:23" ht="24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</row>
    <row r="836" spans="1:23" ht="24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</row>
    <row r="837" spans="1:23" ht="24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</row>
    <row r="838" spans="1:23" ht="24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 spans="1:23" ht="24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</row>
    <row r="840" spans="1:23" ht="24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</row>
    <row r="841" spans="1:23" ht="24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</row>
    <row r="842" spans="1:23" ht="24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</row>
    <row r="843" spans="1:23" ht="24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</row>
    <row r="844" spans="1:23" ht="2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</row>
    <row r="845" spans="1:23" ht="24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</row>
    <row r="846" spans="1:23" ht="24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</row>
    <row r="847" spans="1:23" ht="24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</row>
    <row r="848" spans="1:23" ht="24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</row>
    <row r="849" spans="1:23" ht="24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</row>
    <row r="850" spans="1:23" ht="24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</row>
    <row r="851" spans="1:23" ht="24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</row>
    <row r="852" spans="1:23" ht="24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</row>
    <row r="853" spans="1:23" ht="24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</row>
    <row r="854" spans="1:23" ht="2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</row>
    <row r="855" spans="1:23" ht="24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</row>
    <row r="856" spans="1:23" ht="24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</row>
    <row r="857" spans="1:23" ht="24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</row>
    <row r="858" spans="1:23" ht="24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</row>
    <row r="859" spans="1:23" ht="24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</row>
    <row r="860" spans="1:23" ht="24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</row>
    <row r="861" spans="1:23" ht="24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</row>
    <row r="862" spans="1:23" ht="24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 spans="1:23" ht="24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</row>
    <row r="864" spans="1:23" ht="2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</row>
    <row r="865" spans="1:23" ht="24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</row>
    <row r="866" spans="1:23" ht="24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</row>
    <row r="867" spans="1:23" ht="24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</row>
    <row r="868" spans="1:23" ht="24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</row>
    <row r="869" spans="1:23" ht="24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</row>
    <row r="870" spans="1:23" ht="24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</row>
    <row r="871" spans="1:23" ht="24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</row>
    <row r="872" spans="1:23" ht="24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</row>
    <row r="873" spans="1:23" ht="24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</row>
    <row r="874" spans="1:23" ht="2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</row>
    <row r="875" spans="1:23" ht="24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</row>
    <row r="876" spans="1:23" ht="24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</row>
    <row r="877" spans="1:23" ht="24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</row>
    <row r="878" spans="1:23" ht="24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</row>
    <row r="879" spans="1:23" ht="24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</row>
    <row r="880" spans="1:23" ht="24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</row>
    <row r="881" spans="1:23" ht="24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</row>
    <row r="882" spans="1:23" ht="24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</row>
    <row r="883" spans="1:23" ht="24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</row>
    <row r="884" spans="1:23" ht="2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</row>
    <row r="885" spans="1:23" ht="24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</row>
    <row r="886" spans="1:23" ht="24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 spans="1:23" ht="24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</row>
    <row r="888" spans="1:23" ht="24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</row>
    <row r="889" spans="1:23" ht="24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</row>
    <row r="890" spans="1:23" ht="24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</row>
    <row r="891" spans="1:23" ht="24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</row>
    <row r="892" spans="1:23" ht="24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</row>
    <row r="893" spans="1:23" ht="24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</row>
    <row r="894" spans="1:23" ht="2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</row>
    <row r="895" spans="1:23" ht="24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</row>
    <row r="896" spans="1:23" ht="24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</row>
    <row r="897" spans="1:23" ht="24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</row>
    <row r="898" spans="1:23" ht="24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</row>
    <row r="899" spans="1:23" ht="24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</row>
    <row r="900" spans="1:23" ht="24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</row>
    <row r="901" spans="1:23" ht="24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</row>
    <row r="902" spans="1:23" ht="24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</row>
    <row r="903" spans="1:23" ht="24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</row>
    <row r="904" spans="1:23" ht="2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</row>
    <row r="905" spans="1:23" ht="24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</row>
    <row r="906" spans="1:23" ht="24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</row>
    <row r="907" spans="1:23" ht="24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</row>
    <row r="908" spans="1:23" ht="24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</row>
    <row r="909" spans="1:23" ht="24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</row>
    <row r="910" spans="1:23" ht="24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 spans="1:23" ht="24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</row>
    <row r="912" spans="1:23" ht="24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</row>
    <row r="913" spans="1:23" ht="24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</row>
    <row r="914" spans="1:23" ht="2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</row>
    <row r="915" spans="1:23" ht="24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</row>
    <row r="916" spans="1:23" ht="24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</row>
    <row r="917" spans="1:23" ht="24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</row>
    <row r="918" spans="1:23" ht="24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</row>
    <row r="919" spans="1:23" ht="24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</row>
    <row r="920" spans="1:23" ht="24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</row>
    <row r="921" spans="1:23" ht="24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</row>
    <row r="922" spans="1:23" ht="24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</row>
    <row r="923" spans="1:23" ht="24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</row>
    <row r="924" spans="1:23" ht="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</row>
    <row r="925" spans="1:23" ht="24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</row>
    <row r="926" spans="1:23" ht="24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</row>
    <row r="927" spans="1:23" ht="24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</row>
    <row r="928" spans="1:23" ht="24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</row>
    <row r="929" spans="1:23" ht="24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</row>
    <row r="930" spans="1:23" ht="24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</row>
    <row r="931" spans="1:23" ht="24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</row>
    <row r="932" spans="1:23" ht="24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</row>
    <row r="933" spans="1:23" ht="24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</row>
    <row r="934" spans="1:23" ht="2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 spans="1:23" ht="24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</row>
    <row r="936" spans="1:23" ht="24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</row>
    <row r="937" spans="1:23" ht="24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</row>
    <row r="938" spans="1:23" ht="24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</row>
    <row r="939" spans="1:23" ht="24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</row>
    <row r="940" spans="1:23" ht="24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</row>
    <row r="941" spans="1:23" ht="24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</row>
    <row r="942" spans="1:23" ht="24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</row>
    <row r="943" spans="1:23" ht="24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</row>
    <row r="944" spans="1:23" ht="2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</row>
    <row r="945" spans="1:23" ht="24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</row>
    <row r="946" spans="1:23" ht="24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</row>
    <row r="947" spans="1:23" ht="24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</row>
    <row r="948" spans="1:23" ht="24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</row>
    <row r="949" spans="1:23" ht="24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</row>
    <row r="950" spans="1:23" ht="24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</row>
    <row r="951" spans="1:23" ht="24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</row>
    <row r="952" spans="1:23" ht="24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</row>
    <row r="953" spans="1:23" ht="24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</row>
    <row r="954" spans="1:23" ht="2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</row>
    <row r="955" spans="1:23" ht="24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</row>
    <row r="956" spans="1:23" ht="24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</row>
    <row r="957" spans="1:23" ht="24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</row>
    <row r="958" spans="1:23" ht="24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 spans="1:23" ht="24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</row>
    <row r="960" spans="1:23" ht="24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</row>
    <row r="961" spans="1:23" ht="24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</row>
    <row r="962" spans="1:23" ht="24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</row>
    <row r="963" spans="1:23" ht="24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</row>
    <row r="964" spans="1:23" ht="2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</row>
    <row r="965" spans="1:23" ht="24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</row>
    <row r="966" spans="1:23" ht="24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</row>
    <row r="967" spans="1:23" ht="24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</row>
    <row r="968" spans="1:23" ht="24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</row>
    <row r="969" spans="1:23" ht="24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</row>
    <row r="970" spans="1:23" ht="24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</row>
    <row r="971" spans="1:23" ht="24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</row>
    <row r="972" spans="1:23" ht="24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</row>
    <row r="973" spans="1:23" ht="24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</row>
    <row r="974" spans="1:23" ht="2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</row>
    <row r="975" spans="1:23" ht="24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</row>
    <row r="976" spans="1:23" ht="24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</row>
    <row r="977" spans="1:23" ht="24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</row>
    <row r="978" spans="1:23" ht="24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</row>
    <row r="979" spans="1:23" ht="24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</row>
    <row r="980" spans="1:23" ht="24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</row>
    <row r="981" spans="1:23" ht="24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</row>
    <row r="982" spans="1:23" ht="24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</row>
    <row r="983" spans="1:23" ht="24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 spans="1:23" ht="2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</row>
    <row r="985" spans="1:23" ht="24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</row>
    <row r="986" spans="1:23" ht="24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</row>
    <row r="987" spans="1:23" ht="24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</row>
    <row r="988" spans="1:23" ht="24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</row>
    <row r="989" spans="1:23" ht="24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</row>
    <row r="990" spans="1:23" ht="24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</row>
    <row r="991" spans="1:23" ht="24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</row>
    <row r="992" spans="1:23" ht="24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</row>
    <row r="993" spans="1:23" ht="24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</row>
    <row r="994" spans="1:23" ht="2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</row>
    <row r="995" spans="1:23" ht="24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</row>
    <row r="996" spans="1:23" ht="24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</row>
    <row r="997" spans="1:23" ht="24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</row>
    <row r="998" spans="1:23" ht="24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</row>
    <row r="999" spans="1:23" ht="24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</row>
    <row r="1000" spans="1:23" ht="24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</row>
    <row r="1001" spans="1:23" ht="24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</row>
    <row r="1002" spans="1:23" ht="24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</row>
    <row r="1003" spans="1:23" ht="24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</row>
    <row r="1004" spans="1:23" ht="2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</row>
    <row r="1005" spans="1:23" ht="24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</row>
    <row r="1006" spans="1:23" ht="24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</row>
  </sheetData>
  <mergeCells count="1">
    <mergeCell ref="A1:D1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W1006"/>
  <sheetViews>
    <sheetView workbookViewId="0"/>
  </sheetViews>
  <sheetFormatPr defaultColWidth="12.5703125" defaultRowHeight="15.75" customHeight="1"/>
  <cols>
    <col min="1" max="1" width="24.7109375" customWidth="1"/>
    <col min="3" max="3" width="14.28515625" customWidth="1"/>
    <col min="4" max="4" width="23" customWidth="1"/>
  </cols>
  <sheetData>
    <row r="1" spans="1:23" ht="15.75" customHeight="1">
      <c r="A1" s="35" t="s">
        <v>62</v>
      </c>
      <c r="B1" s="34"/>
      <c r="C1" s="34"/>
      <c r="D1" s="34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ht="15.75" customHeight="1">
      <c r="A2" s="6" t="s">
        <v>38</v>
      </c>
      <c r="B2" s="6" t="s">
        <v>45</v>
      </c>
      <c r="C2" s="6" t="s">
        <v>40</v>
      </c>
      <c r="D2" s="6" t="s">
        <v>46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3" ht="15.75" customHeight="1">
      <c r="A3" s="6" t="s">
        <v>2</v>
      </c>
      <c r="B3" s="25">
        <f>216.67+37191.06</f>
        <v>37407.729999999996</v>
      </c>
      <c r="C3" s="6">
        <v>63425</v>
      </c>
      <c r="D3" s="6">
        <f t="shared" ref="D3:D7" si="0">B3/C3</f>
        <v>0.5897947181710681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 spans="1:23" ht="15.75" customHeight="1">
      <c r="A4" s="6" t="s">
        <v>3</v>
      </c>
      <c r="B4" s="25">
        <f>117.5+41748.26</f>
        <v>41865.760000000002</v>
      </c>
      <c r="C4" s="26">
        <v>68926</v>
      </c>
      <c r="D4" s="6">
        <f t="shared" si="0"/>
        <v>0.60740156109450716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 spans="1:23" ht="15.75" customHeight="1">
      <c r="A5" s="6" t="s">
        <v>4</v>
      </c>
      <c r="B5" s="6">
        <f>139.2+38179.9</f>
        <v>38319.1</v>
      </c>
      <c r="C5" s="6">
        <v>70145</v>
      </c>
      <c r="D5" s="6">
        <f t="shared" si="0"/>
        <v>0.54628412573953955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</row>
    <row r="6" spans="1:23" ht="15.75" customHeight="1">
      <c r="A6" s="6" t="s">
        <v>5</v>
      </c>
      <c r="B6" s="6">
        <f>135.2+
41850.7</f>
        <v>41985.899999999994</v>
      </c>
      <c r="C6" s="6">
        <v>69431</v>
      </c>
      <c r="D6" s="6">
        <f t="shared" si="0"/>
        <v>0.60471403263671841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 spans="1:23" ht="15.75" customHeight="1">
      <c r="A7" s="6" t="s">
        <v>6</v>
      </c>
      <c r="B7" s="6">
        <f>99+41198.25</f>
        <v>41297.25</v>
      </c>
      <c r="C7" s="6">
        <v>76148</v>
      </c>
      <c r="D7" s="6">
        <f t="shared" si="0"/>
        <v>0.54232875453065088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spans="1:23" ht="15.75" customHeight="1">
      <c r="A8" s="6" t="s">
        <v>7</v>
      </c>
      <c r="B8" s="6"/>
      <c r="C8" s="6"/>
      <c r="D8" s="6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</row>
    <row r="9" spans="1:23" ht="15.75" customHeight="1">
      <c r="A9" s="6" t="s">
        <v>8</v>
      </c>
      <c r="B9" s="6"/>
      <c r="C9" s="6"/>
      <c r="D9" s="6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 spans="1:23" ht="15.75" customHeight="1">
      <c r="A10" s="6" t="s">
        <v>9</v>
      </c>
      <c r="B10" s="6"/>
      <c r="C10" s="6"/>
      <c r="D10" s="6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 spans="1:23" ht="15.75" customHeight="1">
      <c r="A11" s="6" t="s">
        <v>10</v>
      </c>
      <c r="B11" s="6"/>
      <c r="C11" s="6"/>
      <c r="D11" s="6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spans="1:23" ht="15.75" customHeight="1">
      <c r="A12" s="6" t="s">
        <v>11</v>
      </c>
      <c r="B12" s="6"/>
      <c r="C12" s="6"/>
      <c r="D12" s="6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spans="1:23" ht="15.75" customHeight="1">
      <c r="A13" s="6" t="s">
        <v>12</v>
      </c>
      <c r="B13" s="6"/>
      <c r="C13" s="6"/>
      <c r="D13" s="6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23" ht="15.75" customHeight="1">
      <c r="A14" s="6" t="s">
        <v>13</v>
      </c>
      <c r="B14" s="6"/>
      <c r="C14" s="6"/>
      <c r="D14" s="6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3" ht="15.7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spans="1:23" ht="15.7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 spans="1:23" ht="15.7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1:23" ht="15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spans="1:23" ht="15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spans="1:23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spans="1:23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spans="1: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spans="1:23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spans="1:23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spans="1:23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spans="1:23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spans="1:23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spans="1:23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spans="1:23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:23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spans="1:23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spans="1:23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spans="1:23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spans="1:23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spans="1:23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spans="1:23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spans="1:23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spans="1:23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spans="1:23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spans="1:23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spans="1:2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spans="1:23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spans="1:23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spans="1:23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spans="1:23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spans="1:23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spans="1:23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spans="1:23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spans="1:23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spans="1:23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spans="1:23" ht="24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spans="1:23" ht="2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spans="1:23" ht="24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spans="1:23" ht="24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spans="1:23" ht="24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spans="1:23" ht="24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spans="1:23" ht="24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spans="1:23" ht="24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spans="1:23" ht="24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spans="1:23" ht="24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spans="1:23" ht="24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spans="1:23" ht="2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spans="1:23" ht="24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spans="1:23" ht="24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spans="1:23" ht="24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spans="1:23" ht="24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spans="1:23" ht="24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spans="1:23" ht="24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spans="1:23" ht="24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spans="1:23" ht="24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spans="1:23" ht="24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spans="1:23" ht="2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spans="1:23" ht="24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spans="1:23" ht="24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spans="1:23" ht="24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spans="1:23" ht="24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spans="1:23" ht="24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spans="1:23" ht="24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spans="1:23" ht="24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spans="1:23" ht="24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spans="1:23" ht="24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spans="1:23" ht="2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spans="1:23" ht="24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spans="1:23" ht="24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spans="1:23" ht="24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spans="1:23" ht="24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spans="1:23" ht="24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spans="1:23" ht="24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spans="1:23" ht="24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spans="1:23" ht="24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spans="1:23" ht="24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spans="1:23" ht="2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spans="1:23" ht="24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spans="1:23" ht="24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spans="1:23" ht="24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spans="1:23" ht="24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spans="1:23" ht="24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spans="1:23" ht="24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spans="1:23" ht="24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spans="1:23" ht="24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spans="1:23" ht="24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spans="1:23" ht="2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spans="1:23" ht="24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spans="1:23" ht="24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spans="1:23" ht="24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spans="1:23" ht="24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spans="1:23" ht="24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spans="1:23" ht="24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spans="1:23" ht="24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spans="1:23" ht="24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spans="1:23" ht="24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spans="1:23" ht="2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spans="1:23" ht="24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spans="1:23" ht="24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spans="1:23" ht="24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spans="1:23" ht="24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spans="1:23" ht="24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spans="1:23" ht="24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spans="1:23" ht="24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spans="1:23" ht="24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spans="1:23" ht="24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spans="1:23" ht="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spans="1:23" ht="24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spans="1:23" ht="24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spans="1:23" ht="24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spans="1:23" ht="24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spans="1:23" ht="24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spans="1:23" ht="24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spans="1:23" ht="24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spans="1:23" ht="24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spans="1:23" ht="24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spans="1:23" ht="2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spans="1:23" ht="24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spans="1:23" ht="24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spans="1:23" ht="24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spans="1:23" ht="24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spans="1:23" ht="24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spans="1:23" ht="24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spans="1:23" ht="24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spans="1:23" ht="24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spans="1:23" ht="24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spans="1:23" ht="2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spans="1:23" ht="24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spans="1:23" ht="24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spans="1:23" ht="24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spans="1:23" ht="24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spans="1:23" ht="24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spans="1:23" ht="24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spans="1:23" ht="24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spans="1:23" ht="24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spans="1:23" ht="24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spans="1:23" ht="2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spans="1:23" ht="24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spans="1:23" ht="24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spans="1:23" ht="24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spans="1:23" ht="24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spans="1:23" ht="24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spans="1:23" ht="24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spans="1:23" ht="24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spans="1:23" ht="24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spans="1:23" ht="24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spans="1:23" ht="2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spans="1:23" ht="24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spans="1:23" ht="24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spans="1:23" ht="24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spans="1:23" ht="24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spans="1:23" ht="24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spans="1:23" ht="24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spans="1:23" ht="24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spans="1:23" ht="24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spans="1:23" ht="24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spans="1:23" ht="2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spans="1:23" ht="24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spans="1:23" ht="24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spans="1:23" ht="24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spans="1:23" ht="24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spans="1:23" ht="24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spans="1:23" ht="24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spans="1:23" ht="24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spans="1:23" ht="24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spans="1:23" ht="24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spans="1:23" ht="2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spans="1:23" ht="24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spans="1:23" ht="24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 spans="1:23" ht="24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spans="1:23" ht="24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 spans="1:23" ht="24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 spans="1:23" ht="24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 spans="1:23" ht="24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spans="1:23" ht="24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spans="1:23" ht="24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 spans="1:23" ht="2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spans="1:23" ht="24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 spans="1:23" ht="24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 spans="1:23" ht="24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 spans="1:23" ht="24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 spans="1:23" ht="24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 spans="1:23" ht="24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 spans="1:23" ht="24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 spans="1:23" ht="24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 spans="1:23" ht="24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 spans="1:23" ht="2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 spans="1:23" ht="24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 spans="1:23" ht="24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 spans="1:23" ht="24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 spans="1:23" ht="24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 spans="1:23" ht="24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 spans="1:23" ht="24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 spans="1:23" ht="24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 spans="1:23" ht="24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 spans="1:23" ht="24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 spans="1:23" ht="2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 spans="1:23" ht="24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 spans="1:23" ht="24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 spans="1:23" ht="24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 spans="1:23" ht="24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 spans="1:23" ht="24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 spans="1:23" ht="24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 spans="1:23" ht="24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 spans="1:23" ht="24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 spans="1:23" ht="24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 spans="1:23" ht="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 spans="1:23" ht="24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 spans="1:23" ht="24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 spans="1:23" ht="24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 spans="1:23" ht="24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 spans="1:23" ht="24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 spans="1:23" ht="24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 spans="1:23" ht="24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 spans="1:23" ht="24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 spans="1:23" ht="24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 spans="1:23" ht="2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 spans="1:23" ht="24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 spans="1:23" ht="24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 spans="1:23" ht="24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 spans="1:23" ht="24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 spans="1:23" ht="24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 spans="1:23" ht="24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 spans="1:23" ht="24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 spans="1:23" ht="24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 spans="1:23" ht="24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 spans="1:23" ht="2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 spans="1:23" ht="24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 spans="1:23" ht="24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 spans="1:23" ht="24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 spans="1:23" ht="24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 spans="1:23" ht="24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 spans="1:23" ht="24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 spans="1:23" ht="24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 spans="1:23" ht="24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 spans="1:23" ht="24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 spans="1:23" ht="2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 spans="1:23" ht="24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 spans="1:23" ht="24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 spans="1:23" ht="24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 spans="1:23" ht="24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 spans="1:23" ht="24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 spans="1:23" ht="24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 spans="1:23" ht="24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 spans="1:23" ht="24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 spans="1:23" ht="24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 spans="1:23" ht="2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 spans="1:23" ht="24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 spans="1:23" ht="24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 spans="1:23" ht="24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 spans="1:23" ht="24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 spans="1:23" ht="24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 spans="1:23" ht="24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 spans="1:23" ht="24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 spans="1:23" ht="24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 spans="1:23" ht="24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 spans="1:23" ht="2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 spans="1:23" ht="24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 spans="1:23" ht="24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 spans="1:23" ht="24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 spans="1:23" ht="24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 spans="1:23" ht="24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 spans="1:23" ht="24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 spans="1:23" ht="24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 spans="1:23" ht="24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 spans="1:23" ht="24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 spans="1:23" ht="2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 spans="1:23" ht="24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 spans="1:23" ht="24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 spans="1:23" ht="24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 spans="1:23" ht="24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 spans="1:23" ht="24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 spans="1:23" ht="24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 spans="1:23" ht="24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 spans="1:23" ht="24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 spans="1:23" ht="24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 spans="1:23" ht="2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 spans="1:23" ht="24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 spans="1:23" ht="24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 spans="1:23" ht="24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 spans="1:23" ht="24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 spans="1:23" ht="24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 spans="1:23" ht="24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 spans="1:23" ht="24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 spans="1:23" ht="24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 spans="1:23" ht="24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 spans="1:23" ht="2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 spans="1:23" ht="24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 spans="1:23" ht="24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 spans="1:23" ht="24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 spans="1:23" ht="24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 spans="1:23" ht="24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 spans="1:23" ht="24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 spans="1:23" ht="24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 spans="1:23" ht="24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 spans="1:23" ht="24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 spans="1:23" ht="2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 spans="1:23" ht="24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 spans="1:23" ht="24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 spans="1:23" ht="24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 spans="1:23" ht="24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</row>
    <row r="319" spans="1:23" ht="24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 spans="1:23" ht="24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 spans="1:23" ht="24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 spans="1:23" ht="24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 spans="1:23" ht="24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 spans="1:23" ht="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 spans="1:23" ht="24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 spans="1:23" ht="24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 spans="1:23" ht="24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 spans="1:23" ht="24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 spans="1:23" ht="24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 spans="1:23" ht="24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 spans="1:23" ht="24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 spans="1:23" ht="24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 spans="1:23" ht="24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 spans="1:23" ht="2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 spans="1:23" ht="24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 spans="1:23" ht="24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 spans="1:23" ht="24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 spans="1:23" ht="24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 spans="1:23" ht="24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 spans="1:23" ht="24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 spans="1:23" ht="24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 spans="1:23" ht="24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</row>
    <row r="343" spans="1:23" ht="24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 spans="1:23" ht="2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 spans="1:23" ht="24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 spans="1:23" ht="24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 spans="1:23" ht="24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 spans="1:23" ht="24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 spans="1:23" ht="24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 spans="1:23" ht="24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 spans="1:23" ht="24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 spans="1:23" ht="24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 spans="1:23" ht="24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 spans="1:23" ht="2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 spans="1:23" ht="24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 spans="1:23" ht="24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 spans="1:23" ht="24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 spans="1:23" ht="24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 spans="1:23" ht="24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 spans="1:23" ht="24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 spans="1:23" ht="24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 spans="1:23" ht="24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 spans="1:23" ht="24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 spans="1:23" ht="2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 spans="1:23" ht="24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 spans="1:23" ht="24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 spans="1:23" ht="24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 spans="1:23" ht="24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 spans="1:23" ht="24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</row>
    <row r="370" spans="1:23" ht="24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 spans="1:23" ht="24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 spans="1:23" ht="24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 spans="1:23" ht="24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 spans="1:23" ht="2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 spans="1:23" ht="24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 spans="1:23" ht="24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 spans="1:23" ht="24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 spans="1:23" ht="24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 spans="1:23" ht="24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 spans="1:23" ht="24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 spans="1:23" ht="24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 spans="1:23" ht="24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 spans="1:23" ht="24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 spans="1:23" ht="2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 spans="1:23" ht="24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 spans="1:23" ht="24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 spans="1:23" ht="24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 spans="1:23" ht="24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</row>
    <row r="389" spans="1:23" ht="24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 spans="1:23" ht="24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</row>
    <row r="391" spans="1:23" ht="24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 spans="1:23" ht="24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 spans="1:23" ht="24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 spans="1:23" ht="2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 spans="1:23" ht="24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 spans="1:23" ht="24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 spans="1:23" ht="24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</row>
    <row r="398" spans="1:23" ht="24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 spans="1:23" ht="24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 spans="1:23" ht="24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 spans="1:23" ht="24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 spans="1:23" ht="24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 spans="1:23" ht="24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 spans="1:23" ht="2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 spans="1:23" ht="24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 spans="1:23" ht="24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 spans="1:23" ht="24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 spans="1:23" ht="24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 spans="1:23" ht="24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 spans="1:23" ht="24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</row>
    <row r="411" spans="1:23" ht="24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 spans="1:23" ht="24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 spans="1:23" ht="24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 spans="1:23" ht="2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 spans="1:23" ht="24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 spans="1:23" ht="24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 spans="1:23" ht="24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</row>
    <row r="418" spans="1:23" ht="24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 spans="1:23" ht="24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 spans="1:23" ht="24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 spans="1:23" ht="24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 spans="1:23" ht="24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 spans="1:23" ht="24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 spans="1:23" ht="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 spans="1:23" ht="24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 spans="1:23" ht="24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 spans="1:23" ht="24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 spans="1:23" ht="24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 spans="1:23" ht="24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 spans="1:23" ht="24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 spans="1:23" ht="24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 spans="1:23" ht="24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 spans="1:23" ht="24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 spans="1:23" ht="2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 spans="1:23" ht="24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 spans="1:23" ht="24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 spans="1:23" ht="24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 spans="1:23" ht="24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 spans="1:23" ht="24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 spans="1:23" ht="24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 spans="1:23" ht="24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 spans="1:23" ht="24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 spans="1:23" ht="24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 spans="1:23" ht="2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</row>
    <row r="445" spans="1:23" ht="24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 spans="1:23" ht="24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 spans="1:23" ht="24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 spans="1:23" ht="24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 spans="1:23" ht="24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 spans="1:23" ht="24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 spans="1:23" ht="24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 spans="1:23" ht="24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</row>
    <row r="453" spans="1:23" ht="24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 spans="1:23" ht="2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 spans="1:23" ht="24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 spans="1:23" ht="24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 spans="1:23" ht="24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 spans="1:23" ht="24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 spans="1:23" ht="24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</row>
    <row r="460" spans="1:23" ht="24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 spans="1:23" ht="24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 spans="1:23" ht="24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 spans="1:23" ht="24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 spans="1:23" ht="2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 spans="1:23" ht="24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 spans="1:23" ht="24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 spans="1:23" ht="24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 spans="1:23" ht="24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 spans="1:23" ht="24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 spans="1:23" ht="24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 spans="1:23" ht="24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 spans="1:23" ht="24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 spans="1:23" ht="24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</row>
    <row r="474" spans="1:23" ht="2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 spans="1:23" ht="24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 spans="1:23" ht="24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 spans="1:23" ht="24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 spans="1:23" ht="24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 spans="1:23" ht="24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 spans="1:23" ht="24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 spans="1:23" ht="24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 spans="1:23" ht="24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 spans="1:23" ht="24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 spans="1:23" ht="2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</row>
    <row r="485" spans="1:23" ht="24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</row>
    <row r="486" spans="1:23" ht="24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 spans="1:23" ht="24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 spans="1:23" ht="24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 spans="1:23" ht="24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</row>
    <row r="490" spans="1:23" ht="24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 spans="1:23" ht="24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 spans="1:23" ht="24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 spans="1:23" ht="24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</row>
    <row r="494" spans="1:23" ht="2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 spans="1:23" ht="24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</row>
    <row r="496" spans="1:23" ht="24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 spans="1:23" ht="24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 spans="1:23" ht="24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</row>
    <row r="499" spans="1:23" ht="24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 spans="1:23" ht="24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 spans="1:23" ht="24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 spans="1:23" ht="24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 spans="1:23" ht="24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 spans="1:23" ht="2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 spans="1:23" ht="24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 spans="1:23" ht="24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 spans="1:23" ht="24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</row>
    <row r="508" spans="1:23" ht="24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 spans="1:23" ht="24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 spans="1:23" ht="24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</row>
    <row r="511" spans="1:23" ht="24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 spans="1:23" ht="24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 spans="1:23" ht="24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</row>
    <row r="514" spans="1:23" ht="2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 spans="1:23" ht="24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 spans="1:23" ht="24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 spans="1:23" ht="24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 spans="1:23" ht="24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 spans="1:23" ht="24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 spans="1:23" ht="24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</row>
    <row r="521" spans="1:23" ht="24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 spans="1:23" ht="24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 spans="1:23" ht="24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</row>
    <row r="524" spans="1:23" ht="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</row>
    <row r="525" spans="1:23" ht="24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 spans="1:23" ht="24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 spans="1:23" ht="24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 spans="1:23" ht="24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</row>
    <row r="529" spans="1:23" ht="24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 spans="1:23" ht="24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</row>
    <row r="531" spans="1:23" ht="24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 spans="1:23" ht="24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</row>
    <row r="533" spans="1:23" ht="24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 spans="1:23" ht="2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 spans="1:23" ht="24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 spans="1:23" ht="24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 spans="1:23" ht="24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</row>
    <row r="538" spans="1:23" ht="24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 spans="1:23" ht="24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 spans="1:23" ht="24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 spans="1:23" ht="24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 spans="1:23" ht="24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</row>
    <row r="543" spans="1:23" ht="24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 spans="1:23" ht="2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 spans="1:23" ht="24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</row>
    <row r="546" spans="1:23" ht="24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 spans="1:23" ht="24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 spans="1:23" ht="24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 spans="1:23" ht="24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 spans="1:23" ht="24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 spans="1:23" ht="24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</row>
    <row r="552" spans="1:23" ht="24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 spans="1:23" ht="24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</row>
    <row r="554" spans="1:23" ht="2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 spans="1:23" ht="24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 spans="1:23" ht="24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</row>
    <row r="557" spans="1:23" ht="24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 spans="1:23" ht="24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 spans="1:23" ht="24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</row>
    <row r="560" spans="1:23" ht="24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 spans="1:23" ht="24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 spans="1:23" ht="24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 spans="1:23" ht="24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 spans="1:23" ht="2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 spans="1:23" ht="24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 spans="1:23" ht="24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</row>
    <row r="567" spans="1:23" ht="24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 spans="1:23" ht="24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 spans="1:23" ht="24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 spans="1:23" ht="24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 spans="1:23" ht="24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 spans="1:23" ht="24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</row>
    <row r="573" spans="1:23" ht="24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 spans="1:23" ht="2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 spans="1:23" ht="24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 spans="1:23" ht="24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 spans="1:23" ht="24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</row>
    <row r="578" spans="1:23" ht="24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</row>
    <row r="579" spans="1:23" ht="24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 spans="1:23" ht="24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</row>
    <row r="581" spans="1:23" ht="24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 spans="1:23" ht="24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 spans="1:23" ht="24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 spans="1:23" ht="2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</row>
    <row r="585" spans="1:23" ht="24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 spans="1:23" ht="24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</row>
    <row r="587" spans="1:23" ht="24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 spans="1:23" ht="24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</row>
    <row r="589" spans="1:23" ht="24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 spans="1:23" ht="24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 spans="1:23" ht="24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 spans="1:23" ht="24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 spans="1:23" ht="24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 spans="1:23" ht="2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 spans="1:23" ht="24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 spans="1:23" ht="24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 spans="1:23" ht="24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 spans="1:23" ht="24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 spans="1:23" ht="24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 spans="1:23" ht="24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</row>
    <row r="601" spans="1:23" ht="24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 spans="1:23" ht="24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 spans="1:23" ht="24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 spans="1:23" ht="2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 spans="1:23" ht="24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</row>
    <row r="606" spans="1:23" ht="24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 spans="1:23" ht="24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 spans="1:23" ht="24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 spans="1:23" ht="24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 spans="1:23" ht="24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 spans="1:23" ht="24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</row>
    <row r="612" spans="1:23" ht="24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 spans="1:23" ht="24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 spans="1:23" ht="2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 spans="1:23" ht="24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 spans="1:23" ht="24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 spans="1:23" ht="24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 spans="1:23" ht="24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 spans="1:23" ht="24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</row>
    <row r="620" spans="1:23" ht="24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 spans="1:23" ht="24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 spans="1:23" ht="24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 spans="1:23" ht="24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 spans="1:23" ht="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 spans="1:23" ht="24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 spans="1:23" ht="24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 spans="1:23" ht="24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 spans="1:23" ht="24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 spans="1:23" ht="24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 spans="1:23" ht="24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 spans="1:23" ht="24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 spans="1:23" ht="24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 spans="1:23" ht="24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 spans="1:23" ht="2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 spans="1:23" ht="24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 spans="1:23" ht="24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 spans="1:23" ht="24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 spans="1:23" ht="24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 spans="1:23" ht="24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 spans="1:23" ht="24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 spans="1:23" ht="24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 spans="1:23" ht="24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 spans="1:23" ht="24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 spans="1:23" ht="2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 spans="1:23" ht="24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 spans="1:23" ht="24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 spans="1:23" ht="24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 spans="1:23" ht="24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 spans="1:23" ht="24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 spans="1:23" ht="24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 spans="1:23" ht="24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 spans="1:23" ht="24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 spans="1:23" ht="24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 spans="1:23" ht="2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 spans="1:23" ht="24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 spans="1:23" ht="24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 spans="1:23" ht="24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 spans="1:23" ht="24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 spans="1:23" ht="24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</row>
    <row r="660" spans="1:23" ht="24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 spans="1:23" ht="24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 spans="1:23" ht="24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 spans="1:23" ht="24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</row>
    <row r="664" spans="1:23" ht="2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 spans="1:23" ht="24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 spans="1:23" ht="24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 spans="1:23" ht="24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 spans="1:23" ht="24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 spans="1:23" ht="24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 spans="1:23" ht="24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 spans="1:23" ht="24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 spans="1:23" ht="24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</row>
    <row r="673" spans="1:23" ht="24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 spans="1:23" ht="2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 spans="1:23" ht="24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 spans="1:23" ht="24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 spans="1:23" ht="24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 spans="1:23" ht="24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</row>
    <row r="679" spans="1:23" ht="24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 spans="1:23" ht="24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 spans="1:23" ht="24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 spans="1:23" ht="24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</row>
    <row r="683" spans="1:23" ht="24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 spans="1:23" ht="2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</row>
    <row r="685" spans="1:23" ht="24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 spans="1:23" ht="24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 spans="1:23" ht="24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 spans="1:23" ht="24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 spans="1:23" ht="24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 spans="1:23" ht="24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 spans="1:23" ht="24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</row>
    <row r="692" spans="1:23" ht="24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 spans="1:23" ht="24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</row>
    <row r="694" spans="1:23" ht="2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 spans="1:23" ht="24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 spans="1:23" ht="24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 spans="1:23" ht="24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 spans="1:23" ht="24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 spans="1:23" ht="24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 spans="1:23" ht="24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 spans="1:23" ht="24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 spans="1:23" ht="24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 spans="1:23" ht="24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 spans="1:23" ht="2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 spans="1:23" ht="24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 spans="1:23" ht="24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 spans="1:23" ht="24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 spans="1:23" ht="24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</row>
    <row r="709" spans="1:23" ht="24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 spans="1:23" ht="24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 spans="1:23" ht="24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 spans="1:23" ht="24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</row>
    <row r="713" spans="1:23" ht="24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 spans="1:23" ht="2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 spans="1:23" ht="24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 spans="1:23" ht="24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 spans="1:23" ht="24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 spans="1:23" ht="24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 spans="1:23" ht="24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 spans="1:23" ht="24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</row>
    <row r="721" spans="1:23" ht="24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 spans="1:23" ht="24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</row>
    <row r="723" spans="1:23" ht="24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 spans="1:23" ht="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</row>
    <row r="725" spans="1:23" ht="24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 spans="1:23" ht="24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  <row r="727" spans="1:23" ht="24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</row>
    <row r="728" spans="1:23" ht="24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</row>
    <row r="729" spans="1:23" ht="24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</row>
    <row r="730" spans="1:23" ht="24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</row>
    <row r="731" spans="1:23" ht="24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</row>
    <row r="732" spans="1:23" ht="24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</row>
    <row r="733" spans="1:23" ht="24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</row>
    <row r="734" spans="1:23" ht="2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</row>
    <row r="735" spans="1:23" ht="24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</row>
    <row r="736" spans="1:23" ht="24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</row>
    <row r="737" spans="1:23" ht="24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</row>
    <row r="738" spans="1:23" ht="24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</row>
    <row r="739" spans="1:23" ht="24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</row>
    <row r="740" spans="1:23" ht="24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</row>
    <row r="741" spans="1:23" ht="24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</row>
    <row r="742" spans="1:23" ht="24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 spans="1:23" ht="24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</row>
    <row r="744" spans="1:23" ht="2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</row>
    <row r="745" spans="1:23" ht="24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</row>
    <row r="746" spans="1:23" ht="24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</row>
    <row r="747" spans="1:23" ht="24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</row>
    <row r="748" spans="1:23" ht="24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</row>
    <row r="749" spans="1:23" ht="24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</row>
    <row r="750" spans="1:23" ht="24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</row>
    <row r="751" spans="1:23" ht="24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</row>
    <row r="752" spans="1:23" ht="24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</row>
    <row r="753" spans="1:23" ht="24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</row>
    <row r="754" spans="1:23" ht="2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</row>
    <row r="755" spans="1:23" ht="24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</row>
    <row r="756" spans="1:23" ht="24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</row>
    <row r="757" spans="1:23" ht="24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</row>
    <row r="758" spans="1:23" ht="24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</row>
    <row r="759" spans="1:23" ht="24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</row>
    <row r="760" spans="1:23" ht="24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</row>
    <row r="761" spans="1:23" ht="24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</row>
    <row r="762" spans="1:23" ht="24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</row>
    <row r="763" spans="1:23" ht="24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</row>
    <row r="764" spans="1:23" ht="2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</row>
    <row r="765" spans="1:23" ht="24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</row>
    <row r="766" spans="1:23" ht="24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</row>
    <row r="767" spans="1:23" ht="24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</row>
    <row r="768" spans="1:23" ht="24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</row>
    <row r="769" spans="1:23" ht="24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</row>
    <row r="770" spans="1:23" ht="24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</row>
    <row r="771" spans="1:23" ht="24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</row>
    <row r="772" spans="1:23" ht="24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</row>
    <row r="773" spans="1:23" ht="24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</row>
    <row r="774" spans="1:23" ht="2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</row>
    <row r="775" spans="1:23" ht="24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</row>
    <row r="776" spans="1:23" ht="24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</row>
    <row r="777" spans="1:23" ht="24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</row>
    <row r="778" spans="1:23" ht="24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</row>
    <row r="779" spans="1:23" ht="24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</row>
    <row r="780" spans="1:23" ht="24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</row>
    <row r="781" spans="1:23" ht="24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</row>
    <row r="782" spans="1:23" ht="24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</row>
    <row r="783" spans="1:23" ht="24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</row>
    <row r="784" spans="1:23" ht="2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</row>
    <row r="785" spans="1:23" ht="24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</row>
    <row r="786" spans="1:23" ht="24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</row>
    <row r="787" spans="1:23" ht="24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</row>
    <row r="788" spans="1:23" ht="24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</row>
    <row r="789" spans="1:23" ht="24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</row>
    <row r="790" spans="1:23" ht="24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 spans="1:23" ht="24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</row>
    <row r="792" spans="1:23" ht="24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 spans="1:23" ht="24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</row>
    <row r="794" spans="1:23" ht="2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 spans="1:23" ht="24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 spans="1:23" ht="24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 spans="1:23" ht="24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</row>
    <row r="798" spans="1:23" ht="24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</row>
    <row r="799" spans="1:23" ht="24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</row>
    <row r="800" spans="1:23" ht="24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</row>
    <row r="801" spans="1:23" ht="24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</row>
    <row r="802" spans="1:23" ht="24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</row>
    <row r="803" spans="1:23" ht="24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</row>
    <row r="804" spans="1:23" ht="2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</row>
    <row r="805" spans="1:23" ht="24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</row>
    <row r="806" spans="1:23" ht="24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</row>
    <row r="807" spans="1:23" ht="24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</row>
    <row r="808" spans="1:23" ht="24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</row>
    <row r="809" spans="1:23" ht="24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</row>
    <row r="810" spans="1:23" ht="24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</row>
    <row r="811" spans="1:23" ht="24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</row>
    <row r="812" spans="1:23" ht="24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</row>
    <row r="813" spans="1:23" ht="24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</row>
    <row r="814" spans="1:23" ht="2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 spans="1:23" ht="24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</row>
    <row r="816" spans="1:23" ht="24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</row>
    <row r="817" spans="1:23" ht="24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</row>
    <row r="818" spans="1:23" ht="24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</row>
    <row r="819" spans="1:23" ht="24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</row>
    <row r="820" spans="1:23" ht="24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</row>
    <row r="821" spans="1:23" ht="24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</row>
    <row r="822" spans="1:23" ht="24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</row>
    <row r="823" spans="1:23" ht="24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</row>
    <row r="824" spans="1:23" ht="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</row>
    <row r="825" spans="1:23" ht="24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</row>
    <row r="826" spans="1:23" ht="24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</row>
    <row r="827" spans="1:23" ht="24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</row>
    <row r="828" spans="1:23" ht="24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</row>
    <row r="829" spans="1:23" ht="24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</row>
    <row r="830" spans="1:23" ht="24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</row>
    <row r="831" spans="1:23" ht="24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</row>
    <row r="832" spans="1:23" ht="24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</row>
    <row r="833" spans="1:23" ht="24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</row>
    <row r="834" spans="1:23" ht="2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</row>
    <row r="835" spans="1:23" ht="24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</row>
    <row r="836" spans="1:23" ht="24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</row>
    <row r="837" spans="1:23" ht="24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</row>
    <row r="838" spans="1:23" ht="24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 spans="1:23" ht="24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</row>
    <row r="840" spans="1:23" ht="24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</row>
    <row r="841" spans="1:23" ht="24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</row>
    <row r="842" spans="1:23" ht="24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</row>
    <row r="843" spans="1:23" ht="24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</row>
    <row r="844" spans="1:23" ht="2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</row>
    <row r="845" spans="1:23" ht="24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</row>
    <row r="846" spans="1:23" ht="24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</row>
    <row r="847" spans="1:23" ht="24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</row>
    <row r="848" spans="1:23" ht="24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</row>
    <row r="849" spans="1:23" ht="24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</row>
    <row r="850" spans="1:23" ht="24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</row>
    <row r="851" spans="1:23" ht="24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</row>
    <row r="852" spans="1:23" ht="24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</row>
    <row r="853" spans="1:23" ht="24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</row>
    <row r="854" spans="1:23" ht="2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</row>
    <row r="855" spans="1:23" ht="24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</row>
    <row r="856" spans="1:23" ht="24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</row>
    <row r="857" spans="1:23" ht="24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</row>
    <row r="858" spans="1:23" ht="24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</row>
    <row r="859" spans="1:23" ht="24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</row>
    <row r="860" spans="1:23" ht="24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</row>
    <row r="861" spans="1:23" ht="24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</row>
    <row r="862" spans="1:23" ht="24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 spans="1:23" ht="24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</row>
    <row r="864" spans="1:23" ht="2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</row>
    <row r="865" spans="1:23" ht="24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</row>
    <row r="866" spans="1:23" ht="24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</row>
    <row r="867" spans="1:23" ht="24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</row>
    <row r="868" spans="1:23" ht="24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</row>
    <row r="869" spans="1:23" ht="24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</row>
    <row r="870" spans="1:23" ht="24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</row>
    <row r="871" spans="1:23" ht="24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</row>
    <row r="872" spans="1:23" ht="24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</row>
    <row r="873" spans="1:23" ht="24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</row>
    <row r="874" spans="1:23" ht="2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</row>
    <row r="875" spans="1:23" ht="24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</row>
    <row r="876" spans="1:23" ht="24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</row>
    <row r="877" spans="1:23" ht="24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</row>
    <row r="878" spans="1:23" ht="24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</row>
    <row r="879" spans="1:23" ht="24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</row>
    <row r="880" spans="1:23" ht="24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</row>
    <row r="881" spans="1:23" ht="24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</row>
    <row r="882" spans="1:23" ht="24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</row>
    <row r="883" spans="1:23" ht="24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</row>
    <row r="884" spans="1:23" ht="2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</row>
    <row r="885" spans="1:23" ht="24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</row>
    <row r="886" spans="1:23" ht="24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 spans="1:23" ht="24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</row>
    <row r="888" spans="1:23" ht="24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</row>
    <row r="889" spans="1:23" ht="24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</row>
    <row r="890" spans="1:23" ht="24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</row>
    <row r="891" spans="1:23" ht="24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</row>
    <row r="892" spans="1:23" ht="24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</row>
    <row r="893" spans="1:23" ht="24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</row>
    <row r="894" spans="1:23" ht="2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</row>
    <row r="895" spans="1:23" ht="24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</row>
    <row r="896" spans="1:23" ht="24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</row>
    <row r="897" spans="1:23" ht="24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</row>
    <row r="898" spans="1:23" ht="24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</row>
    <row r="899" spans="1:23" ht="24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</row>
    <row r="900" spans="1:23" ht="24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</row>
    <row r="901" spans="1:23" ht="24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</row>
    <row r="902" spans="1:23" ht="24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</row>
    <row r="903" spans="1:23" ht="24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</row>
    <row r="904" spans="1:23" ht="2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</row>
    <row r="905" spans="1:23" ht="24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</row>
    <row r="906" spans="1:23" ht="24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</row>
    <row r="907" spans="1:23" ht="24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</row>
    <row r="908" spans="1:23" ht="24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</row>
    <row r="909" spans="1:23" ht="24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</row>
    <row r="910" spans="1:23" ht="24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 spans="1:23" ht="24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</row>
    <row r="912" spans="1:23" ht="24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</row>
    <row r="913" spans="1:23" ht="24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</row>
    <row r="914" spans="1:23" ht="2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</row>
    <row r="915" spans="1:23" ht="24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</row>
    <row r="916" spans="1:23" ht="24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</row>
    <row r="917" spans="1:23" ht="24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</row>
    <row r="918" spans="1:23" ht="24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</row>
    <row r="919" spans="1:23" ht="24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</row>
    <row r="920" spans="1:23" ht="24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</row>
    <row r="921" spans="1:23" ht="24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</row>
    <row r="922" spans="1:23" ht="24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</row>
    <row r="923" spans="1:23" ht="24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</row>
    <row r="924" spans="1:23" ht="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</row>
    <row r="925" spans="1:23" ht="24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</row>
    <row r="926" spans="1:23" ht="24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</row>
    <row r="927" spans="1:23" ht="24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</row>
    <row r="928" spans="1:23" ht="24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</row>
    <row r="929" spans="1:23" ht="24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</row>
    <row r="930" spans="1:23" ht="24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</row>
    <row r="931" spans="1:23" ht="24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</row>
    <row r="932" spans="1:23" ht="24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</row>
    <row r="933" spans="1:23" ht="24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</row>
    <row r="934" spans="1:23" ht="2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 spans="1:23" ht="24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</row>
    <row r="936" spans="1:23" ht="24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</row>
    <row r="937" spans="1:23" ht="24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</row>
    <row r="938" spans="1:23" ht="24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</row>
    <row r="939" spans="1:23" ht="24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</row>
    <row r="940" spans="1:23" ht="24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</row>
    <row r="941" spans="1:23" ht="24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</row>
    <row r="942" spans="1:23" ht="24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</row>
    <row r="943" spans="1:23" ht="24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</row>
    <row r="944" spans="1:23" ht="2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</row>
    <row r="945" spans="1:23" ht="24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</row>
    <row r="946" spans="1:23" ht="24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</row>
    <row r="947" spans="1:23" ht="24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</row>
    <row r="948" spans="1:23" ht="24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</row>
    <row r="949" spans="1:23" ht="24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</row>
    <row r="950" spans="1:23" ht="24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</row>
    <row r="951" spans="1:23" ht="24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</row>
    <row r="952" spans="1:23" ht="24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</row>
    <row r="953" spans="1:23" ht="24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</row>
    <row r="954" spans="1:23" ht="2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</row>
    <row r="955" spans="1:23" ht="24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</row>
    <row r="956" spans="1:23" ht="24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</row>
    <row r="957" spans="1:23" ht="24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</row>
    <row r="958" spans="1:23" ht="24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 spans="1:23" ht="24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</row>
    <row r="960" spans="1:23" ht="24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</row>
    <row r="961" spans="1:23" ht="24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</row>
    <row r="962" spans="1:23" ht="24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</row>
    <row r="963" spans="1:23" ht="24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</row>
    <row r="964" spans="1:23" ht="2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</row>
    <row r="965" spans="1:23" ht="24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</row>
    <row r="966" spans="1:23" ht="24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</row>
    <row r="967" spans="1:23" ht="24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</row>
    <row r="968" spans="1:23" ht="24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</row>
    <row r="969" spans="1:23" ht="24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</row>
    <row r="970" spans="1:23" ht="24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</row>
    <row r="971" spans="1:23" ht="24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</row>
    <row r="972" spans="1:23" ht="24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</row>
    <row r="973" spans="1:23" ht="24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</row>
    <row r="974" spans="1:23" ht="2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</row>
    <row r="975" spans="1:23" ht="24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</row>
    <row r="976" spans="1:23" ht="24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</row>
    <row r="977" spans="1:23" ht="24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</row>
    <row r="978" spans="1:23" ht="24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</row>
    <row r="979" spans="1:23" ht="24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</row>
    <row r="980" spans="1:23" ht="24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</row>
    <row r="981" spans="1:23" ht="24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</row>
    <row r="982" spans="1:23" ht="24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</row>
    <row r="983" spans="1:23" ht="24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 spans="1:23" ht="2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</row>
    <row r="985" spans="1:23" ht="24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</row>
    <row r="986" spans="1:23" ht="24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</row>
    <row r="987" spans="1:23" ht="24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</row>
    <row r="988" spans="1:23" ht="24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</row>
    <row r="989" spans="1:23" ht="24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</row>
    <row r="990" spans="1:23" ht="24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</row>
    <row r="991" spans="1:23" ht="24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</row>
    <row r="992" spans="1:23" ht="24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</row>
    <row r="993" spans="1:23" ht="24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</row>
    <row r="994" spans="1:23" ht="2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</row>
    <row r="995" spans="1:23" ht="24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</row>
    <row r="996" spans="1:23" ht="24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</row>
    <row r="997" spans="1:23" ht="24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</row>
    <row r="998" spans="1:23" ht="24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</row>
    <row r="999" spans="1:23" ht="24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</row>
    <row r="1000" spans="1:23" ht="24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</row>
    <row r="1001" spans="1:23" ht="24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</row>
    <row r="1002" spans="1:23" ht="24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</row>
    <row r="1003" spans="1:23" ht="24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</row>
    <row r="1004" spans="1:23" ht="2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</row>
    <row r="1005" spans="1:23" ht="24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</row>
    <row r="1006" spans="1:23" ht="24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</row>
  </sheetData>
  <mergeCells count="1">
    <mergeCell ref="A1:D1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W1006"/>
  <sheetViews>
    <sheetView workbookViewId="0"/>
  </sheetViews>
  <sheetFormatPr defaultColWidth="12.5703125" defaultRowHeight="15.75" customHeight="1"/>
  <cols>
    <col min="1" max="1" width="24.7109375" customWidth="1"/>
    <col min="3" max="3" width="14.28515625" customWidth="1"/>
    <col min="4" max="4" width="23" customWidth="1"/>
  </cols>
  <sheetData>
    <row r="1" spans="1:23" ht="15.75" customHeight="1">
      <c r="A1" s="35" t="s">
        <v>63</v>
      </c>
      <c r="B1" s="34"/>
      <c r="C1" s="34"/>
      <c r="D1" s="34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ht="15.75" customHeight="1">
      <c r="A2" s="6" t="s">
        <v>38</v>
      </c>
      <c r="B2" s="6" t="s">
        <v>45</v>
      </c>
      <c r="C2" s="6" t="s">
        <v>40</v>
      </c>
      <c r="D2" s="6" t="s">
        <v>46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3" ht="15.75" customHeight="1">
      <c r="A3" s="6" t="s">
        <v>2</v>
      </c>
      <c r="B3" s="25">
        <f>30479.74+111010.25</f>
        <v>141489.99</v>
      </c>
      <c r="C3" s="6">
        <v>299556</v>
      </c>
      <c r="D3" s="6">
        <f t="shared" ref="D3:D7" si="0">B3/C3</f>
        <v>0.47233235188078354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 spans="1:23" ht="15.75" customHeight="1">
      <c r="A4" s="6" t="s">
        <v>3</v>
      </c>
      <c r="B4" s="25">
        <f>30218.45+91712.89</f>
        <v>121931.34</v>
      </c>
      <c r="C4" s="26">
        <v>309338</v>
      </c>
      <c r="D4" s="6">
        <f t="shared" si="0"/>
        <v>0.39416864400752571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 spans="1:23" ht="15.75" customHeight="1">
      <c r="A5" s="6" t="s">
        <v>4</v>
      </c>
      <c r="B5" s="6">
        <f>35356.31+117049.66</f>
        <v>152405.97</v>
      </c>
      <c r="C5" s="6">
        <v>298685</v>
      </c>
      <c r="D5" s="6">
        <f t="shared" si="0"/>
        <v>0.51025652443209402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</row>
    <row r="6" spans="1:23" ht="15.75" customHeight="1">
      <c r="A6" s="6" t="s">
        <v>5</v>
      </c>
      <c r="B6" s="6">
        <f>32618.96+
113960.28</f>
        <v>146579.24</v>
      </c>
      <c r="C6" s="6">
        <v>339718</v>
      </c>
      <c r="D6" s="6">
        <f t="shared" si="0"/>
        <v>0.43147328077994096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 spans="1:23" ht="15.75" customHeight="1">
      <c r="A7" s="6" t="s">
        <v>6</v>
      </c>
      <c r="B7" s="6">
        <f>28665+97974.14</f>
        <v>126639.14</v>
      </c>
      <c r="C7" s="6">
        <v>327923</v>
      </c>
      <c r="D7" s="6">
        <f t="shared" si="0"/>
        <v>0.38618559844841627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spans="1:23" ht="15.75" customHeight="1">
      <c r="A8" s="6" t="s">
        <v>7</v>
      </c>
      <c r="B8" s="6">
        <v>108884.61</v>
      </c>
      <c r="C8" s="6"/>
      <c r="D8" s="6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</row>
    <row r="9" spans="1:23" ht="15.75" customHeight="1">
      <c r="A9" s="6" t="s">
        <v>8</v>
      </c>
      <c r="B9" s="6"/>
      <c r="C9" s="6"/>
      <c r="D9" s="6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 spans="1:23" ht="15.75" customHeight="1">
      <c r="A10" s="6" t="s">
        <v>9</v>
      </c>
      <c r="B10" s="6"/>
      <c r="C10" s="6"/>
      <c r="D10" s="6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 spans="1:23" ht="15.75" customHeight="1">
      <c r="A11" s="6" t="s">
        <v>10</v>
      </c>
      <c r="B11" s="6"/>
      <c r="C11" s="6"/>
      <c r="D11" s="6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spans="1:23" ht="15.75" customHeight="1">
      <c r="A12" s="6" t="s">
        <v>11</v>
      </c>
      <c r="B12" s="6"/>
      <c r="C12" s="6"/>
      <c r="D12" s="6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spans="1:23" ht="15.75" customHeight="1">
      <c r="A13" s="6" t="s">
        <v>12</v>
      </c>
      <c r="B13" s="6"/>
      <c r="C13" s="6"/>
      <c r="D13" s="6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23" ht="15.75" customHeight="1">
      <c r="A14" s="6" t="s">
        <v>13</v>
      </c>
      <c r="B14" s="6"/>
      <c r="C14" s="6"/>
      <c r="D14" s="6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3" ht="15.7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spans="1:23" ht="15.7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 spans="1:23" ht="15.7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1:23" ht="15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spans="1:23" ht="15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spans="1:23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spans="1:23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spans="1: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spans="1:23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spans="1:23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spans="1:23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spans="1:23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spans="1:23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spans="1:23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spans="1:23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:23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spans="1:23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spans="1:23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spans="1:23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spans="1:23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spans="1:23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spans="1:23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spans="1:23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spans="1:23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spans="1:23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spans="1:23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spans="1:2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spans="1:23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spans="1:23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spans="1:23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spans="1:23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spans="1:23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spans="1:23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spans="1:23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spans="1:23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spans="1:23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spans="1:23" ht="24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spans="1:23" ht="2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spans="1:23" ht="24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spans="1:23" ht="24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spans="1:23" ht="24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spans="1:23" ht="24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spans="1:23" ht="24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spans="1:23" ht="24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spans="1:23" ht="24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spans="1:23" ht="24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spans="1:23" ht="24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spans="1:23" ht="2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spans="1:23" ht="24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spans="1:23" ht="24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spans="1:23" ht="24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spans="1:23" ht="24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spans="1:23" ht="24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spans="1:23" ht="24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spans="1:23" ht="24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spans="1:23" ht="24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spans="1:23" ht="24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spans="1:23" ht="2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spans="1:23" ht="24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spans="1:23" ht="24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spans="1:23" ht="24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spans="1:23" ht="24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spans="1:23" ht="24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spans="1:23" ht="24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spans="1:23" ht="24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spans="1:23" ht="24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spans="1:23" ht="24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spans="1:23" ht="2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spans="1:23" ht="24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spans="1:23" ht="24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spans="1:23" ht="24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spans="1:23" ht="24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spans="1:23" ht="24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spans="1:23" ht="24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spans="1:23" ht="24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spans="1:23" ht="24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spans="1:23" ht="24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spans="1:23" ht="2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spans="1:23" ht="24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spans="1:23" ht="24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spans="1:23" ht="24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spans="1:23" ht="24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spans="1:23" ht="24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spans="1:23" ht="24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spans="1:23" ht="24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spans="1:23" ht="24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spans="1:23" ht="24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spans="1:23" ht="2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spans="1:23" ht="24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spans="1:23" ht="24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spans="1:23" ht="24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spans="1:23" ht="24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spans="1:23" ht="24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spans="1:23" ht="24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spans="1:23" ht="24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spans="1:23" ht="24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spans="1:23" ht="24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spans="1:23" ht="2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spans="1:23" ht="24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spans="1:23" ht="24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spans="1:23" ht="24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spans="1:23" ht="24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spans="1:23" ht="24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spans="1:23" ht="24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spans="1:23" ht="24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spans="1:23" ht="24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spans="1:23" ht="24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spans="1:23" ht="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spans="1:23" ht="24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spans="1:23" ht="24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spans="1:23" ht="24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spans="1:23" ht="24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spans="1:23" ht="24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spans="1:23" ht="24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spans="1:23" ht="24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spans="1:23" ht="24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spans="1:23" ht="24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spans="1:23" ht="2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spans="1:23" ht="24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spans="1:23" ht="24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spans="1:23" ht="24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spans="1:23" ht="24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spans="1:23" ht="24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spans="1:23" ht="24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spans="1:23" ht="24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spans="1:23" ht="24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spans="1:23" ht="24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spans="1:23" ht="2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spans="1:23" ht="24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spans="1:23" ht="24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spans="1:23" ht="24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spans="1:23" ht="24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spans="1:23" ht="24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spans="1:23" ht="24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spans="1:23" ht="24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spans="1:23" ht="24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spans="1:23" ht="24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spans="1:23" ht="2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spans="1:23" ht="24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spans="1:23" ht="24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spans="1:23" ht="24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spans="1:23" ht="24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spans="1:23" ht="24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spans="1:23" ht="24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spans="1:23" ht="24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spans="1:23" ht="24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spans="1:23" ht="24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spans="1:23" ht="2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spans="1:23" ht="24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spans="1:23" ht="24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spans="1:23" ht="24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spans="1:23" ht="24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spans="1:23" ht="24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spans="1:23" ht="24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spans="1:23" ht="24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spans="1:23" ht="24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spans="1:23" ht="24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spans="1:23" ht="2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spans="1:23" ht="24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spans="1:23" ht="24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spans="1:23" ht="24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spans="1:23" ht="24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spans="1:23" ht="24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spans="1:23" ht="24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spans="1:23" ht="24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spans="1:23" ht="24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spans="1:23" ht="24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spans="1:23" ht="2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spans="1:23" ht="24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spans="1:23" ht="24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 spans="1:23" ht="24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spans="1:23" ht="24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 spans="1:23" ht="24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 spans="1:23" ht="24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 spans="1:23" ht="24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spans="1:23" ht="24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spans="1:23" ht="24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 spans="1:23" ht="2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spans="1:23" ht="24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 spans="1:23" ht="24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 spans="1:23" ht="24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 spans="1:23" ht="24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 spans="1:23" ht="24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 spans="1:23" ht="24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 spans="1:23" ht="24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 spans="1:23" ht="24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 spans="1:23" ht="24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 spans="1:23" ht="2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 spans="1:23" ht="24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 spans="1:23" ht="24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 spans="1:23" ht="24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 spans="1:23" ht="24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 spans="1:23" ht="24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 spans="1:23" ht="24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 spans="1:23" ht="24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 spans="1:23" ht="24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 spans="1:23" ht="24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 spans="1:23" ht="2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 spans="1:23" ht="24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 spans="1:23" ht="24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 spans="1:23" ht="24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 spans="1:23" ht="24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 spans="1:23" ht="24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 spans="1:23" ht="24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 spans="1:23" ht="24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 spans="1:23" ht="24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 spans="1:23" ht="24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 spans="1:23" ht="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 spans="1:23" ht="24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 spans="1:23" ht="24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 spans="1:23" ht="24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 spans="1:23" ht="24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 spans="1:23" ht="24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 spans="1:23" ht="24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 spans="1:23" ht="24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 spans="1:23" ht="24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 spans="1:23" ht="24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 spans="1:23" ht="2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 spans="1:23" ht="24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 spans="1:23" ht="24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 spans="1:23" ht="24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 spans="1:23" ht="24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 spans="1:23" ht="24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 spans="1:23" ht="24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 spans="1:23" ht="24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 spans="1:23" ht="24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 spans="1:23" ht="24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 spans="1:23" ht="2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 spans="1:23" ht="24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 spans="1:23" ht="24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 spans="1:23" ht="24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 spans="1:23" ht="24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 spans="1:23" ht="24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 spans="1:23" ht="24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 spans="1:23" ht="24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 spans="1:23" ht="24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 spans="1:23" ht="24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 spans="1:23" ht="2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 spans="1:23" ht="24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 spans="1:23" ht="24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 spans="1:23" ht="24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 spans="1:23" ht="24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 spans="1:23" ht="24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 spans="1:23" ht="24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 spans="1:23" ht="24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 spans="1:23" ht="24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 spans="1:23" ht="24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 spans="1:23" ht="2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 spans="1:23" ht="24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 spans="1:23" ht="24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 spans="1:23" ht="24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 spans="1:23" ht="24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 spans="1:23" ht="24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 spans="1:23" ht="24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 spans="1:23" ht="24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 spans="1:23" ht="24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 spans="1:23" ht="24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 spans="1:23" ht="2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 spans="1:23" ht="24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 spans="1:23" ht="24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 spans="1:23" ht="24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 spans="1:23" ht="24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 spans="1:23" ht="24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 spans="1:23" ht="24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 spans="1:23" ht="24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 spans="1:23" ht="24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 spans="1:23" ht="24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 spans="1:23" ht="2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 spans="1:23" ht="24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 spans="1:23" ht="24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 spans="1:23" ht="24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 spans="1:23" ht="24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 spans="1:23" ht="24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 spans="1:23" ht="24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 spans="1:23" ht="24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 spans="1:23" ht="24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 spans="1:23" ht="24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 spans="1:23" ht="2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 spans="1:23" ht="24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 spans="1:23" ht="24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 spans="1:23" ht="24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 spans="1:23" ht="24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 spans="1:23" ht="24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 spans="1:23" ht="24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 spans="1:23" ht="24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 spans="1:23" ht="24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 spans="1:23" ht="24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 spans="1:23" ht="2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 spans="1:23" ht="24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 spans="1:23" ht="24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 spans="1:23" ht="24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 spans="1:23" ht="24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 spans="1:23" ht="24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 spans="1:23" ht="24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 spans="1:23" ht="24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 spans="1:23" ht="24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 spans="1:23" ht="24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 spans="1:23" ht="2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 spans="1:23" ht="24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 spans="1:23" ht="24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 spans="1:23" ht="24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 spans="1:23" ht="24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</row>
    <row r="319" spans="1:23" ht="24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 spans="1:23" ht="24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 spans="1:23" ht="24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 spans="1:23" ht="24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 spans="1:23" ht="24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 spans="1:23" ht="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 spans="1:23" ht="24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 spans="1:23" ht="24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 spans="1:23" ht="24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 spans="1:23" ht="24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 spans="1:23" ht="24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 spans="1:23" ht="24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 spans="1:23" ht="24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 spans="1:23" ht="24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 spans="1:23" ht="24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 spans="1:23" ht="2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 spans="1:23" ht="24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 spans="1:23" ht="24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 spans="1:23" ht="24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 spans="1:23" ht="24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 spans="1:23" ht="24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 spans="1:23" ht="24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 spans="1:23" ht="24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 spans="1:23" ht="24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</row>
    <row r="343" spans="1:23" ht="24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 spans="1:23" ht="2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 spans="1:23" ht="24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 spans="1:23" ht="24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 spans="1:23" ht="24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 spans="1:23" ht="24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 spans="1:23" ht="24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 spans="1:23" ht="24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 spans="1:23" ht="24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 spans="1:23" ht="24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 spans="1:23" ht="24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 spans="1:23" ht="2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 spans="1:23" ht="24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 spans="1:23" ht="24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 spans="1:23" ht="24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 spans="1:23" ht="24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 spans="1:23" ht="24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 spans="1:23" ht="24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 spans="1:23" ht="24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 spans="1:23" ht="24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 spans="1:23" ht="24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 spans="1:23" ht="2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 spans="1:23" ht="24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 spans="1:23" ht="24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 spans="1:23" ht="24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 spans="1:23" ht="24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 spans="1:23" ht="24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</row>
    <row r="370" spans="1:23" ht="24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 spans="1:23" ht="24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 spans="1:23" ht="24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 spans="1:23" ht="24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 spans="1:23" ht="2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 spans="1:23" ht="24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 spans="1:23" ht="24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 spans="1:23" ht="24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 spans="1:23" ht="24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 spans="1:23" ht="24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 spans="1:23" ht="24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 spans="1:23" ht="24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 spans="1:23" ht="24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 spans="1:23" ht="24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 spans="1:23" ht="2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 spans="1:23" ht="24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 spans="1:23" ht="24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 spans="1:23" ht="24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 spans="1:23" ht="24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</row>
    <row r="389" spans="1:23" ht="24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 spans="1:23" ht="24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</row>
    <row r="391" spans="1:23" ht="24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 spans="1:23" ht="24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 spans="1:23" ht="24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 spans="1:23" ht="2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 spans="1:23" ht="24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 spans="1:23" ht="24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 spans="1:23" ht="24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</row>
    <row r="398" spans="1:23" ht="24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 spans="1:23" ht="24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 spans="1:23" ht="24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 spans="1:23" ht="24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 spans="1:23" ht="24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 spans="1:23" ht="24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 spans="1:23" ht="2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 spans="1:23" ht="24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 spans="1:23" ht="24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 spans="1:23" ht="24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 spans="1:23" ht="24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 spans="1:23" ht="24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 spans="1:23" ht="24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</row>
    <row r="411" spans="1:23" ht="24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 spans="1:23" ht="24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 spans="1:23" ht="24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 spans="1:23" ht="2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 spans="1:23" ht="24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 spans="1:23" ht="24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 spans="1:23" ht="24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</row>
    <row r="418" spans="1:23" ht="24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 spans="1:23" ht="24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 spans="1:23" ht="24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 spans="1:23" ht="24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 spans="1:23" ht="24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 spans="1:23" ht="24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 spans="1:23" ht="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 spans="1:23" ht="24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 spans="1:23" ht="24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 spans="1:23" ht="24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 spans="1:23" ht="24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 spans="1:23" ht="24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 spans="1:23" ht="24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 spans="1:23" ht="24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 spans="1:23" ht="24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 spans="1:23" ht="24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 spans="1:23" ht="2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 spans="1:23" ht="24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 spans="1:23" ht="24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 spans="1:23" ht="24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 spans="1:23" ht="24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 spans="1:23" ht="24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 spans="1:23" ht="24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 spans="1:23" ht="24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 spans="1:23" ht="24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 spans="1:23" ht="24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 spans="1:23" ht="2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</row>
    <row r="445" spans="1:23" ht="24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 spans="1:23" ht="24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 spans="1:23" ht="24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 spans="1:23" ht="24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 spans="1:23" ht="24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 spans="1:23" ht="24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 spans="1:23" ht="24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 spans="1:23" ht="24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</row>
    <row r="453" spans="1:23" ht="24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 spans="1:23" ht="2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 spans="1:23" ht="24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 spans="1:23" ht="24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 spans="1:23" ht="24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 spans="1:23" ht="24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 spans="1:23" ht="24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</row>
    <row r="460" spans="1:23" ht="24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 spans="1:23" ht="24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 spans="1:23" ht="24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 spans="1:23" ht="24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 spans="1:23" ht="2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 spans="1:23" ht="24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 spans="1:23" ht="24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 spans="1:23" ht="24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 spans="1:23" ht="24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 spans="1:23" ht="24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 spans="1:23" ht="24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 spans="1:23" ht="24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 spans="1:23" ht="24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 spans="1:23" ht="24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</row>
    <row r="474" spans="1:23" ht="2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 spans="1:23" ht="24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 spans="1:23" ht="24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 spans="1:23" ht="24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 spans="1:23" ht="24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 spans="1:23" ht="24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 spans="1:23" ht="24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 spans="1:23" ht="24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 spans="1:23" ht="24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 spans="1:23" ht="24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 spans="1:23" ht="2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</row>
    <row r="485" spans="1:23" ht="24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</row>
    <row r="486" spans="1:23" ht="24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 spans="1:23" ht="24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 spans="1:23" ht="24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 spans="1:23" ht="24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</row>
    <row r="490" spans="1:23" ht="24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 spans="1:23" ht="24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 spans="1:23" ht="24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 spans="1:23" ht="24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</row>
    <row r="494" spans="1:23" ht="2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 spans="1:23" ht="24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</row>
    <row r="496" spans="1:23" ht="24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 spans="1:23" ht="24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 spans="1:23" ht="24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</row>
    <row r="499" spans="1:23" ht="24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 spans="1:23" ht="24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 spans="1:23" ht="24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 spans="1:23" ht="24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 spans="1:23" ht="24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 spans="1:23" ht="2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 spans="1:23" ht="24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 spans="1:23" ht="24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 spans="1:23" ht="24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</row>
    <row r="508" spans="1:23" ht="24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 spans="1:23" ht="24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 spans="1:23" ht="24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</row>
    <row r="511" spans="1:23" ht="24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 spans="1:23" ht="24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 spans="1:23" ht="24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</row>
    <row r="514" spans="1:23" ht="2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 spans="1:23" ht="24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 spans="1:23" ht="24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 spans="1:23" ht="24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 spans="1:23" ht="24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 spans="1:23" ht="24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 spans="1:23" ht="24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</row>
    <row r="521" spans="1:23" ht="24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 spans="1:23" ht="24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 spans="1:23" ht="24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</row>
    <row r="524" spans="1:23" ht="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</row>
    <row r="525" spans="1:23" ht="24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 spans="1:23" ht="24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 spans="1:23" ht="24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 spans="1:23" ht="24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</row>
    <row r="529" spans="1:23" ht="24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 spans="1:23" ht="24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</row>
    <row r="531" spans="1:23" ht="24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 spans="1:23" ht="24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</row>
    <row r="533" spans="1:23" ht="24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 spans="1:23" ht="2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 spans="1:23" ht="24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 spans="1:23" ht="24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 spans="1:23" ht="24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</row>
    <row r="538" spans="1:23" ht="24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 spans="1:23" ht="24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 spans="1:23" ht="24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 spans="1:23" ht="24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 spans="1:23" ht="24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</row>
    <row r="543" spans="1:23" ht="24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 spans="1:23" ht="2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 spans="1:23" ht="24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</row>
    <row r="546" spans="1:23" ht="24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 spans="1:23" ht="24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 spans="1:23" ht="24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 spans="1:23" ht="24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 spans="1:23" ht="24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 spans="1:23" ht="24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</row>
    <row r="552" spans="1:23" ht="24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 spans="1:23" ht="24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</row>
    <row r="554" spans="1:23" ht="2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 spans="1:23" ht="24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 spans="1:23" ht="24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</row>
    <row r="557" spans="1:23" ht="24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 spans="1:23" ht="24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 spans="1:23" ht="24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</row>
    <row r="560" spans="1:23" ht="24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 spans="1:23" ht="24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 spans="1:23" ht="24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 spans="1:23" ht="24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 spans="1:23" ht="2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 spans="1:23" ht="24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 spans="1:23" ht="24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</row>
    <row r="567" spans="1:23" ht="24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 spans="1:23" ht="24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 spans="1:23" ht="24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 spans="1:23" ht="24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 spans="1:23" ht="24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 spans="1:23" ht="24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</row>
    <row r="573" spans="1:23" ht="24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 spans="1:23" ht="2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 spans="1:23" ht="24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 spans="1:23" ht="24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 spans="1:23" ht="24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</row>
    <row r="578" spans="1:23" ht="24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</row>
    <row r="579" spans="1:23" ht="24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 spans="1:23" ht="24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</row>
    <row r="581" spans="1:23" ht="24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 spans="1:23" ht="24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 spans="1:23" ht="24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 spans="1:23" ht="2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</row>
    <row r="585" spans="1:23" ht="24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 spans="1:23" ht="24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</row>
    <row r="587" spans="1:23" ht="24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 spans="1:23" ht="24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</row>
    <row r="589" spans="1:23" ht="24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 spans="1:23" ht="24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 spans="1:23" ht="24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 spans="1:23" ht="24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 spans="1:23" ht="24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 spans="1:23" ht="2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 spans="1:23" ht="24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 spans="1:23" ht="24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 spans="1:23" ht="24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 spans="1:23" ht="24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 spans="1:23" ht="24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 spans="1:23" ht="24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</row>
    <row r="601" spans="1:23" ht="24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 spans="1:23" ht="24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 spans="1:23" ht="24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 spans="1:23" ht="2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 spans="1:23" ht="24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</row>
    <row r="606" spans="1:23" ht="24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 spans="1:23" ht="24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 spans="1:23" ht="24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 spans="1:23" ht="24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 spans="1:23" ht="24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 spans="1:23" ht="24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</row>
    <row r="612" spans="1:23" ht="24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 spans="1:23" ht="24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 spans="1:23" ht="2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 spans="1:23" ht="24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 spans="1:23" ht="24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 spans="1:23" ht="24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 spans="1:23" ht="24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 spans="1:23" ht="24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</row>
    <row r="620" spans="1:23" ht="24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 spans="1:23" ht="24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 spans="1:23" ht="24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 spans="1:23" ht="24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 spans="1:23" ht="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 spans="1:23" ht="24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 spans="1:23" ht="24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 spans="1:23" ht="24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 spans="1:23" ht="24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 spans="1:23" ht="24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 spans="1:23" ht="24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 spans="1:23" ht="24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 spans="1:23" ht="24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 spans="1:23" ht="24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 spans="1:23" ht="2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 spans="1:23" ht="24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 spans="1:23" ht="24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 spans="1:23" ht="24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 spans="1:23" ht="24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 spans="1:23" ht="24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 spans="1:23" ht="24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 spans="1:23" ht="24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 spans="1:23" ht="24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 spans="1:23" ht="24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 spans="1:23" ht="2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 spans="1:23" ht="24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 spans="1:23" ht="24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 spans="1:23" ht="24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 spans="1:23" ht="24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 spans="1:23" ht="24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 spans="1:23" ht="24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 spans="1:23" ht="24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 spans="1:23" ht="24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 spans="1:23" ht="24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 spans="1:23" ht="2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 spans="1:23" ht="24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 spans="1:23" ht="24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 spans="1:23" ht="24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 spans="1:23" ht="24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 spans="1:23" ht="24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</row>
    <row r="660" spans="1:23" ht="24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 spans="1:23" ht="24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 spans="1:23" ht="24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 spans="1:23" ht="24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</row>
    <row r="664" spans="1:23" ht="2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 spans="1:23" ht="24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 spans="1:23" ht="24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 spans="1:23" ht="24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 spans="1:23" ht="24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 spans="1:23" ht="24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 spans="1:23" ht="24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 spans="1:23" ht="24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 spans="1:23" ht="24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</row>
    <row r="673" spans="1:23" ht="24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 spans="1:23" ht="2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 spans="1:23" ht="24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 spans="1:23" ht="24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 spans="1:23" ht="24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 spans="1:23" ht="24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</row>
    <row r="679" spans="1:23" ht="24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 spans="1:23" ht="24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 spans="1:23" ht="24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 spans="1:23" ht="24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</row>
    <row r="683" spans="1:23" ht="24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 spans="1:23" ht="2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</row>
    <row r="685" spans="1:23" ht="24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 spans="1:23" ht="24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 spans="1:23" ht="24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 spans="1:23" ht="24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 spans="1:23" ht="24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 spans="1:23" ht="24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 spans="1:23" ht="24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</row>
    <row r="692" spans="1:23" ht="24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 spans="1:23" ht="24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</row>
    <row r="694" spans="1:23" ht="2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 spans="1:23" ht="24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 spans="1:23" ht="24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 spans="1:23" ht="24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 spans="1:23" ht="24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 spans="1:23" ht="24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 spans="1:23" ht="24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 spans="1:23" ht="24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 spans="1:23" ht="24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 spans="1:23" ht="24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 spans="1:23" ht="2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 spans="1:23" ht="24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 spans="1:23" ht="24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 spans="1:23" ht="24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 spans="1:23" ht="24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</row>
    <row r="709" spans="1:23" ht="24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 spans="1:23" ht="24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 spans="1:23" ht="24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 spans="1:23" ht="24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</row>
    <row r="713" spans="1:23" ht="24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 spans="1:23" ht="2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 spans="1:23" ht="24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 spans="1:23" ht="24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 spans="1:23" ht="24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 spans="1:23" ht="24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 spans="1:23" ht="24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 spans="1:23" ht="24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</row>
    <row r="721" spans="1:23" ht="24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 spans="1:23" ht="24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</row>
    <row r="723" spans="1:23" ht="24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 spans="1:23" ht="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</row>
    <row r="725" spans="1:23" ht="24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 spans="1:23" ht="24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  <row r="727" spans="1:23" ht="24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</row>
    <row r="728" spans="1:23" ht="24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</row>
    <row r="729" spans="1:23" ht="24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</row>
    <row r="730" spans="1:23" ht="24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</row>
    <row r="731" spans="1:23" ht="24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</row>
    <row r="732" spans="1:23" ht="24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</row>
    <row r="733" spans="1:23" ht="24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</row>
    <row r="734" spans="1:23" ht="2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</row>
    <row r="735" spans="1:23" ht="24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</row>
    <row r="736" spans="1:23" ht="24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</row>
    <row r="737" spans="1:23" ht="24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</row>
    <row r="738" spans="1:23" ht="24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</row>
    <row r="739" spans="1:23" ht="24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</row>
    <row r="740" spans="1:23" ht="24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</row>
    <row r="741" spans="1:23" ht="24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</row>
    <row r="742" spans="1:23" ht="24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 spans="1:23" ht="24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</row>
    <row r="744" spans="1:23" ht="2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</row>
    <row r="745" spans="1:23" ht="24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</row>
    <row r="746" spans="1:23" ht="24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</row>
    <row r="747" spans="1:23" ht="24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</row>
    <row r="748" spans="1:23" ht="24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</row>
    <row r="749" spans="1:23" ht="24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</row>
    <row r="750" spans="1:23" ht="24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</row>
    <row r="751" spans="1:23" ht="24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</row>
    <row r="752" spans="1:23" ht="24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</row>
    <row r="753" spans="1:23" ht="24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</row>
    <row r="754" spans="1:23" ht="2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</row>
    <row r="755" spans="1:23" ht="24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</row>
    <row r="756" spans="1:23" ht="24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</row>
    <row r="757" spans="1:23" ht="24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</row>
    <row r="758" spans="1:23" ht="24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</row>
    <row r="759" spans="1:23" ht="24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</row>
    <row r="760" spans="1:23" ht="24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</row>
    <row r="761" spans="1:23" ht="24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</row>
    <row r="762" spans="1:23" ht="24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</row>
    <row r="763" spans="1:23" ht="24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</row>
    <row r="764" spans="1:23" ht="2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</row>
    <row r="765" spans="1:23" ht="24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</row>
    <row r="766" spans="1:23" ht="24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</row>
    <row r="767" spans="1:23" ht="24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</row>
    <row r="768" spans="1:23" ht="24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</row>
    <row r="769" spans="1:23" ht="24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</row>
    <row r="770" spans="1:23" ht="24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</row>
    <row r="771" spans="1:23" ht="24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</row>
    <row r="772" spans="1:23" ht="24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</row>
    <row r="773" spans="1:23" ht="24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</row>
    <row r="774" spans="1:23" ht="2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</row>
    <row r="775" spans="1:23" ht="24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</row>
    <row r="776" spans="1:23" ht="24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</row>
    <row r="777" spans="1:23" ht="24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</row>
    <row r="778" spans="1:23" ht="24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</row>
    <row r="779" spans="1:23" ht="24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</row>
    <row r="780" spans="1:23" ht="24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</row>
    <row r="781" spans="1:23" ht="24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</row>
    <row r="782" spans="1:23" ht="24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</row>
    <row r="783" spans="1:23" ht="24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</row>
    <row r="784" spans="1:23" ht="2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</row>
    <row r="785" spans="1:23" ht="24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</row>
    <row r="786" spans="1:23" ht="24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</row>
    <row r="787" spans="1:23" ht="24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</row>
    <row r="788" spans="1:23" ht="24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</row>
    <row r="789" spans="1:23" ht="24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</row>
    <row r="790" spans="1:23" ht="24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 spans="1:23" ht="24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</row>
    <row r="792" spans="1:23" ht="24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 spans="1:23" ht="24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</row>
    <row r="794" spans="1:23" ht="2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 spans="1:23" ht="24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 spans="1:23" ht="24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 spans="1:23" ht="24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</row>
    <row r="798" spans="1:23" ht="24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</row>
    <row r="799" spans="1:23" ht="24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</row>
    <row r="800" spans="1:23" ht="24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</row>
    <row r="801" spans="1:23" ht="24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</row>
    <row r="802" spans="1:23" ht="24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</row>
    <row r="803" spans="1:23" ht="24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</row>
    <row r="804" spans="1:23" ht="2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</row>
    <row r="805" spans="1:23" ht="24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</row>
    <row r="806" spans="1:23" ht="24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</row>
    <row r="807" spans="1:23" ht="24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</row>
    <row r="808" spans="1:23" ht="24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</row>
    <row r="809" spans="1:23" ht="24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</row>
    <row r="810" spans="1:23" ht="24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</row>
    <row r="811" spans="1:23" ht="24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</row>
    <row r="812" spans="1:23" ht="24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</row>
    <row r="813" spans="1:23" ht="24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</row>
    <row r="814" spans="1:23" ht="2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 spans="1:23" ht="24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</row>
    <row r="816" spans="1:23" ht="24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</row>
    <row r="817" spans="1:23" ht="24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</row>
    <row r="818" spans="1:23" ht="24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</row>
    <row r="819" spans="1:23" ht="24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</row>
    <row r="820" spans="1:23" ht="24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</row>
    <row r="821" spans="1:23" ht="24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</row>
    <row r="822" spans="1:23" ht="24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</row>
    <row r="823" spans="1:23" ht="24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</row>
    <row r="824" spans="1:23" ht="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</row>
    <row r="825" spans="1:23" ht="24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</row>
    <row r="826" spans="1:23" ht="24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</row>
    <row r="827" spans="1:23" ht="24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</row>
    <row r="828" spans="1:23" ht="24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</row>
    <row r="829" spans="1:23" ht="24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</row>
    <row r="830" spans="1:23" ht="24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</row>
    <row r="831" spans="1:23" ht="24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</row>
    <row r="832" spans="1:23" ht="24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</row>
    <row r="833" spans="1:23" ht="24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</row>
    <row r="834" spans="1:23" ht="2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</row>
    <row r="835" spans="1:23" ht="24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</row>
    <row r="836" spans="1:23" ht="24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</row>
    <row r="837" spans="1:23" ht="24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</row>
    <row r="838" spans="1:23" ht="24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 spans="1:23" ht="24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</row>
    <row r="840" spans="1:23" ht="24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</row>
    <row r="841" spans="1:23" ht="24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</row>
    <row r="842" spans="1:23" ht="24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</row>
    <row r="843" spans="1:23" ht="24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</row>
    <row r="844" spans="1:23" ht="2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</row>
    <row r="845" spans="1:23" ht="24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</row>
    <row r="846" spans="1:23" ht="24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</row>
    <row r="847" spans="1:23" ht="24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</row>
    <row r="848" spans="1:23" ht="24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</row>
    <row r="849" spans="1:23" ht="24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</row>
    <row r="850" spans="1:23" ht="24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</row>
    <row r="851" spans="1:23" ht="24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</row>
    <row r="852" spans="1:23" ht="24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</row>
    <row r="853" spans="1:23" ht="24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</row>
    <row r="854" spans="1:23" ht="2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</row>
    <row r="855" spans="1:23" ht="24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</row>
    <row r="856" spans="1:23" ht="24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</row>
    <row r="857" spans="1:23" ht="24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</row>
    <row r="858" spans="1:23" ht="24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</row>
    <row r="859" spans="1:23" ht="24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</row>
    <row r="860" spans="1:23" ht="24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</row>
    <row r="861" spans="1:23" ht="24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</row>
    <row r="862" spans="1:23" ht="24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 spans="1:23" ht="24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</row>
    <row r="864" spans="1:23" ht="2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</row>
    <row r="865" spans="1:23" ht="24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</row>
    <row r="866" spans="1:23" ht="24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</row>
    <row r="867" spans="1:23" ht="24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</row>
    <row r="868" spans="1:23" ht="24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</row>
    <row r="869" spans="1:23" ht="24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</row>
    <row r="870" spans="1:23" ht="24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</row>
    <row r="871" spans="1:23" ht="24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</row>
    <row r="872" spans="1:23" ht="24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</row>
    <row r="873" spans="1:23" ht="24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</row>
    <row r="874" spans="1:23" ht="2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</row>
    <row r="875" spans="1:23" ht="24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</row>
    <row r="876" spans="1:23" ht="24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</row>
    <row r="877" spans="1:23" ht="24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</row>
    <row r="878" spans="1:23" ht="24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</row>
    <row r="879" spans="1:23" ht="24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</row>
    <row r="880" spans="1:23" ht="24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</row>
    <row r="881" spans="1:23" ht="24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</row>
    <row r="882" spans="1:23" ht="24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</row>
    <row r="883" spans="1:23" ht="24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</row>
    <row r="884" spans="1:23" ht="2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</row>
    <row r="885" spans="1:23" ht="24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</row>
    <row r="886" spans="1:23" ht="24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 spans="1:23" ht="24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</row>
    <row r="888" spans="1:23" ht="24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</row>
    <row r="889" spans="1:23" ht="24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</row>
    <row r="890" spans="1:23" ht="24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</row>
    <row r="891" spans="1:23" ht="24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</row>
    <row r="892" spans="1:23" ht="24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</row>
    <row r="893" spans="1:23" ht="24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</row>
    <row r="894" spans="1:23" ht="2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</row>
    <row r="895" spans="1:23" ht="24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</row>
    <row r="896" spans="1:23" ht="24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</row>
    <row r="897" spans="1:23" ht="24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</row>
    <row r="898" spans="1:23" ht="24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</row>
    <row r="899" spans="1:23" ht="24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</row>
    <row r="900" spans="1:23" ht="24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</row>
    <row r="901" spans="1:23" ht="24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</row>
    <row r="902" spans="1:23" ht="24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</row>
    <row r="903" spans="1:23" ht="24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</row>
    <row r="904" spans="1:23" ht="2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</row>
    <row r="905" spans="1:23" ht="24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</row>
    <row r="906" spans="1:23" ht="24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</row>
    <row r="907" spans="1:23" ht="24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</row>
    <row r="908" spans="1:23" ht="24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</row>
    <row r="909" spans="1:23" ht="24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</row>
    <row r="910" spans="1:23" ht="24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 spans="1:23" ht="24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</row>
    <row r="912" spans="1:23" ht="24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</row>
    <row r="913" spans="1:23" ht="24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</row>
    <row r="914" spans="1:23" ht="2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</row>
    <row r="915" spans="1:23" ht="24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</row>
    <row r="916" spans="1:23" ht="24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</row>
    <row r="917" spans="1:23" ht="24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</row>
    <row r="918" spans="1:23" ht="24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</row>
    <row r="919" spans="1:23" ht="24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</row>
    <row r="920" spans="1:23" ht="24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</row>
    <row r="921" spans="1:23" ht="24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</row>
    <row r="922" spans="1:23" ht="24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</row>
    <row r="923" spans="1:23" ht="24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</row>
    <row r="924" spans="1:23" ht="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</row>
    <row r="925" spans="1:23" ht="24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</row>
    <row r="926" spans="1:23" ht="24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</row>
    <row r="927" spans="1:23" ht="24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</row>
    <row r="928" spans="1:23" ht="24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</row>
    <row r="929" spans="1:23" ht="24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</row>
    <row r="930" spans="1:23" ht="24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</row>
    <row r="931" spans="1:23" ht="24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</row>
    <row r="932" spans="1:23" ht="24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</row>
    <row r="933" spans="1:23" ht="24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</row>
    <row r="934" spans="1:23" ht="2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 spans="1:23" ht="24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</row>
    <row r="936" spans="1:23" ht="24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</row>
    <row r="937" spans="1:23" ht="24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</row>
    <row r="938" spans="1:23" ht="24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</row>
    <row r="939" spans="1:23" ht="24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</row>
    <row r="940" spans="1:23" ht="24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</row>
    <row r="941" spans="1:23" ht="24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</row>
    <row r="942" spans="1:23" ht="24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</row>
    <row r="943" spans="1:23" ht="24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</row>
    <row r="944" spans="1:23" ht="2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</row>
    <row r="945" spans="1:23" ht="24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</row>
    <row r="946" spans="1:23" ht="24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</row>
    <row r="947" spans="1:23" ht="24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</row>
    <row r="948" spans="1:23" ht="24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</row>
    <row r="949" spans="1:23" ht="24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</row>
    <row r="950" spans="1:23" ht="24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</row>
    <row r="951" spans="1:23" ht="24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</row>
    <row r="952" spans="1:23" ht="24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</row>
    <row r="953" spans="1:23" ht="24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</row>
    <row r="954" spans="1:23" ht="2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</row>
    <row r="955" spans="1:23" ht="24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</row>
    <row r="956" spans="1:23" ht="24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</row>
    <row r="957" spans="1:23" ht="24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</row>
    <row r="958" spans="1:23" ht="24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 spans="1:23" ht="24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</row>
    <row r="960" spans="1:23" ht="24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</row>
    <row r="961" spans="1:23" ht="24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</row>
    <row r="962" spans="1:23" ht="24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</row>
    <row r="963" spans="1:23" ht="24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</row>
    <row r="964" spans="1:23" ht="2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</row>
    <row r="965" spans="1:23" ht="24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</row>
    <row r="966" spans="1:23" ht="24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</row>
    <row r="967" spans="1:23" ht="24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</row>
    <row r="968" spans="1:23" ht="24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</row>
    <row r="969" spans="1:23" ht="24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</row>
    <row r="970" spans="1:23" ht="24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</row>
    <row r="971" spans="1:23" ht="24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</row>
    <row r="972" spans="1:23" ht="24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</row>
    <row r="973" spans="1:23" ht="24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</row>
    <row r="974" spans="1:23" ht="2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</row>
    <row r="975" spans="1:23" ht="24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</row>
    <row r="976" spans="1:23" ht="24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</row>
    <row r="977" spans="1:23" ht="24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</row>
    <row r="978" spans="1:23" ht="24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</row>
    <row r="979" spans="1:23" ht="24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</row>
    <row r="980" spans="1:23" ht="24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</row>
    <row r="981" spans="1:23" ht="24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</row>
    <row r="982" spans="1:23" ht="24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</row>
    <row r="983" spans="1:23" ht="24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 spans="1:23" ht="2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</row>
    <row r="985" spans="1:23" ht="24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</row>
    <row r="986" spans="1:23" ht="24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</row>
    <row r="987" spans="1:23" ht="24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</row>
    <row r="988" spans="1:23" ht="24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</row>
    <row r="989" spans="1:23" ht="24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</row>
    <row r="990" spans="1:23" ht="24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</row>
    <row r="991" spans="1:23" ht="24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</row>
    <row r="992" spans="1:23" ht="24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</row>
    <row r="993" spans="1:23" ht="24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</row>
    <row r="994" spans="1:23" ht="2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</row>
    <row r="995" spans="1:23" ht="24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</row>
    <row r="996" spans="1:23" ht="24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</row>
    <row r="997" spans="1:23" ht="24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</row>
    <row r="998" spans="1:23" ht="24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</row>
    <row r="999" spans="1:23" ht="24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</row>
    <row r="1000" spans="1:23" ht="24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</row>
    <row r="1001" spans="1:23" ht="24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</row>
    <row r="1002" spans="1:23" ht="24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</row>
    <row r="1003" spans="1:23" ht="24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</row>
    <row r="1004" spans="1:23" ht="2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</row>
    <row r="1005" spans="1:23" ht="24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</row>
    <row r="1006" spans="1:23" ht="24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</row>
  </sheetData>
  <mergeCells count="1">
    <mergeCell ref="A1:D1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W1006"/>
  <sheetViews>
    <sheetView workbookViewId="0"/>
  </sheetViews>
  <sheetFormatPr defaultColWidth="12.5703125" defaultRowHeight="15.75" customHeight="1"/>
  <cols>
    <col min="1" max="1" width="24.7109375" customWidth="1"/>
    <col min="3" max="3" width="14.28515625" customWidth="1"/>
    <col min="4" max="4" width="23" customWidth="1"/>
  </cols>
  <sheetData>
    <row r="1" spans="1:23" ht="15.75" customHeight="1">
      <c r="A1" s="35" t="s">
        <v>64</v>
      </c>
      <c r="B1" s="34"/>
      <c r="C1" s="34"/>
      <c r="D1" s="34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ht="15.75" customHeight="1">
      <c r="A2" s="6" t="s">
        <v>38</v>
      </c>
      <c r="B2" s="6" t="s">
        <v>45</v>
      </c>
      <c r="C2" s="6" t="s">
        <v>40</v>
      </c>
      <c r="D2" s="6" t="s">
        <v>46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3" ht="15.75" customHeight="1">
      <c r="A3" s="6" t="s">
        <v>2</v>
      </c>
      <c r="B3" s="25">
        <f>8951.52+26125.05</f>
        <v>35076.57</v>
      </c>
      <c r="C3" s="6">
        <v>108099</v>
      </c>
      <c r="D3" s="6">
        <f t="shared" ref="D3:D7" si="0">B3/C3</f>
        <v>0.32448561041267726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 spans="1:23" ht="15.75" customHeight="1">
      <c r="A4" s="6" t="s">
        <v>3</v>
      </c>
      <c r="B4" s="25">
        <f>7699.78+21070.15</f>
        <v>28769.93</v>
      </c>
      <c r="C4" s="26">
        <v>110904</v>
      </c>
      <c r="D4" s="6">
        <f t="shared" si="0"/>
        <v>0.25941291567481789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 spans="1:23" ht="15.75" customHeight="1">
      <c r="A5" s="6" t="s">
        <v>4</v>
      </c>
      <c r="B5" s="6">
        <f>8249.76+41635.82</f>
        <v>49885.58</v>
      </c>
      <c r="C5" s="6">
        <v>110306</v>
      </c>
      <c r="D5" s="6">
        <f t="shared" si="0"/>
        <v>0.45224720323463818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</row>
    <row r="6" spans="1:23" ht="15.75" customHeight="1">
      <c r="A6" s="6" t="s">
        <v>5</v>
      </c>
      <c r="B6" s="6">
        <f>19902.68+
28195.14</f>
        <v>48097.82</v>
      </c>
      <c r="C6" s="6">
        <v>118168</v>
      </c>
      <c r="D6" s="6">
        <f t="shared" si="0"/>
        <v>0.40702914494617831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 spans="1:23" ht="15.75" customHeight="1">
      <c r="A7" s="6" t="s">
        <v>6</v>
      </c>
      <c r="B7" s="6">
        <f>17967+24844.46</f>
        <v>42811.46</v>
      </c>
      <c r="C7" s="6">
        <v>122501</v>
      </c>
      <c r="D7" s="6">
        <f t="shared" si="0"/>
        <v>0.3494784532371164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spans="1:23" ht="15.75" customHeight="1">
      <c r="A8" s="6" t="s">
        <v>7</v>
      </c>
      <c r="B8" s="6">
        <v>24380.03</v>
      </c>
      <c r="C8" s="6"/>
      <c r="D8" s="6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</row>
    <row r="9" spans="1:23" ht="15.75" customHeight="1">
      <c r="A9" s="6" t="s">
        <v>8</v>
      </c>
      <c r="B9" s="6"/>
      <c r="C9" s="6"/>
      <c r="D9" s="6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 spans="1:23" ht="15.75" customHeight="1">
      <c r="A10" s="6" t="s">
        <v>9</v>
      </c>
      <c r="B10" s="6"/>
      <c r="C10" s="6"/>
      <c r="D10" s="6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 spans="1:23" ht="15.75" customHeight="1">
      <c r="A11" s="6" t="s">
        <v>10</v>
      </c>
      <c r="B11" s="6"/>
      <c r="C11" s="6"/>
      <c r="D11" s="6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spans="1:23" ht="15.75" customHeight="1">
      <c r="A12" s="6" t="s">
        <v>11</v>
      </c>
      <c r="B12" s="6"/>
      <c r="C12" s="6"/>
      <c r="D12" s="6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spans="1:23" ht="15.75" customHeight="1">
      <c r="A13" s="6" t="s">
        <v>12</v>
      </c>
      <c r="B13" s="6"/>
      <c r="C13" s="6"/>
      <c r="D13" s="6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23" ht="15.75" customHeight="1">
      <c r="A14" s="6" t="s">
        <v>13</v>
      </c>
      <c r="B14" s="6"/>
      <c r="C14" s="6"/>
      <c r="D14" s="6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3" ht="15.7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spans="1:23" ht="15.7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 spans="1:23" ht="15.7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1:23" ht="15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spans="1:23" ht="15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spans="1:23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spans="1:23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spans="1: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spans="1:23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spans="1:23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spans="1:23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spans="1:23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spans="1:23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spans="1:23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spans="1:23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:23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spans="1:23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spans="1:23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spans="1:23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spans="1:23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spans="1:23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spans="1:23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spans="1:23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spans="1:23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spans="1:23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spans="1:23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spans="1:2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spans="1:23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spans="1:23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spans="1:23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spans="1:23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spans="1:23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spans="1:23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spans="1:23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spans="1:23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spans="1:23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spans="1:23" ht="24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spans="1:23" ht="2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spans="1:23" ht="24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spans="1:23" ht="24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spans="1:23" ht="24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spans="1:23" ht="24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spans="1:23" ht="24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spans="1:23" ht="24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spans="1:23" ht="24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spans="1:23" ht="24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spans="1:23" ht="24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spans="1:23" ht="2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spans="1:23" ht="24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spans="1:23" ht="24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spans="1:23" ht="24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spans="1:23" ht="24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spans="1:23" ht="24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spans="1:23" ht="24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spans="1:23" ht="24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spans="1:23" ht="24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spans="1:23" ht="24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spans="1:23" ht="2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spans="1:23" ht="24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spans="1:23" ht="24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spans="1:23" ht="24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spans="1:23" ht="24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spans="1:23" ht="24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spans="1:23" ht="24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spans="1:23" ht="24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spans="1:23" ht="24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spans="1:23" ht="24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spans="1:23" ht="2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spans="1:23" ht="24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spans="1:23" ht="24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spans="1:23" ht="24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spans="1:23" ht="24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spans="1:23" ht="24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spans="1:23" ht="24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spans="1:23" ht="24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spans="1:23" ht="24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spans="1:23" ht="24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spans="1:23" ht="2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spans="1:23" ht="24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spans="1:23" ht="24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spans="1:23" ht="24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spans="1:23" ht="24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spans="1:23" ht="24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spans="1:23" ht="24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spans="1:23" ht="24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spans="1:23" ht="24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spans="1:23" ht="24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spans="1:23" ht="2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spans="1:23" ht="24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spans="1:23" ht="24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spans="1:23" ht="24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spans="1:23" ht="24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spans="1:23" ht="24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spans="1:23" ht="24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spans="1:23" ht="24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spans="1:23" ht="24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spans="1:23" ht="24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spans="1:23" ht="2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spans="1:23" ht="24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spans="1:23" ht="24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spans="1:23" ht="24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spans="1:23" ht="24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spans="1:23" ht="24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spans="1:23" ht="24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spans="1:23" ht="24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spans="1:23" ht="24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spans="1:23" ht="24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spans="1:23" ht="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spans="1:23" ht="24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spans="1:23" ht="24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spans="1:23" ht="24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spans="1:23" ht="24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spans="1:23" ht="24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spans="1:23" ht="24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spans="1:23" ht="24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spans="1:23" ht="24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spans="1:23" ht="24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spans="1:23" ht="2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spans="1:23" ht="24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spans="1:23" ht="24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spans="1:23" ht="24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spans="1:23" ht="24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spans="1:23" ht="24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spans="1:23" ht="24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spans="1:23" ht="24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spans="1:23" ht="24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spans="1:23" ht="24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spans="1:23" ht="2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spans="1:23" ht="24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spans="1:23" ht="24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spans="1:23" ht="24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spans="1:23" ht="24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spans="1:23" ht="24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spans="1:23" ht="24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spans="1:23" ht="24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spans="1:23" ht="24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spans="1:23" ht="24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spans="1:23" ht="2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spans="1:23" ht="24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spans="1:23" ht="24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spans="1:23" ht="24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spans="1:23" ht="24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spans="1:23" ht="24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spans="1:23" ht="24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spans="1:23" ht="24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spans="1:23" ht="24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spans="1:23" ht="24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spans="1:23" ht="2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spans="1:23" ht="24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spans="1:23" ht="24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spans="1:23" ht="24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spans="1:23" ht="24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spans="1:23" ht="24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spans="1:23" ht="24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spans="1:23" ht="24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spans="1:23" ht="24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spans="1:23" ht="24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spans="1:23" ht="2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spans="1:23" ht="24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spans="1:23" ht="24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spans="1:23" ht="24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spans="1:23" ht="24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spans="1:23" ht="24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spans="1:23" ht="24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spans="1:23" ht="24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spans="1:23" ht="24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spans="1:23" ht="24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spans="1:23" ht="2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spans="1:23" ht="24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spans="1:23" ht="24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 spans="1:23" ht="24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spans="1:23" ht="24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 spans="1:23" ht="24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 spans="1:23" ht="24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 spans="1:23" ht="24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spans="1:23" ht="24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spans="1:23" ht="24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 spans="1:23" ht="2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spans="1:23" ht="24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 spans="1:23" ht="24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 spans="1:23" ht="24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 spans="1:23" ht="24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 spans="1:23" ht="24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 spans="1:23" ht="24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 spans="1:23" ht="24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 spans="1:23" ht="24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 spans="1:23" ht="24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 spans="1:23" ht="2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 spans="1:23" ht="24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 spans="1:23" ht="24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 spans="1:23" ht="24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 spans="1:23" ht="24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 spans="1:23" ht="24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 spans="1:23" ht="24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 spans="1:23" ht="24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 spans="1:23" ht="24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 spans="1:23" ht="24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 spans="1:23" ht="2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 spans="1:23" ht="24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 spans="1:23" ht="24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 spans="1:23" ht="24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 spans="1:23" ht="24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 spans="1:23" ht="24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 spans="1:23" ht="24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 spans="1:23" ht="24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 spans="1:23" ht="24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 spans="1:23" ht="24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 spans="1:23" ht="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 spans="1:23" ht="24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 spans="1:23" ht="24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 spans="1:23" ht="24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 spans="1:23" ht="24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 spans="1:23" ht="24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 spans="1:23" ht="24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 spans="1:23" ht="24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 spans="1:23" ht="24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 spans="1:23" ht="24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 spans="1:23" ht="2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 spans="1:23" ht="24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 spans="1:23" ht="24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 spans="1:23" ht="24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 spans="1:23" ht="24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 spans="1:23" ht="24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 spans="1:23" ht="24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 spans="1:23" ht="24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 spans="1:23" ht="24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 spans="1:23" ht="24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 spans="1:23" ht="2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 spans="1:23" ht="24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 spans="1:23" ht="24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 spans="1:23" ht="24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 spans="1:23" ht="24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 spans="1:23" ht="24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 spans="1:23" ht="24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 spans="1:23" ht="24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 spans="1:23" ht="24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 spans="1:23" ht="24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 spans="1:23" ht="2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 spans="1:23" ht="24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 spans="1:23" ht="24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 spans="1:23" ht="24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 spans="1:23" ht="24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 spans="1:23" ht="24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 spans="1:23" ht="24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 spans="1:23" ht="24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 spans="1:23" ht="24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 spans="1:23" ht="24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 spans="1:23" ht="2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 spans="1:23" ht="24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 spans="1:23" ht="24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 spans="1:23" ht="24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 spans="1:23" ht="24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 spans="1:23" ht="24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 spans="1:23" ht="24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 spans="1:23" ht="24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 spans="1:23" ht="24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 spans="1:23" ht="24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 spans="1:23" ht="2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 spans="1:23" ht="24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 spans="1:23" ht="24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 spans="1:23" ht="24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 spans="1:23" ht="24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 spans="1:23" ht="24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 spans="1:23" ht="24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 spans="1:23" ht="24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 spans="1:23" ht="24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 spans="1:23" ht="24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 spans="1:23" ht="2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 spans="1:23" ht="24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 spans="1:23" ht="24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 spans="1:23" ht="24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 spans="1:23" ht="24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 spans="1:23" ht="24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 spans="1:23" ht="24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 spans="1:23" ht="24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 spans="1:23" ht="24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 spans="1:23" ht="24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 spans="1:23" ht="2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 spans="1:23" ht="24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 spans="1:23" ht="24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 spans="1:23" ht="24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 spans="1:23" ht="24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 spans="1:23" ht="24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 spans="1:23" ht="24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 spans="1:23" ht="24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 spans="1:23" ht="24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 spans="1:23" ht="24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 spans="1:23" ht="2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 spans="1:23" ht="24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 spans="1:23" ht="24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 spans="1:23" ht="24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 spans="1:23" ht="24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 spans="1:23" ht="24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 spans="1:23" ht="24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 spans="1:23" ht="24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 spans="1:23" ht="24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 spans="1:23" ht="24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 spans="1:23" ht="2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 spans="1:23" ht="24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 spans="1:23" ht="24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 spans="1:23" ht="24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 spans="1:23" ht="24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</row>
    <row r="319" spans="1:23" ht="24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 spans="1:23" ht="24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 spans="1:23" ht="24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 spans="1:23" ht="24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 spans="1:23" ht="24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 spans="1:23" ht="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 spans="1:23" ht="24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 spans="1:23" ht="24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 spans="1:23" ht="24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 spans="1:23" ht="24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 spans="1:23" ht="24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 spans="1:23" ht="24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 spans="1:23" ht="24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 spans="1:23" ht="24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 spans="1:23" ht="24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 spans="1:23" ht="2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 spans="1:23" ht="24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 spans="1:23" ht="24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 spans="1:23" ht="24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 spans="1:23" ht="24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 spans="1:23" ht="24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 spans="1:23" ht="24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 spans="1:23" ht="24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 spans="1:23" ht="24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</row>
    <row r="343" spans="1:23" ht="24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 spans="1:23" ht="2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 spans="1:23" ht="24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 spans="1:23" ht="24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 spans="1:23" ht="24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 spans="1:23" ht="24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 spans="1:23" ht="24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 spans="1:23" ht="24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 spans="1:23" ht="24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 spans="1:23" ht="24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 spans="1:23" ht="24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 spans="1:23" ht="2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 spans="1:23" ht="24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 spans="1:23" ht="24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 spans="1:23" ht="24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 spans="1:23" ht="24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 spans="1:23" ht="24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 spans="1:23" ht="24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 spans="1:23" ht="24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 spans="1:23" ht="24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 spans="1:23" ht="24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 spans="1:23" ht="2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 spans="1:23" ht="24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 spans="1:23" ht="24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 spans="1:23" ht="24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 spans="1:23" ht="24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 spans="1:23" ht="24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</row>
    <row r="370" spans="1:23" ht="24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 spans="1:23" ht="24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 spans="1:23" ht="24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 spans="1:23" ht="24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 spans="1:23" ht="2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 spans="1:23" ht="24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 spans="1:23" ht="24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 spans="1:23" ht="24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 spans="1:23" ht="24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 spans="1:23" ht="24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 spans="1:23" ht="24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 spans="1:23" ht="24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 spans="1:23" ht="24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 spans="1:23" ht="24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 spans="1:23" ht="2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 spans="1:23" ht="24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 spans="1:23" ht="24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 spans="1:23" ht="24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 spans="1:23" ht="24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</row>
    <row r="389" spans="1:23" ht="24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 spans="1:23" ht="24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</row>
    <row r="391" spans="1:23" ht="24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 spans="1:23" ht="24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 spans="1:23" ht="24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 spans="1:23" ht="2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 spans="1:23" ht="24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 spans="1:23" ht="24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 spans="1:23" ht="24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</row>
    <row r="398" spans="1:23" ht="24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 spans="1:23" ht="24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 spans="1:23" ht="24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 spans="1:23" ht="24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 spans="1:23" ht="24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 spans="1:23" ht="24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 spans="1:23" ht="2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 spans="1:23" ht="24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 spans="1:23" ht="24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 spans="1:23" ht="24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 spans="1:23" ht="24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 spans="1:23" ht="24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 spans="1:23" ht="24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</row>
    <row r="411" spans="1:23" ht="24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 spans="1:23" ht="24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 spans="1:23" ht="24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 spans="1:23" ht="2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 spans="1:23" ht="24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 spans="1:23" ht="24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 spans="1:23" ht="24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</row>
    <row r="418" spans="1:23" ht="24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 spans="1:23" ht="24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 spans="1:23" ht="24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 spans="1:23" ht="24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 spans="1:23" ht="24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 spans="1:23" ht="24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 spans="1:23" ht="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 spans="1:23" ht="24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 spans="1:23" ht="24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 spans="1:23" ht="24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 spans="1:23" ht="24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 spans="1:23" ht="24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 spans="1:23" ht="24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 spans="1:23" ht="24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 spans="1:23" ht="24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 spans="1:23" ht="24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 spans="1:23" ht="2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 spans="1:23" ht="24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 spans="1:23" ht="24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 spans="1:23" ht="24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 spans="1:23" ht="24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 spans="1:23" ht="24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 spans="1:23" ht="24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 spans="1:23" ht="24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 spans="1:23" ht="24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 spans="1:23" ht="24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 spans="1:23" ht="2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</row>
    <row r="445" spans="1:23" ht="24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 spans="1:23" ht="24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 spans="1:23" ht="24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 spans="1:23" ht="24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 spans="1:23" ht="24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 spans="1:23" ht="24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 spans="1:23" ht="24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 spans="1:23" ht="24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</row>
    <row r="453" spans="1:23" ht="24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 spans="1:23" ht="2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 spans="1:23" ht="24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 spans="1:23" ht="24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 spans="1:23" ht="24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 spans="1:23" ht="24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 spans="1:23" ht="24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</row>
    <row r="460" spans="1:23" ht="24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 spans="1:23" ht="24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 spans="1:23" ht="24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 spans="1:23" ht="24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 spans="1:23" ht="2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 spans="1:23" ht="24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 spans="1:23" ht="24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 spans="1:23" ht="24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 spans="1:23" ht="24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 spans="1:23" ht="24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 spans="1:23" ht="24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 spans="1:23" ht="24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 spans="1:23" ht="24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 spans="1:23" ht="24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</row>
    <row r="474" spans="1:23" ht="2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 spans="1:23" ht="24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 spans="1:23" ht="24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 spans="1:23" ht="24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 spans="1:23" ht="24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 spans="1:23" ht="24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 spans="1:23" ht="24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 spans="1:23" ht="24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 spans="1:23" ht="24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 spans="1:23" ht="24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 spans="1:23" ht="2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</row>
    <row r="485" spans="1:23" ht="24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</row>
    <row r="486" spans="1:23" ht="24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 spans="1:23" ht="24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 spans="1:23" ht="24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 spans="1:23" ht="24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</row>
    <row r="490" spans="1:23" ht="24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 spans="1:23" ht="24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 spans="1:23" ht="24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 spans="1:23" ht="24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</row>
    <row r="494" spans="1:23" ht="2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 spans="1:23" ht="24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</row>
    <row r="496" spans="1:23" ht="24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 spans="1:23" ht="24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 spans="1:23" ht="24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</row>
    <row r="499" spans="1:23" ht="24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 spans="1:23" ht="24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 spans="1:23" ht="24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 spans="1:23" ht="24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 spans="1:23" ht="24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 spans="1:23" ht="2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 spans="1:23" ht="24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 spans="1:23" ht="24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 spans="1:23" ht="24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</row>
    <row r="508" spans="1:23" ht="24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 spans="1:23" ht="24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 spans="1:23" ht="24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</row>
    <row r="511" spans="1:23" ht="24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 spans="1:23" ht="24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 spans="1:23" ht="24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</row>
    <row r="514" spans="1:23" ht="2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 spans="1:23" ht="24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 spans="1:23" ht="24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 spans="1:23" ht="24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 spans="1:23" ht="24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 spans="1:23" ht="24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 spans="1:23" ht="24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</row>
    <row r="521" spans="1:23" ht="24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 spans="1:23" ht="24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 spans="1:23" ht="24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</row>
    <row r="524" spans="1:23" ht="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</row>
    <row r="525" spans="1:23" ht="24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 spans="1:23" ht="24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 spans="1:23" ht="24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 spans="1:23" ht="24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</row>
    <row r="529" spans="1:23" ht="24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 spans="1:23" ht="24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</row>
    <row r="531" spans="1:23" ht="24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 spans="1:23" ht="24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</row>
    <row r="533" spans="1:23" ht="24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 spans="1:23" ht="2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 spans="1:23" ht="24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 spans="1:23" ht="24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 spans="1:23" ht="24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</row>
    <row r="538" spans="1:23" ht="24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 spans="1:23" ht="24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 spans="1:23" ht="24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 spans="1:23" ht="24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 spans="1:23" ht="24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</row>
    <row r="543" spans="1:23" ht="24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 spans="1:23" ht="2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 spans="1:23" ht="24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</row>
    <row r="546" spans="1:23" ht="24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 spans="1:23" ht="24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 spans="1:23" ht="24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 spans="1:23" ht="24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 spans="1:23" ht="24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 spans="1:23" ht="24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</row>
    <row r="552" spans="1:23" ht="24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 spans="1:23" ht="24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</row>
    <row r="554" spans="1:23" ht="2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 spans="1:23" ht="24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 spans="1:23" ht="24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</row>
    <row r="557" spans="1:23" ht="24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 spans="1:23" ht="24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 spans="1:23" ht="24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</row>
    <row r="560" spans="1:23" ht="24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 spans="1:23" ht="24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 spans="1:23" ht="24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 spans="1:23" ht="24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 spans="1:23" ht="2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 spans="1:23" ht="24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 spans="1:23" ht="24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</row>
    <row r="567" spans="1:23" ht="24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 spans="1:23" ht="24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 spans="1:23" ht="24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 spans="1:23" ht="24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 spans="1:23" ht="24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 spans="1:23" ht="24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</row>
    <row r="573" spans="1:23" ht="24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 spans="1:23" ht="2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 spans="1:23" ht="24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 spans="1:23" ht="24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 spans="1:23" ht="24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</row>
    <row r="578" spans="1:23" ht="24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</row>
    <row r="579" spans="1:23" ht="24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 spans="1:23" ht="24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</row>
    <row r="581" spans="1:23" ht="24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 spans="1:23" ht="24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 spans="1:23" ht="24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 spans="1:23" ht="2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</row>
    <row r="585" spans="1:23" ht="24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 spans="1:23" ht="24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</row>
    <row r="587" spans="1:23" ht="24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 spans="1:23" ht="24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</row>
    <row r="589" spans="1:23" ht="24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 spans="1:23" ht="24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 spans="1:23" ht="24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 spans="1:23" ht="24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 spans="1:23" ht="24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 spans="1:23" ht="2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 spans="1:23" ht="24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 spans="1:23" ht="24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 spans="1:23" ht="24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 spans="1:23" ht="24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 spans="1:23" ht="24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 spans="1:23" ht="24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</row>
    <row r="601" spans="1:23" ht="24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 spans="1:23" ht="24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 spans="1:23" ht="24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 spans="1:23" ht="2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 spans="1:23" ht="24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</row>
    <row r="606" spans="1:23" ht="24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 spans="1:23" ht="24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 spans="1:23" ht="24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 spans="1:23" ht="24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 spans="1:23" ht="24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 spans="1:23" ht="24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</row>
    <row r="612" spans="1:23" ht="24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 spans="1:23" ht="24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 spans="1:23" ht="2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 spans="1:23" ht="24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 spans="1:23" ht="24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 spans="1:23" ht="24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 spans="1:23" ht="24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 spans="1:23" ht="24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</row>
    <row r="620" spans="1:23" ht="24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 spans="1:23" ht="24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 spans="1:23" ht="24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 spans="1:23" ht="24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 spans="1:23" ht="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 spans="1:23" ht="24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 spans="1:23" ht="24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 spans="1:23" ht="24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 spans="1:23" ht="24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 spans="1:23" ht="24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 spans="1:23" ht="24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 spans="1:23" ht="24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 spans="1:23" ht="24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 spans="1:23" ht="24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 spans="1:23" ht="2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 spans="1:23" ht="24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 spans="1:23" ht="24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 spans="1:23" ht="24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 spans="1:23" ht="24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 spans="1:23" ht="24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 spans="1:23" ht="24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 spans="1:23" ht="24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 spans="1:23" ht="24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 spans="1:23" ht="24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 spans="1:23" ht="2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 spans="1:23" ht="24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 spans="1:23" ht="24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 spans="1:23" ht="24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 spans="1:23" ht="24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 spans="1:23" ht="24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 spans="1:23" ht="24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 spans="1:23" ht="24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 spans="1:23" ht="24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 spans="1:23" ht="24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 spans="1:23" ht="2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 spans="1:23" ht="24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 spans="1:23" ht="24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 spans="1:23" ht="24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 spans="1:23" ht="24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 spans="1:23" ht="24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</row>
    <row r="660" spans="1:23" ht="24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 spans="1:23" ht="24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 spans="1:23" ht="24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 spans="1:23" ht="24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</row>
    <row r="664" spans="1:23" ht="2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 spans="1:23" ht="24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 spans="1:23" ht="24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 spans="1:23" ht="24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 spans="1:23" ht="24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 spans="1:23" ht="24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 spans="1:23" ht="24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 spans="1:23" ht="24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 spans="1:23" ht="24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</row>
    <row r="673" spans="1:23" ht="24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 spans="1:23" ht="2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 spans="1:23" ht="24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 spans="1:23" ht="24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 spans="1:23" ht="24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 spans="1:23" ht="24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</row>
    <row r="679" spans="1:23" ht="24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 spans="1:23" ht="24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 spans="1:23" ht="24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 spans="1:23" ht="24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</row>
    <row r="683" spans="1:23" ht="24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 spans="1:23" ht="2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</row>
    <row r="685" spans="1:23" ht="24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 spans="1:23" ht="24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 spans="1:23" ht="24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 spans="1:23" ht="24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 spans="1:23" ht="24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 spans="1:23" ht="24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 spans="1:23" ht="24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</row>
    <row r="692" spans="1:23" ht="24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 spans="1:23" ht="24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</row>
    <row r="694" spans="1:23" ht="2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 spans="1:23" ht="24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 spans="1:23" ht="24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 spans="1:23" ht="24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 spans="1:23" ht="24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 spans="1:23" ht="24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 spans="1:23" ht="24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 spans="1:23" ht="24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 spans="1:23" ht="24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 spans="1:23" ht="24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 spans="1:23" ht="2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 spans="1:23" ht="24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 spans="1:23" ht="24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 spans="1:23" ht="24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 spans="1:23" ht="24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</row>
    <row r="709" spans="1:23" ht="24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 spans="1:23" ht="24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 spans="1:23" ht="24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 spans="1:23" ht="24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</row>
    <row r="713" spans="1:23" ht="24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 spans="1:23" ht="2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 spans="1:23" ht="24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 spans="1:23" ht="24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 spans="1:23" ht="24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 spans="1:23" ht="24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 spans="1:23" ht="24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 spans="1:23" ht="24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</row>
    <row r="721" spans="1:23" ht="24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 spans="1:23" ht="24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</row>
    <row r="723" spans="1:23" ht="24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 spans="1:23" ht="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</row>
    <row r="725" spans="1:23" ht="24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 spans="1:23" ht="24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  <row r="727" spans="1:23" ht="24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</row>
    <row r="728" spans="1:23" ht="24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</row>
    <row r="729" spans="1:23" ht="24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</row>
    <row r="730" spans="1:23" ht="24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</row>
    <row r="731" spans="1:23" ht="24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</row>
    <row r="732" spans="1:23" ht="24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</row>
    <row r="733" spans="1:23" ht="24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</row>
    <row r="734" spans="1:23" ht="2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</row>
    <row r="735" spans="1:23" ht="24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</row>
    <row r="736" spans="1:23" ht="24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</row>
    <row r="737" spans="1:23" ht="24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</row>
    <row r="738" spans="1:23" ht="24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</row>
    <row r="739" spans="1:23" ht="24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</row>
    <row r="740" spans="1:23" ht="24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</row>
    <row r="741" spans="1:23" ht="24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</row>
    <row r="742" spans="1:23" ht="24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 spans="1:23" ht="24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</row>
    <row r="744" spans="1:23" ht="2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</row>
    <row r="745" spans="1:23" ht="24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</row>
    <row r="746" spans="1:23" ht="24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</row>
    <row r="747" spans="1:23" ht="24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</row>
    <row r="748" spans="1:23" ht="24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</row>
    <row r="749" spans="1:23" ht="24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</row>
    <row r="750" spans="1:23" ht="24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</row>
    <row r="751" spans="1:23" ht="24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</row>
    <row r="752" spans="1:23" ht="24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</row>
    <row r="753" spans="1:23" ht="24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</row>
    <row r="754" spans="1:23" ht="2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</row>
    <row r="755" spans="1:23" ht="24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</row>
    <row r="756" spans="1:23" ht="24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</row>
    <row r="757" spans="1:23" ht="24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</row>
    <row r="758" spans="1:23" ht="24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</row>
    <row r="759" spans="1:23" ht="24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</row>
    <row r="760" spans="1:23" ht="24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</row>
    <row r="761" spans="1:23" ht="24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</row>
    <row r="762" spans="1:23" ht="24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</row>
    <row r="763" spans="1:23" ht="24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</row>
    <row r="764" spans="1:23" ht="2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</row>
    <row r="765" spans="1:23" ht="24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</row>
    <row r="766" spans="1:23" ht="24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</row>
    <row r="767" spans="1:23" ht="24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</row>
    <row r="768" spans="1:23" ht="24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</row>
    <row r="769" spans="1:23" ht="24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</row>
    <row r="770" spans="1:23" ht="24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</row>
    <row r="771" spans="1:23" ht="24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</row>
    <row r="772" spans="1:23" ht="24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</row>
    <row r="773" spans="1:23" ht="24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</row>
    <row r="774" spans="1:23" ht="2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</row>
    <row r="775" spans="1:23" ht="24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</row>
    <row r="776" spans="1:23" ht="24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</row>
    <row r="777" spans="1:23" ht="24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</row>
    <row r="778" spans="1:23" ht="24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</row>
    <row r="779" spans="1:23" ht="24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</row>
    <row r="780" spans="1:23" ht="24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</row>
    <row r="781" spans="1:23" ht="24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</row>
    <row r="782" spans="1:23" ht="24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</row>
    <row r="783" spans="1:23" ht="24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</row>
    <row r="784" spans="1:23" ht="2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</row>
    <row r="785" spans="1:23" ht="24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</row>
    <row r="786" spans="1:23" ht="24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</row>
    <row r="787" spans="1:23" ht="24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</row>
    <row r="788" spans="1:23" ht="24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</row>
    <row r="789" spans="1:23" ht="24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</row>
    <row r="790" spans="1:23" ht="24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 spans="1:23" ht="24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</row>
    <row r="792" spans="1:23" ht="24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 spans="1:23" ht="24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</row>
    <row r="794" spans="1:23" ht="2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 spans="1:23" ht="24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 spans="1:23" ht="24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 spans="1:23" ht="24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</row>
    <row r="798" spans="1:23" ht="24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</row>
    <row r="799" spans="1:23" ht="24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</row>
    <row r="800" spans="1:23" ht="24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</row>
    <row r="801" spans="1:23" ht="24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</row>
    <row r="802" spans="1:23" ht="24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</row>
    <row r="803" spans="1:23" ht="24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</row>
    <row r="804" spans="1:23" ht="2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</row>
    <row r="805" spans="1:23" ht="24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</row>
    <row r="806" spans="1:23" ht="24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</row>
    <row r="807" spans="1:23" ht="24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</row>
    <row r="808" spans="1:23" ht="24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</row>
    <row r="809" spans="1:23" ht="24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</row>
    <row r="810" spans="1:23" ht="24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</row>
    <row r="811" spans="1:23" ht="24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</row>
    <row r="812" spans="1:23" ht="24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</row>
    <row r="813" spans="1:23" ht="24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</row>
    <row r="814" spans="1:23" ht="2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 spans="1:23" ht="24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</row>
    <row r="816" spans="1:23" ht="24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</row>
    <row r="817" spans="1:23" ht="24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</row>
    <row r="818" spans="1:23" ht="24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</row>
    <row r="819" spans="1:23" ht="24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</row>
    <row r="820" spans="1:23" ht="24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</row>
    <row r="821" spans="1:23" ht="24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</row>
    <row r="822" spans="1:23" ht="24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</row>
    <row r="823" spans="1:23" ht="24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</row>
    <row r="824" spans="1:23" ht="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</row>
    <row r="825" spans="1:23" ht="24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</row>
    <row r="826" spans="1:23" ht="24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</row>
    <row r="827" spans="1:23" ht="24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</row>
    <row r="828" spans="1:23" ht="24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</row>
    <row r="829" spans="1:23" ht="24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</row>
    <row r="830" spans="1:23" ht="24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</row>
    <row r="831" spans="1:23" ht="24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</row>
    <row r="832" spans="1:23" ht="24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</row>
    <row r="833" spans="1:23" ht="24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</row>
    <row r="834" spans="1:23" ht="2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</row>
    <row r="835" spans="1:23" ht="24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</row>
    <row r="836" spans="1:23" ht="24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</row>
    <row r="837" spans="1:23" ht="24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</row>
    <row r="838" spans="1:23" ht="24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 spans="1:23" ht="24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</row>
    <row r="840" spans="1:23" ht="24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</row>
    <row r="841" spans="1:23" ht="24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</row>
    <row r="842" spans="1:23" ht="24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</row>
    <row r="843" spans="1:23" ht="24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</row>
    <row r="844" spans="1:23" ht="2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</row>
    <row r="845" spans="1:23" ht="24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</row>
    <row r="846" spans="1:23" ht="24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</row>
    <row r="847" spans="1:23" ht="24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</row>
    <row r="848" spans="1:23" ht="24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</row>
    <row r="849" spans="1:23" ht="24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</row>
    <row r="850" spans="1:23" ht="24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</row>
    <row r="851" spans="1:23" ht="24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</row>
    <row r="852" spans="1:23" ht="24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</row>
    <row r="853" spans="1:23" ht="24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</row>
    <row r="854" spans="1:23" ht="2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</row>
    <row r="855" spans="1:23" ht="24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</row>
    <row r="856" spans="1:23" ht="24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</row>
    <row r="857" spans="1:23" ht="24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</row>
    <row r="858" spans="1:23" ht="24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</row>
    <row r="859" spans="1:23" ht="24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</row>
    <row r="860" spans="1:23" ht="24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</row>
    <row r="861" spans="1:23" ht="24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</row>
    <row r="862" spans="1:23" ht="24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 spans="1:23" ht="24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</row>
    <row r="864" spans="1:23" ht="2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</row>
    <row r="865" spans="1:23" ht="24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</row>
    <row r="866" spans="1:23" ht="24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</row>
    <row r="867" spans="1:23" ht="24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</row>
    <row r="868" spans="1:23" ht="24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</row>
    <row r="869" spans="1:23" ht="24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</row>
    <row r="870" spans="1:23" ht="24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</row>
    <row r="871" spans="1:23" ht="24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</row>
    <row r="872" spans="1:23" ht="24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</row>
    <row r="873" spans="1:23" ht="24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</row>
    <row r="874" spans="1:23" ht="2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</row>
    <row r="875" spans="1:23" ht="24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</row>
    <row r="876" spans="1:23" ht="24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</row>
    <row r="877" spans="1:23" ht="24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</row>
    <row r="878" spans="1:23" ht="24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</row>
    <row r="879" spans="1:23" ht="24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</row>
    <row r="880" spans="1:23" ht="24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</row>
    <row r="881" spans="1:23" ht="24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</row>
    <row r="882" spans="1:23" ht="24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</row>
    <row r="883" spans="1:23" ht="24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</row>
    <row r="884" spans="1:23" ht="2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</row>
    <row r="885" spans="1:23" ht="24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</row>
    <row r="886" spans="1:23" ht="24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 spans="1:23" ht="24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</row>
    <row r="888" spans="1:23" ht="24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</row>
    <row r="889" spans="1:23" ht="24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</row>
    <row r="890" spans="1:23" ht="24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</row>
    <row r="891" spans="1:23" ht="24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</row>
    <row r="892" spans="1:23" ht="24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</row>
    <row r="893" spans="1:23" ht="24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</row>
    <row r="894" spans="1:23" ht="2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</row>
    <row r="895" spans="1:23" ht="24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</row>
    <row r="896" spans="1:23" ht="24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</row>
    <row r="897" spans="1:23" ht="24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</row>
    <row r="898" spans="1:23" ht="24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</row>
    <row r="899" spans="1:23" ht="24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</row>
    <row r="900" spans="1:23" ht="24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</row>
    <row r="901" spans="1:23" ht="24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</row>
    <row r="902" spans="1:23" ht="24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</row>
    <row r="903" spans="1:23" ht="24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</row>
    <row r="904" spans="1:23" ht="2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</row>
    <row r="905" spans="1:23" ht="24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</row>
    <row r="906" spans="1:23" ht="24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</row>
    <row r="907" spans="1:23" ht="24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</row>
    <row r="908" spans="1:23" ht="24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</row>
    <row r="909" spans="1:23" ht="24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</row>
    <row r="910" spans="1:23" ht="24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 spans="1:23" ht="24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</row>
    <row r="912" spans="1:23" ht="24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</row>
    <row r="913" spans="1:23" ht="24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</row>
    <row r="914" spans="1:23" ht="2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</row>
    <row r="915" spans="1:23" ht="24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</row>
    <row r="916" spans="1:23" ht="24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</row>
    <row r="917" spans="1:23" ht="24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</row>
    <row r="918" spans="1:23" ht="24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</row>
    <row r="919" spans="1:23" ht="24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</row>
    <row r="920" spans="1:23" ht="24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</row>
    <row r="921" spans="1:23" ht="24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</row>
    <row r="922" spans="1:23" ht="24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</row>
    <row r="923" spans="1:23" ht="24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</row>
    <row r="924" spans="1:23" ht="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</row>
    <row r="925" spans="1:23" ht="24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</row>
    <row r="926" spans="1:23" ht="24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</row>
    <row r="927" spans="1:23" ht="24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</row>
    <row r="928" spans="1:23" ht="24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</row>
    <row r="929" spans="1:23" ht="24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</row>
    <row r="930" spans="1:23" ht="24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</row>
    <row r="931" spans="1:23" ht="24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</row>
    <row r="932" spans="1:23" ht="24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</row>
    <row r="933" spans="1:23" ht="24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</row>
    <row r="934" spans="1:23" ht="2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 spans="1:23" ht="24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</row>
    <row r="936" spans="1:23" ht="24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</row>
    <row r="937" spans="1:23" ht="24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</row>
    <row r="938" spans="1:23" ht="24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</row>
    <row r="939" spans="1:23" ht="24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</row>
    <row r="940" spans="1:23" ht="24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</row>
    <row r="941" spans="1:23" ht="24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</row>
    <row r="942" spans="1:23" ht="24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</row>
    <row r="943" spans="1:23" ht="24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</row>
    <row r="944" spans="1:23" ht="2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</row>
    <row r="945" spans="1:23" ht="24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</row>
    <row r="946" spans="1:23" ht="24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</row>
    <row r="947" spans="1:23" ht="24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</row>
    <row r="948" spans="1:23" ht="24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</row>
    <row r="949" spans="1:23" ht="24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</row>
    <row r="950" spans="1:23" ht="24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</row>
    <row r="951" spans="1:23" ht="24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</row>
    <row r="952" spans="1:23" ht="24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</row>
    <row r="953" spans="1:23" ht="24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</row>
    <row r="954" spans="1:23" ht="2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</row>
    <row r="955" spans="1:23" ht="24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</row>
    <row r="956" spans="1:23" ht="24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</row>
    <row r="957" spans="1:23" ht="24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</row>
    <row r="958" spans="1:23" ht="24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 spans="1:23" ht="24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</row>
    <row r="960" spans="1:23" ht="24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</row>
    <row r="961" spans="1:23" ht="24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</row>
    <row r="962" spans="1:23" ht="24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</row>
    <row r="963" spans="1:23" ht="24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</row>
    <row r="964" spans="1:23" ht="2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</row>
    <row r="965" spans="1:23" ht="24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</row>
    <row r="966" spans="1:23" ht="24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</row>
    <row r="967" spans="1:23" ht="24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</row>
    <row r="968" spans="1:23" ht="24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</row>
    <row r="969" spans="1:23" ht="24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</row>
    <row r="970" spans="1:23" ht="24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</row>
    <row r="971" spans="1:23" ht="24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</row>
    <row r="972" spans="1:23" ht="24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</row>
    <row r="973" spans="1:23" ht="24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</row>
    <row r="974" spans="1:23" ht="2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</row>
    <row r="975" spans="1:23" ht="24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</row>
    <row r="976" spans="1:23" ht="24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</row>
    <row r="977" spans="1:23" ht="24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</row>
    <row r="978" spans="1:23" ht="24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</row>
    <row r="979" spans="1:23" ht="24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</row>
    <row r="980" spans="1:23" ht="24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</row>
    <row r="981" spans="1:23" ht="24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</row>
    <row r="982" spans="1:23" ht="24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</row>
    <row r="983" spans="1:23" ht="24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 spans="1:23" ht="2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</row>
    <row r="985" spans="1:23" ht="24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</row>
    <row r="986" spans="1:23" ht="24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</row>
    <row r="987" spans="1:23" ht="24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</row>
    <row r="988" spans="1:23" ht="24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</row>
    <row r="989" spans="1:23" ht="24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</row>
    <row r="990" spans="1:23" ht="24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</row>
    <row r="991" spans="1:23" ht="24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</row>
    <row r="992" spans="1:23" ht="24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</row>
    <row r="993" spans="1:23" ht="24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</row>
    <row r="994" spans="1:23" ht="2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</row>
    <row r="995" spans="1:23" ht="24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</row>
    <row r="996" spans="1:23" ht="24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</row>
    <row r="997" spans="1:23" ht="24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</row>
    <row r="998" spans="1:23" ht="24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</row>
    <row r="999" spans="1:23" ht="24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</row>
    <row r="1000" spans="1:23" ht="24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</row>
    <row r="1001" spans="1:23" ht="24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</row>
    <row r="1002" spans="1:23" ht="24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</row>
    <row r="1003" spans="1:23" ht="24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</row>
    <row r="1004" spans="1:23" ht="2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</row>
    <row r="1005" spans="1:23" ht="24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</row>
    <row r="1006" spans="1:23" ht="24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</row>
  </sheetData>
  <mergeCells count="1">
    <mergeCell ref="A1:D1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W1006"/>
  <sheetViews>
    <sheetView workbookViewId="0"/>
  </sheetViews>
  <sheetFormatPr defaultColWidth="12.5703125" defaultRowHeight="15.75" customHeight="1"/>
  <cols>
    <col min="1" max="1" width="24.7109375" customWidth="1"/>
    <col min="3" max="3" width="14.28515625" customWidth="1"/>
    <col min="4" max="4" width="23" customWidth="1"/>
  </cols>
  <sheetData>
    <row r="1" spans="1:23" ht="15.75" customHeight="1">
      <c r="A1" s="35" t="s">
        <v>65</v>
      </c>
      <c r="B1" s="34"/>
      <c r="C1" s="34"/>
      <c r="D1" s="34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ht="15.75" customHeight="1">
      <c r="A2" s="6" t="s">
        <v>38</v>
      </c>
      <c r="B2" s="6" t="s">
        <v>45</v>
      </c>
      <c r="C2" s="6" t="s">
        <v>40</v>
      </c>
      <c r="D2" s="6" t="s">
        <v>46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3" ht="15.75" customHeight="1">
      <c r="A3" s="6" t="s">
        <v>2</v>
      </c>
      <c r="B3" s="25">
        <f>39512.24+185408</f>
        <v>224920.24</v>
      </c>
      <c r="C3" s="6">
        <v>348856</v>
      </c>
      <c r="D3" s="6">
        <f t="shared" ref="D3:D7" si="0">B3/C3</f>
        <v>0.64473662485380789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 spans="1:23" ht="15.75" customHeight="1">
      <c r="A4" s="6" t="s">
        <v>3</v>
      </c>
      <c r="B4" s="25">
        <f>35156.54+176162</f>
        <v>211318.54</v>
      </c>
      <c r="C4" s="26">
        <v>361395</v>
      </c>
      <c r="D4" s="6">
        <f t="shared" si="0"/>
        <v>0.58473011524785901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 spans="1:23" ht="15.75" customHeight="1">
      <c r="A5" s="6" t="s">
        <v>4</v>
      </c>
      <c r="B5" s="6">
        <f>32788.5+195189</f>
        <v>227977.5</v>
      </c>
      <c r="C5" s="6">
        <v>349395</v>
      </c>
      <c r="D5" s="6">
        <f t="shared" si="0"/>
        <v>0.65249216502812002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</row>
    <row r="6" spans="1:23" ht="15.75" customHeight="1">
      <c r="A6" s="6" t="s">
        <v>5</v>
      </c>
      <c r="B6" s="6">
        <f>27850.01
+156938</f>
        <v>184788.01</v>
      </c>
      <c r="C6" s="6">
        <v>283247</v>
      </c>
      <c r="D6" s="6">
        <f t="shared" si="0"/>
        <v>0.6523917640787017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 spans="1:23" ht="15.75" customHeight="1">
      <c r="A7" s="6" t="s">
        <v>6</v>
      </c>
      <c r="B7" s="6">
        <f>26467+146791</f>
        <v>173258</v>
      </c>
      <c r="C7" s="6">
        <v>366954</v>
      </c>
      <c r="D7" s="6">
        <f t="shared" si="0"/>
        <v>0.4721518228442802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spans="1:23" ht="15.75" customHeight="1">
      <c r="A8" s="6" t="s">
        <v>7</v>
      </c>
      <c r="B8" s="6"/>
      <c r="C8" s="6"/>
      <c r="D8" s="6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</row>
    <row r="9" spans="1:23" ht="15.75" customHeight="1">
      <c r="A9" s="6" t="s">
        <v>8</v>
      </c>
      <c r="B9" s="6"/>
      <c r="C9" s="6"/>
      <c r="D9" s="6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 spans="1:23" ht="15.75" customHeight="1">
      <c r="A10" s="6" t="s">
        <v>9</v>
      </c>
      <c r="B10" s="6"/>
      <c r="C10" s="6"/>
      <c r="D10" s="6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 spans="1:23" ht="15.75" customHeight="1">
      <c r="A11" s="6" t="s">
        <v>10</v>
      </c>
      <c r="B11" s="6"/>
      <c r="C11" s="6"/>
      <c r="D11" s="6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spans="1:23" ht="15.75" customHeight="1">
      <c r="A12" s="6" t="s">
        <v>11</v>
      </c>
      <c r="B12" s="6"/>
      <c r="C12" s="6"/>
      <c r="D12" s="6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spans="1:23" ht="15.75" customHeight="1">
      <c r="A13" s="6" t="s">
        <v>12</v>
      </c>
      <c r="B13" s="6"/>
      <c r="C13" s="6"/>
      <c r="D13" s="6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23" ht="15.75" customHeight="1">
      <c r="A14" s="6" t="s">
        <v>13</v>
      </c>
      <c r="B14" s="6"/>
      <c r="C14" s="6"/>
      <c r="D14" s="6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3" ht="15.7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spans="1:23" ht="15.7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 spans="1:23" ht="15.7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1:23" ht="15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spans="1:23" ht="15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spans="1:23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spans="1:23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spans="1: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spans="1:23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spans="1:23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spans="1:23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spans="1:23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spans="1:23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spans="1:23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spans="1:23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:23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spans="1:23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spans="1:23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spans="1:23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spans="1:23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spans="1:23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spans="1:23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spans="1:23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spans="1:23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spans="1:23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spans="1:23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spans="1:2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spans="1:23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spans="1:23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spans="1:23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spans="1:23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spans="1:23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spans="1:23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spans="1:23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spans="1:23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spans="1:23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spans="1:23" ht="24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spans="1:23" ht="2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spans="1:23" ht="24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spans="1:23" ht="24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spans="1:23" ht="24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spans="1:23" ht="24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spans="1:23" ht="24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spans="1:23" ht="24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spans="1:23" ht="24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spans="1:23" ht="24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spans="1:23" ht="24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spans="1:23" ht="2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spans="1:23" ht="24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spans="1:23" ht="24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spans="1:23" ht="24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spans="1:23" ht="24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spans="1:23" ht="24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spans="1:23" ht="24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spans="1:23" ht="24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spans="1:23" ht="24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spans="1:23" ht="24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spans="1:23" ht="2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spans="1:23" ht="24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spans="1:23" ht="24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spans="1:23" ht="24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spans="1:23" ht="24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spans="1:23" ht="24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spans="1:23" ht="24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spans="1:23" ht="24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spans="1:23" ht="24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spans="1:23" ht="24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spans="1:23" ht="2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spans="1:23" ht="24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spans="1:23" ht="24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spans="1:23" ht="24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spans="1:23" ht="24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spans="1:23" ht="24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spans="1:23" ht="24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spans="1:23" ht="24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spans="1:23" ht="24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spans="1:23" ht="24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spans="1:23" ht="2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spans="1:23" ht="24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spans="1:23" ht="24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spans="1:23" ht="24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spans="1:23" ht="24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spans="1:23" ht="24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spans="1:23" ht="24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spans="1:23" ht="24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spans="1:23" ht="24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spans="1:23" ht="24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spans="1:23" ht="2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spans="1:23" ht="24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spans="1:23" ht="24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spans="1:23" ht="24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spans="1:23" ht="24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spans="1:23" ht="24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spans="1:23" ht="24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spans="1:23" ht="24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spans="1:23" ht="24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spans="1:23" ht="24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spans="1:23" ht="2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spans="1:23" ht="24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spans="1:23" ht="24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spans="1:23" ht="24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spans="1:23" ht="24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spans="1:23" ht="24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spans="1:23" ht="24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spans="1:23" ht="24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spans="1:23" ht="24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spans="1:23" ht="24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spans="1:23" ht="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spans="1:23" ht="24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spans="1:23" ht="24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spans="1:23" ht="24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spans="1:23" ht="24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spans="1:23" ht="24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spans="1:23" ht="24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spans="1:23" ht="24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spans="1:23" ht="24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spans="1:23" ht="24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spans="1:23" ht="2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spans="1:23" ht="24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spans="1:23" ht="24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spans="1:23" ht="24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spans="1:23" ht="24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spans="1:23" ht="24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spans="1:23" ht="24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spans="1:23" ht="24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spans="1:23" ht="24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spans="1:23" ht="24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spans="1:23" ht="2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spans="1:23" ht="24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spans="1:23" ht="24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spans="1:23" ht="24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spans="1:23" ht="24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spans="1:23" ht="24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spans="1:23" ht="24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spans="1:23" ht="24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spans="1:23" ht="24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spans="1:23" ht="24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spans="1:23" ht="2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spans="1:23" ht="24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spans="1:23" ht="24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spans="1:23" ht="24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spans="1:23" ht="24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spans="1:23" ht="24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spans="1:23" ht="24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spans="1:23" ht="24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spans="1:23" ht="24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spans="1:23" ht="24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spans="1:23" ht="2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spans="1:23" ht="24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spans="1:23" ht="24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spans="1:23" ht="24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spans="1:23" ht="24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spans="1:23" ht="24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spans="1:23" ht="24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spans="1:23" ht="24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spans="1:23" ht="24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spans="1:23" ht="24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spans="1:23" ht="2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spans="1:23" ht="24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spans="1:23" ht="24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spans="1:23" ht="24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spans="1:23" ht="24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spans="1:23" ht="24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spans="1:23" ht="24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spans="1:23" ht="24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spans="1:23" ht="24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spans="1:23" ht="24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spans="1:23" ht="2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spans="1:23" ht="24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spans="1:23" ht="24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 spans="1:23" ht="24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spans="1:23" ht="24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 spans="1:23" ht="24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 spans="1:23" ht="24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 spans="1:23" ht="24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spans="1:23" ht="24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spans="1:23" ht="24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 spans="1:23" ht="2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spans="1:23" ht="24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 spans="1:23" ht="24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 spans="1:23" ht="24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 spans="1:23" ht="24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 spans="1:23" ht="24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 spans="1:23" ht="24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 spans="1:23" ht="24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 spans="1:23" ht="24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 spans="1:23" ht="24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 spans="1:23" ht="2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 spans="1:23" ht="24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 spans="1:23" ht="24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 spans="1:23" ht="24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 spans="1:23" ht="24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 spans="1:23" ht="24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 spans="1:23" ht="24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 spans="1:23" ht="24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 spans="1:23" ht="24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 spans="1:23" ht="24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 spans="1:23" ht="2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 spans="1:23" ht="24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 spans="1:23" ht="24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 spans="1:23" ht="24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 spans="1:23" ht="24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 spans="1:23" ht="24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 spans="1:23" ht="24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 spans="1:23" ht="24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 spans="1:23" ht="24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 spans="1:23" ht="24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 spans="1:23" ht="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 spans="1:23" ht="24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 spans="1:23" ht="24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 spans="1:23" ht="24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 spans="1:23" ht="24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 spans="1:23" ht="24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 spans="1:23" ht="24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 spans="1:23" ht="24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 spans="1:23" ht="24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 spans="1:23" ht="24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 spans="1:23" ht="2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 spans="1:23" ht="24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 spans="1:23" ht="24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 spans="1:23" ht="24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 spans="1:23" ht="24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 spans="1:23" ht="24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 spans="1:23" ht="24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 spans="1:23" ht="24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 spans="1:23" ht="24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 spans="1:23" ht="24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 spans="1:23" ht="2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 spans="1:23" ht="24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 spans="1:23" ht="24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 spans="1:23" ht="24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 spans="1:23" ht="24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 spans="1:23" ht="24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 spans="1:23" ht="24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 spans="1:23" ht="24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 spans="1:23" ht="24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 spans="1:23" ht="24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 spans="1:23" ht="2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 spans="1:23" ht="24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 spans="1:23" ht="24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 spans="1:23" ht="24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 spans="1:23" ht="24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 spans="1:23" ht="24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 spans="1:23" ht="24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 spans="1:23" ht="24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 spans="1:23" ht="24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 spans="1:23" ht="24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 spans="1:23" ht="2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 spans="1:23" ht="24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 spans="1:23" ht="24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 spans="1:23" ht="24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 spans="1:23" ht="24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 spans="1:23" ht="24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 spans="1:23" ht="24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 spans="1:23" ht="24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 spans="1:23" ht="24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 spans="1:23" ht="24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 spans="1:23" ht="2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 spans="1:23" ht="24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 spans="1:23" ht="24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 spans="1:23" ht="24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 spans="1:23" ht="24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 spans="1:23" ht="24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 spans="1:23" ht="24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 spans="1:23" ht="24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 spans="1:23" ht="24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 spans="1:23" ht="24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 spans="1:23" ht="2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 spans="1:23" ht="24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 spans="1:23" ht="24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 spans="1:23" ht="24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 spans="1:23" ht="24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 spans="1:23" ht="24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 spans="1:23" ht="24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 spans="1:23" ht="24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 spans="1:23" ht="24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 spans="1:23" ht="24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 spans="1:23" ht="2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 spans="1:23" ht="24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 spans="1:23" ht="24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 spans="1:23" ht="24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 spans="1:23" ht="24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 spans="1:23" ht="24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 spans="1:23" ht="24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 spans="1:23" ht="24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 spans="1:23" ht="24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 spans="1:23" ht="24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 spans="1:23" ht="2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 spans="1:23" ht="24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 spans="1:23" ht="24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 spans="1:23" ht="24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 spans="1:23" ht="24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 spans="1:23" ht="24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 spans="1:23" ht="24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 spans="1:23" ht="24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 spans="1:23" ht="24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 spans="1:23" ht="24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 spans="1:23" ht="2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 spans="1:23" ht="24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 spans="1:23" ht="24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 spans="1:23" ht="24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 spans="1:23" ht="24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</row>
    <row r="319" spans="1:23" ht="24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 spans="1:23" ht="24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 spans="1:23" ht="24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 spans="1:23" ht="24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 spans="1:23" ht="24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 spans="1:23" ht="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 spans="1:23" ht="24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 spans="1:23" ht="24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 spans="1:23" ht="24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 spans="1:23" ht="24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 spans="1:23" ht="24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 spans="1:23" ht="24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 spans="1:23" ht="24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 spans="1:23" ht="24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 spans="1:23" ht="24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 spans="1:23" ht="2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 spans="1:23" ht="24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 spans="1:23" ht="24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 spans="1:23" ht="24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 spans="1:23" ht="24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 spans="1:23" ht="24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 spans="1:23" ht="24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 spans="1:23" ht="24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 spans="1:23" ht="24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</row>
    <row r="343" spans="1:23" ht="24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 spans="1:23" ht="2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 spans="1:23" ht="24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 spans="1:23" ht="24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 spans="1:23" ht="24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 spans="1:23" ht="24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 spans="1:23" ht="24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 spans="1:23" ht="24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 spans="1:23" ht="24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 spans="1:23" ht="24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 spans="1:23" ht="24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 spans="1:23" ht="2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 spans="1:23" ht="24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 spans="1:23" ht="24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 spans="1:23" ht="24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 spans="1:23" ht="24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 spans="1:23" ht="24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 spans="1:23" ht="24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 spans="1:23" ht="24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 spans="1:23" ht="24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 spans="1:23" ht="24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 spans="1:23" ht="2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 spans="1:23" ht="24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 spans="1:23" ht="24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 spans="1:23" ht="24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 spans="1:23" ht="24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 spans="1:23" ht="24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</row>
    <row r="370" spans="1:23" ht="24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 spans="1:23" ht="24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 spans="1:23" ht="24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 spans="1:23" ht="24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 spans="1:23" ht="2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 spans="1:23" ht="24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 spans="1:23" ht="24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 spans="1:23" ht="24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 spans="1:23" ht="24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 spans="1:23" ht="24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 spans="1:23" ht="24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 spans="1:23" ht="24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 spans="1:23" ht="24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 spans="1:23" ht="24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 spans="1:23" ht="2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 spans="1:23" ht="24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 spans="1:23" ht="24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 spans="1:23" ht="24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 spans="1:23" ht="24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</row>
    <row r="389" spans="1:23" ht="24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 spans="1:23" ht="24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</row>
    <row r="391" spans="1:23" ht="24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 spans="1:23" ht="24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 spans="1:23" ht="24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 spans="1:23" ht="2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 spans="1:23" ht="24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 spans="1:23" ht="24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 spans="1:23" ht="24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</row>
    <row r="398" spans="1:23" ht="24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 spans="1:23" ht="24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 spans="1:23" ht="24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 spans="1:23" ht="24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 spans="1:23" ht="24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 spans="1:23" ht="24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 spans="1:23" ht="2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 spans="1:23" ht="24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 spans="1:23" ht="24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 spans="1:23" ht="24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 spans="1:23" ht="24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 spans="1:23" ht="24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 spans="1:23" ht="24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</row>
    <row r="411" spans="1:23" ht="24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 spans="1:23" ht="24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 spans="1:23" ht="24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 spans="1:23" ht="2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 spans="1:23" ht="24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 spans="1:23" ht="24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 spans="1:23" ht="24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</row>
    <row r="418" spans="1:23" ht="24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 spans="1:23" ht="24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 spans="1:23" ht="24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 spans="1:23" ht="24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 spans="1:23" ht="24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 spans="1:23" ht="24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 spans="1:23" ht="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 spans="1:23" ht="24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 spans="1:23" ht="24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 spans="1:23" ht="24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 spans="1:23" ht="24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 spans="1:23" ht="24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 spans="1:23" ht="24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 spans="1:23" ht="24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 spans="1:23" ht="24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 spans="1:23" ht="24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 spans="1:23" ht="2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 spans="1:23" ht="24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 spans="1:23" ht="24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 spans="1:23" ht="24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 spans="1:23" ht="24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 spans="1:23" ht="24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 spans="1:23" ht="24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 spans="1:23" ht="24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 spans="1:23" ht="24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 spans="1:23" ht="24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 spans="1:23" ht="2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</row>
    <row r="445" spans="1:23" ht="24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 spans="1:23" ht="24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 spans="1:23" ht="24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 spans="1:23" ht="24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 spans="1:23" ht="24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 spans="1:23" ht="24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 spans="1:23" ht="24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 spans="1:23" ht="24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</row>
    <row r="453" spans="1:23" ht="24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 spans="1:23" ht="2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 spans="1:23" ht="24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 spans="1:23" ht="24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 spans="1:23" ht="24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 spans="1:23" ht="24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 spans="1:23" ht="24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</row>
    <row r="460" spans="1:23" ht="24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 spans="1:23" ht="24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 spans="1:23" ht="24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 spans="1:23" ht="24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 spans="1:23" ht="2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 spans="1:23" ht="24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 spans="1:23" ht="24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 spans="1:23" ht="24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 spans="1:23" ht="24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 spans="1:23" ht="24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 spans="1:23" ht="24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 spans="1:23" ht="24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 spans="1:23" ht="24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 spans="1:23" ht="24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</row>
    <row r="474" spans="1:23" ht="2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 spans="1:23" ht="24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 spans="1:23" ht="24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 spans="1:23" ht="24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 spans="1:23" ht="24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 spans="1:23" ht="24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 spans="1:23" ht="24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 spans="1:23" ht="24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 spans="1:23" ht="24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 spans="1:23" ht="24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 spans="1:23" ht="2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</row>
    <row r="485" spans="1:23" ht="24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</row>
    <row r="486" spans="1:23" ht="24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 spans="1:23" ht="24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 spans="1:23" ht="24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 spans="1:23" ht="24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</row>
    <row r="490" spans="1:23" ht="24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 spans="1:23" ht="24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 spans="1:23" ht="24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 spans="1:23" ht="24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</row>
    <row r="494" spans="1:23" ht="2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 spans="1:23" ht="24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</row>
    <row r="496" spans="1:23" ht="24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 spans="1:23" ht="24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 spans="1:23" ht="24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</row>
    <row r="499" spans="1:23" ht="24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 spans="1:23" ht="24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 spans="1:23" ht="24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 spans="1:23" ht="24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 spans="1:23" ht="24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 spans="1:23" ht="2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 spans="1:23" ht="24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 spans="1:23" ht="24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 spans="1:23" ht="24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</row>
    <row r="508" spans="1:23" ht="24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 spans="1:23" ht="24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 spans="1:23" ht="24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</row>
    <row r="511" spans="1:23" ht="24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 spans="1:23" ht="24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 spans="1:23" ht="24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</row>
    <row r="514" spans="1:23" ht="2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 spans="1:23" ht="24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 spans="1:23" ht="24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 spans="1:23" ht="24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 spans="1:23" ht="24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 spans="1:23" ht="24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 spans="1:23" ht="24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</row>
    <row r="521" spans="1:23" ht="24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 spans="1:23" ht="24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 spans="1:23" ht="24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</row>
    <row r="524" spans="1:23" ht="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</row>
    <row r="525" spans="1:23" ht="24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 spans="1:23" ht="24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 spans="1:23" ht="24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 spans="1:23" ht="24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</row>
    <row r="529" spans="1:23" ht="24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 spans="1:23" ht="24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</row>
    <row r="531" spans="1:23" ht="24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 spans="1:23" ht="24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</row>
    <row r="533" spans="1:23" ht="24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 spans="1:23" ht="2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 spans="1:23" ht="24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 spans="1:23" ht="24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 spans="1:23" ht="24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</row>
    <row r="538" spans="1:23" ht="24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 spans="1:23" ht="24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 spans="1:23" ht="24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 spans="1:23" ht="24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 spans="1:23" ht="24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</row>
    <row r="543" spans="1:23" ht="24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 spans="1:23" ht="2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 spans="1:23" ht="24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</row>
    <row r="546" spans="1:23" ht="24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 spans="1:23" ht="24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 spans="1:23" ht="24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 spans="1:23" ht="24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 spans="1:23" ht="24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 spans="1:23" ht="24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</row>
    <row r="552" spans="1:23" ht="24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 spans="1:23" ht="24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</row>
    <row r="554" spans="1:23" ht="2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 spans="1:23" ht="24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 spans="1:23" ht="24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</row>
    <row r="557" spans="1:23" ht="24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 spans="1:23" ht="24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 spans="1:23" ht="24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</row>
    <row r="560" spans="1:23" ht="24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 spans="1:23" ht="24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 spans="1:23" ht="24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 spans="1:23" ht="24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 spans="1:23" ht="2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 spans="1:23" ht="24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 spans="1:23" ht="24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</row>
    <row r="567" spans="1:23" ht="24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 spans="1:23" ht="24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 spans="1:23" ht="24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 spans="1:23" ht="24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 spans="1:23" ht="24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 spans="1:23" ht="24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</row>
    <row r="573" spans="1:23" ht="24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 spans="1:23" ht="2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 spans="1:23" ht="24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 spans="1:23" ht="24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 spans="1:23" ht="24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</row>
    <row r="578" spans="1:23" ht="24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</row>
    <row r="579" spans="1:23" ht="24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 spans="1:23" ht="24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</row>
    <row r="581" spans="1:23" ht="24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 spans="1:23" ht="24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 spans="1:23" ht="24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 spans="1:23" ht="2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</row>
    <row r="585" spans="1:23" ht="24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 spans="1:23" ht="24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</row>
    <row r="587" spans="1:23" ht="24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 spans="1:23" ht="24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</row>
    <row r="589" spans="1:23" ht="24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 spans="1:23" ht="24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 spans="1:23" ht="24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 spans="1:23" ht="24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 spans="1:23" ht="24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 spans="1:23" ht="2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 spans="1:23" ht="24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 spans="1:23" ht="24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 spans="1:23" ht="24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 spans="1:23" ht="24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 spans="1:23" ht="24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 spans="1:23" ht="24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</row>
    <row r="601" spans="1:23" ht="24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 spans="1:23" ht="24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 spans="1:23" ht="24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 spans="1:23" ht="2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 spans="1:23" ht="24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</row>
    <row r="606" spans="1:23" ht="24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 spans="1:23" ht="24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 spans="1:23" ht="24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 spans="1:23" ht="24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 spans="1:23" ht="24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 spans="1:23" ht="24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</row>
    <row r="612" spans="1:23" ht="24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 spans="1:23" ht="24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 spans="1:23" ht="2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 spans="1:23" ht="24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 spans="1:23" ht="24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 spans="1:23" ht="24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 spans="1:23" ht="24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 spans="1:23" ht="24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</row>
    <row r="620" spans="1:23" ht="24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 spans="1:23" ht="24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 spans="1:23" ht="24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 spans="1:23" ht="24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 spans="1:23" ht="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 spans="1:23" ht="24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 spans="1:23" ht="24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 spans="1:23" ht="24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 spans="1:23" ht="24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 spans="1:23" ht="24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 spans="1:23" ht="24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 spans="1:23" ht="24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 spans="1:23" ht="24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 spans="1:23" ht="24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 spans="1:23" ht="2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 spans="1:23" ht="24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 spans="1:23" ht="24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 spans="1:23" ht="24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 spans="1:23" ht="24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 spans="1:23" ht="24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 spans="1:23" ht="24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 spans="1:23" ht="24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 spans="1:23" ht="24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 spans="1:23" ht="24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 spans="1:23" ht="2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 spans="1:23" ht="24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 spans="1:23" ht="24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 spans="1:23" ht="24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 spans="1:23" ht="24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 spans="1:23" ht="24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 spans="1:23" ht="24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 spans="1:23" ht="24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 spans="1:23" ht="24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 spans="1:23" ht="24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 spans="1:23" ht="2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 spans="1:23" ht="24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 spans="1:23" ht="24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 spans="1:23" ht="24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 spans="1:23" ht="24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 spans="1:23" ht="24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</row>
    <row r="660" spans="1:23" ht="24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 spans="1:23" ht="24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 spans="1:23" ht="24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 spans="1:23" ht="24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</row>
    <row r="664" spans="1:23" ht="2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 spans="1:23" ht="24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 spans="1:23" ht="24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 spans="1:23" ht="24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 spans="1:23" ht="24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 spans="1:23" ht="24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 spans="1:23" ht="24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 spans="1:23" ht="24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 spans="1:23" ht="24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</row>
    <row r="673" spans="1:23" ht="24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 spans="1:23" ht="2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 spans="1:23" ht="24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 spans="1:23" ht="24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 spans="1:23" ht="24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 spans="1:23" ht="24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</row>
    <row r="679" spans="1:23" ht="24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 spans="1:23" ht="24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 spans="1:23" ht="24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 spans="1:23" ht="24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</row>
    <row r="683" spans="1:23" ht="24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 spans="1:23" ht="2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</row>
    <row r="685" spans="1:23" ht="24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 spans="1:23" ht="24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 spans="1:23" ht="24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 spans="1:23" ht="24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 spans="1:23" ht="24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 spans="1:23" ht="24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 spans="1:23" ht="24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</row>
    <row r="692" spans="1:23" ht="24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 spans="1:23" ht="24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</row>
    <row r="694" spans="1:23" ht="2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 spans="1:23" ht="24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 spans="1:23" ht="24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 spans="1:23" ht="24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 spans="1:23" ht="24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 spans="1:23" ht="24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 spans="1:23" ht="24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 spans="1:23" ht="24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 spans="1:23" ht="24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 spans="1:23" ht="24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 spans="1:23" ht="2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 spans="1:23" ht="24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 spans="1:23" ht="24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 spans="1:23" ht="24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 spans="1:23" ht="24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</row>
    <row r="709" spans="1:23" ht="24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 spans="1:23" ht="24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 spans="1:23" ht="24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 spans="1:23" ht="24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</row>
    <row r="713" spans="1:23" ht="24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 spans="1:23" ht="2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 spans="1:23" ht="24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 spans="1:23" ht="24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 spans="1:23" ht="24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 spans="1:23" ht="24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 spans="1:23" ht="24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 spans="1:23" ht="24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</row>
    <row r="721" spans="1:23" ht="24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 spans="1:23" ht="24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</row>
    <row r="723" spans="1:23" ht="24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 spans="1:23" ht="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</row>
    <row r="725" spans="1:23" ht="24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 spans="1:23" ht="24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  <row r="727" spans="1:23" ht="24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</row>
    <row r="728" spans="1:23" ht="24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</row>
    <row r="729" spans="1:23" ht="24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</row>
    <row r="730" spans="1:23" ht="24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</row>
    <row r="731" spans="1:23" ht="24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</row>
    <row r="732" spans="1:23" ht="24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</row>
    <row r="733" spans="1:23" ht="24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</row>
    <row r="734" spans="1:23" ht="2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</row>
    <row r="735" spans="1:23" ht="24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</row>
    <row r="736" spans="1:23" ht="24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</row>
    <row r="737" spans="1:23" ht="24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</row>
    <row r="738" spans="1:23" ht="24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</row>
    <row r="739" spans="1:23" ht="24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</row>
    <row r="740" spans="1:23" ht="24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</row>
    <row r="741" spans="1:23" ht="24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</row>
    <row r="742" spans="1:23" ht="24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 spans="1:23" ht="24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</row>
    <row r="744" spans="1:23" ht="2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</row>
    <row r="745" spans="1:23" ht="24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</row>
    <row r="746" spans="1:23" ht="24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</row>
    <row r="747" spans="1:23" ht="24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</row>
    <row r="748" spans="1:23" ht="24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</row>
    <row r="749" spans="1:23" ht="24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</row>
    <row r="750" spans="1:23" ht="24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</row>
    <row r="751" spans="1:23" ht="24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</row>
    <row r="752" spans="1:23" ht="24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</row>
    <row r="753" spans="1:23" ht="24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</row>
    <row r="754" spans="1:23" ht="2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</row>
    <row r="755" spans="1:23" ht="24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</row>
    <row r="756" spans="1:23" ht="24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</row>
    <row r="757" spans="1:23" ht="24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</row>
    <row r="758" spans="1:23" ht="24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</row>
    <row r="759" spans="1:23" ht="24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</row>
    <row r="760" spans="1:23" ht="24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</row>
    <row r="761" spans="1:23" ht="24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</row>
    <row r="762" spans="1:23" ht="24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</row>
    <row r="763" spans="1:23" ht="24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</row>
    <row r="764" spans="1:23" ht="2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</row>
    <row r="765" spans="1:23" ht="24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</row>
    <row r="766" spans="1:23" ht="24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</row>
    <row r="767" spans="1:23" ht="24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</row>
    <row r="768" spans="1:23" ht="24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</row>
    <row r="769" spans="1:23" ht="24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</row>
    <row r="770" spans="1:23" ht="24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</row>
    <row r="771" spans="1:23" ht="24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</row>
    <row r="772" spans="1:23" ht="24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</row>
    <row r="773" spans="1:23" ht="24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</row>
    <row r="774" spans="1:23" ht="2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</row>
    <row r="775" spans="1:23" ht="24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</row>
    <row r="776" spans="1:23" ht="24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</row>
    <row r="777" spans="1:23" ht="24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</row>
    <row r="778" spans="1:23" ht="24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</row>
    <row r="779" spans="1:23" ht="24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</row>
    <row r="780" spans="1:23" ht="24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</row>
    <row r="781" spans="1:23" ht="24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</row>
    <row r="782" spans="1:23" ht="24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</row>
    <row r="783" spans="1:23" ht="24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</row>
    <row r="784" spans="1:23" ht="2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</row>
    <row r="785" spans="1:23" ht="24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</row>
    <row r="786" spans="1:23" ht="24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</row>
    <row r="787" spans="1:23" ht="24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</row>
    <row r="788" spans="1:23" ht="24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</row>
    <row r="789" spans="1:23" ht="24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</row>
    <row r="790" spans="1:23" ht="24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 spans="1:23" ht="24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</row>
    <row r="792" spans="1:23" ht="24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 spans="1:23" ht="24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</row>
    <row r="794" spans="1:23" ht="2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 spans="1:23" ht="24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 spans="1:23" ht="24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 spans="1:23" ht="24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</row>
    <row r="798" spans="1:23" ht="24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</row>
    <row r="799" spans="1:23" ht="24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</row>
    <row r="800" spans="1:23" ht="24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</row>
    <row r="801" spans="1:23" ht="24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</row>
    <row r="802" spans="1:23" ht="24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</row>
    <row r="803" spans="1:23" ht="24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</row>
    <row r="804" spans="1:23" ht="2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</row>
    <row r="805" spans="1:23" ht="24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</row>
    <row r="806" spans="1:23" ht="24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</row>
    <row r="807" spans="1:23" ht="24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</row>
    <row r="808" spans="1:23" ht="24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</row>
    <row r="809" spans="1:23" ht="24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</row>
    <row r="810" spans="1:23" ht="24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</row>
    <row r="811" spans="1:23" ht="24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</row>
    <row r="812" spans="1:23" ht="24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</row>
    <row r="813" spans="1:23" ht="24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</row>
    <row r="814" spans="1:23" ht="2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 spans="1:23" ht="24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</row>
    <row r="816" spans="1:23" ht="24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</row>
    <row r="817" spans="1:23" ht="24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</row>
    <row r="818" spans="1:23" ht="24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</row>
    <row r="819" spans="1:23" ht="24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</row>
    <row r="820" spans="1:23" ht="24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</row>
    <row r="821" spans="1:23" ht="24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</row>
    <row r="822" spans="1:23" ht="24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</row>
    <row r="823" spans="1:23" ht="24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</row>
    <row r="824" spans="1:23" ht="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</row>
    <row r="825" spans="1:23" ht="24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</row>
    <row r="826" spans="1:23" ht="24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</row>
    <row r="827" spans="1:23" ht="24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</row>
    <row r="828" spans="1:23" ht="24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</row>
    <row r="829" spans="1:23" ht="24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</row>
    <row r="830" spans="1:23" ht="24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</row>
    <row r="831" spans="1:23" ht="24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</row>
    <row r="832" spans="1:23" ht="24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</row>
    <row r="833" spans="1:23" ht="24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</row>
    <row r="834" spans="1:23" ht="2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</row>
    <row r="835" spans="1:23" ht="24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</row>
    <row r="836" spans="1:23" ht="24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</row>
    <row r="837" spans="1:23" ht="24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</row>
    <row r="838" spans="1:23" ht="24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 spans="1:23" ht="24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</row>
    <row r="840" spans="1:23" ht="24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</row>
    <row r="841" spans="1:23" ht="24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</row>
    <row r="842" spans="1:23" ht="24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</row>
    <row r="843" spans="1:23" ht="24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</row>
    <row r="844" spans="1:23" ht="2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</row>
    <row r="845" spans="1:23" ht="24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</row>
    <row r="846" spans="1:23" ht="24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</row>
    <row r="847" spans="1:23" ht="24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</row>
    <row r="848" spans="1:23" ht="24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</row>
    <row r="849" spans="1:23" ht="24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</row>
    <row r="850" spans="1:23" ht="24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</row>
    <row r="851" spans="1:23" ht="24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</row>
    <row r="852" spans="1:23" ht="24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</row>
    <row r="853" spans="1:23" ht="24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</row>
    <row r="854" spans="1:23" ht="2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</row>
    <row r="855" spans="1:23" ht="24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</row>
    <row r="856" spans="1:23" ht="24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</row>
    <row r="857" spans="1:23" ht="24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</row>
    <row r="858" spans="1:23" ht="24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</row>
    <row r="859" spans="1:23" ht="24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</row>
    <row r="860" spans="1:23" ht="24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</row>
    <row r="861" spans="1:23" ht="24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</row>
    <row r="862" spans="1:23" ht="24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 spans="1:23" ht="24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</row>
    <row r="864" spans="1:23" ht="2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</row>
    <row r="865" spans="1:23" ht="24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</row>
    <row r="866" spans="1:23" ht="24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</row>
    <row r="867" spans="1:23" ht="24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</row>
    <row r="868" spans="1:23" ht="24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</row>
    <row r="869" spans="1:23" ht="24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</row>
    <row r="870" spans="1:23" ht="24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</row>
    <row r="871" spans="1:23" ht="24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</row>
    <row r="872" spans="1:23" ht="24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</row>
    <row r="873" spans="1:23" ht="24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</row>
    <row r="874" spans="1:23" ht="2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</row>
    <row r="875" spans="1:23" ht="24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</row>
    <row r="876" spans="1:23" ht="24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</row>
    <row r="877" spans="1:23" ht="24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</row>
    <row r="878" spans="1:23" ht="24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</row>
    <row r="879" spans="1:23" ht="24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</row>
    <row r="880" spans="1:23" ht="24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</row>
    <row r="881" spans="1:23" ht="24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</row>
    <row r="882" spans="1:23" ht="24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</row>
    <row r="883" spans="1:23" ht="24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</row>
    <row r="884" spans="1:23" ht="2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</row>
    <row r="885" spans="1:23" ht="24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</row>
    <row r="886" spans="1:23" ht="24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 spans="1:23" ht="24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</row>
    <row r="888" spans="1:23" ht="24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</row>
    <row r="889" spans="1:23" ht="24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</row>
    <row r="890" spans="1:23" ht="24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</row>
    <row r="891" spans="1:23" ht="24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</row>
    <row r="892" spans="1:23" ht="24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</row>
    <row r="893" spans="1:23" ht="24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</row>
    <row r="894" spans="1:23" ht="2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</row>
    <row r="895" spans="1:23" ht="24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</row>
    <row r="896" spans="1:23" ht="24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</row>
    <row r="897" spans="1:23" ht="24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</row>
    <row r="898" spans="1:23" ht="24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</row>
    <row r="899" spans="1:23" ht="24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</row>
    <row r="900" spans="1:23" ht="24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</row>
    <row r="901" spans="1:23" ht="24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</row>
    <row r="902" spans="1:23" ht="24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</row>
    <row r="903" spans="1:23" ht="24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</row>
    <row r="904" spans="1:23" ht="2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</row>
    <row r="905" spans="1:23" ht="24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</row>
    <row r="906" spans="1:23" ht="24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</row>
    <row r="907" spans="1:23" ht="24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</row>
    <row r="908" spans="1:23" ht="24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</row>
    <row r="909" spans="1:23" ht="24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</row>
    <row r="910" spans="1:23" ht="24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 spans="1:23" ht="24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</row>
    <row r="912" spans="1:23" ht="24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</row>
    <row r="913" spans="1:23" ht="24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</row>
    <row r="914" spans="1:23" ht="2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</row>
    <row r="915" spans="1:23" ht="24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</row>
    <row r="916" spans="1:23" ht="24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</row>
    <row r="917" spans="1:23" ht="24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</row>
    <row r="918" spans="1:23" ht="24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</row>
    <row r="919" spans="1:23" ht="24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</row>
    <row r="920" spans="1:23" ht="24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</row>
    <row r="921" spans="1:23" ht="24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</row>
    <row r="922" spans="1:23" ht="24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</row>
    <row r="923" spans="1:23" ht="24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</row>
    <row r="924" spans="1:23" ht="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</row>
    <row r="925" spans="1:23" ht="24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</row>
    <row r="926" spans="1:23" ht="24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</row>
    <row r="927" spans="1:23" ht="24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</row>
    <row r="928" spans="1:23" ht="24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</row>
    <row r="929" spans="1:23" ht="24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</row>
    <row r="930" spans="1:23" ht="24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</row>
    <row r="931" spans="1:23" ht="24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</row>
    <row r="932" spans="1:23" ht="24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</row>
    <row r="933" spans="1:23" ht="24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</row>
    <row r="934" spans="1:23" ht="2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 spans="1:23" ht="24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</row>
    <row r="936" spans="1:23" ht="24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</row>
    <row r="937" spans="1:23" ht="24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</row>
    <row r="938" spans="1:23" ht="24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</row>
    <row r="939" spans="1:23" ht="24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</row>
    <row r="940" spans="1:23" ht="24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</row>
    <row r="941" spans="1:23" ht="24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</row>
    <row r="942" spans="1:23" ht="24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</row>
    <row r="943" spans="1:23" ht="24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</row>
    <row r="944" spans="1:23" ht="2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</row>
    <row r="945" spans="1:23" ht="24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</row>
    <row r="946" spans="1:23" ht="24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</row>
    <row r="947" spans="1:23" ht="24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</row>
    <row r="948" spans="1:23" ht="24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</row>
    <row r="949" spans="1:23" ht="24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</row>
    <row r="950" spans="1:23" ht="24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</row>
    <row r="951" spans="1:23" ht="24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</row>
    <row r="952" spans="1:23" ht="24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</row>
    <row r="953" spans="1:23" ht="24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</row>
    <row r="954" spans="1:23" ht="2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</row>
    <row r="955" spans="1:23" ht="24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</row>
    <row r="956" spans="1:23" ht="24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</row>
    <row r="957" spans="1:23" ht="24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</row>
    <row r="958" spans="1:23" ht="24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 spans="1:23" ht="24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</row>
    <row r="960" spans="1:23" ht="24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</row>
    <row r="961" spans="1:23" ht="24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</row>
    <row r="962" spans="1:23" ht="24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</row>
    <row r="963" spans="1:23" ht="24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</row>
    <row r="964" spans="1:23" ht="2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</row>
    <row r="965" spans="1:23" ht="24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</row>
    <row r="966" spans="1:23" ht="24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</row>
    <row r="967" spans="1:23" ht="24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</row>
    <row r="968" spans="1:23" ht="24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</row>
    <row r="969" spans="1:23" ht="24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</row>
    <row r="970" spans="1:23" ht="24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</row>
    <row r="971" spans="1:23" ht="24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</row>
    <row r="972" spans="1:23" ht="24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</row>
    <row r="973" spans="1:23" ht="24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</row>
    <row r="974" spans="1:23" ht="2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</row>
    <row r="975" spans="1:23" ht="24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</row>
    <row r="976" spans="1:23" ht="24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</row>
    <row r="977" spans="1:23" ht="24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</row>
    <row r="978" spans="1:23" ht="24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</row>
    <row r="979" spans="1:23" ht="24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</row>
    <row r="980" spans="1:23" ht="24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</row>
    <row r="981" spans="1:23" ht="24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</row>
    <row r="982" spans="1:23" ht="24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</row>
    <row r="983" spans="1:23" ht="24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 spans="1:23" ht="2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</row>
    <row r="985" spans="1:23" ht="24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</row>
    <row r="986" spans="1:23" ht="24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</row>
    <row r="987" spans="1:23" ht="24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</row>
    <row r="988" spans="1:23" ht="24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</row>
    <row r="989" spans="1:23" ht="24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</row>
    <row r="990" spans="1:23" ht="24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</row>
    <row r="991" spans="1:23" ht="24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</row>
    <row r="992" spans="1:23" ht="24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</row>
    <row r="993" spans="1:23" ht="24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</row>
    <row r="994" spans="1:23" ht="2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</row>
    <row r="995" spans="1:23" ht="24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</row>
    <row r="996" spans="1:23" ht="24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</row>
    <row r="997" spans="1:23" ht="24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</row>
    <row r="998" spans="1:23" ht="24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</row>
    <row r="999" spans="1:23" ht="24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</row>
    <row r="1000" spans="1:23" ht="24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</row>
    <row r="1001" spans="1:23" ht="24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</row>
    <row r="1002" spans="1:23" ht="24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</row>
    <row r="1003" spans="1:23" ht="24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</row>
    <row r="1004" spans="1:23" ht="2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</row>
    <row r="1005" spans="1:23" ht="24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</row>
    <row r="1006" spans="1:23" ht="24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</row>
  </sheetData>
  <mergeCells count="1">
    <mergeCell ref="A1:D1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W1006"/>
  <sheetViews>
    <sheetView workbookViewId="0"/>
  </sheetViews>
  <sheetFormatPr defaultColWidth="12.5703125" defaultRowHeight="15.75" customHeight="1"/>
  <cols>
    <col min="1" max="1" width="24.7109375" customWidth="1"/>
    <col min="3" max="3" width="14.28515625" customWidth="1"/>
    <col min="4" max="4" width="23" customWidth="1"/>
  </cols>
  <sheetData>
    <row r="1" spans="1:23" ht="15.75" customHeight="1">
      <c r="A1" s="35" t="s">
        <v>66</v>
      </c>
      <c r="B1" s="34"/>
      <c r="C1" s="34"/>
      <c r="D1" s="34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ht="15.75" customHeight="1">
      <c r="A2" s="6" t="s">
        <v>38</v>
      </c>
      <c r="B2" s="6" t="s">
        <v>45</v>
      </c>
      <c r="C2" s="6" t="s">
        <v>40</v>
      </c>
      <c r="D2" s="6" t="s">
        <v>46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3" ht="15.75" customHeight="1">
      <c r="A3" s="6" t="s">
        <v>2</v>
      </c>
      <c r="B3" s="25">
        <f>174588.01+313590.37</f>
        <v>488178.38</v>
      </c>
      <c r="C3" s="6">
        <v>759524</v>
      </c>
      <c r="D3" s="6">
        <f t="shared" ref="D3:D7" si="0">B3/C3</f>
        <v>0.64274253348149635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 spans="1:23" ht="15.75" customHeight="1">
      <c r="A4" s="6" t="s">
        <v>3</v>
      </c>
      <c r="B4" s="25">
        <f>169809.57+310054.41</f>
        <v>479863.98</v>
      </c>
      <c r="C4" s="26">
        <v>801273</v>
      </c>
      <c r="D4" s="6">
        <f t="shared" si="0"/>
        <v>0.59887701195472698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 spans="1:23" ht="15.75" customHeight="1">
      <c r="A5" s="6" t="s">
        <v>4</v>
      </c>
      <c r="B5" s="6">
        <f>140577.27+328528.74</f>
        <v>469106.01</v>
      </c>
      <c r="C5" s="6">
        <v>801044</v>
      </c>
      <c r="D5" s="6">
        <f t="shared" si="0"/>
        <v>0.58561828064375987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</row>
    <row r="6" spans="1:23" ht="15.75" customHeight="1">
      <c r="A6" s="6" t="s">
        <v>5</v>
      </c>
      <c r="B6" s="6">
        <f>131941.02+346742.24</f>
        <v>478683.26</v>
      </c>
      <c r="C6" s="6">
        <v>832866</v>
      </c>
      <c r="D6" s="6">
        <f t="shared" si="0"/>
        <v>0.574742227441149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 spans="1:23" ht="15.75" customHeight="1">
      <c r="A7" s="6" t="s">
        <v>6</v>
      </c>
      <c r="B7" s="6">
        <f>122765+332815.88</f>
        <v>455580.88</v>
      </c>
      <c r="C7" s="6">
        <v>877863</v>
      </c>
      <c r="D7" s="6">
        <f t="shared" si="0"/>
        <v>0.51896580673749781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spans="1:23" ht="15.75" customHeight="1">
      <c r="A8" s="6" t="s">
        <v>7</v>
      </c>
      <c r="B8" s="6">
        <v>374163.69</v>
      </c>
      <c r="C8" s="6"/>
      <c r="D8" s="6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</row>
    <row r="9" spans="1:23" ht="15.75" customHeight="1">
      <c r="A9" s="6" t="s">
        <v>8</v>
      </c>
      <c r="B9" s="6"/>
      <c r="C9" s="6"/>
      <c r="D9" s="6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 spans="1:23" ht="15.75" customHeight="1">
      <c r="A10" s="6" t="s">
        <v>9</v>
      </c>
      <c r="B10" s="6"/>
      <c r="C10" s="6"/>
      <c r="D10" s="6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 spans="1:23" ht="15.75" customHeight="1">
      <c r="A11" s="6" t="s">
        <v>10</v>
      </c>
      <c r="B11" s="6"/>
      <c r="C11" s="6"/>
      <c r="D11" s="6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spans="1:23" ht="15.75" customHeight="1">
      <c r="A12" s="6" t="s">
        <v>11</v>
      </c>
      <c r="B12" s="6"/>
      <c r="C12" s="6"/>
      <c r="D12" s="6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spans="1:23" ht="15.75" customHeight="1">
      <c r="A13" s="6" t="s">
        <v>12</v>
      </c>
      <c r="B13" s="6"/>
      <c r="C13" s="6"/>
      <c r="D13" s="6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23" ht="15.75" customHeight="1">
      <c r="A14" s="6" t="s">
        <v>13</v>
      </c>
      <c r="B14" s="6"/>
      <c r="C14" s="6"/>
      <c r="D14" s="6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3" ht="15.7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spans="1:23" ht="15.7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 spans="1:23" ht="15.7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1:23" ht="15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spans="1:23" ht="15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spans="1:23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spans="1:23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spans="1: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spans="1:23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spans="1:23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spans="1:23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spans="1:23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spans="1:23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spans="1:23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spans="1:23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:23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spans="1:23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spans="1:23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spans="1:23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spans="1:23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spans="1:23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spans="1:23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spans="1:23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spans="1:23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spans="1:23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spans="1:23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spans="1:2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spans="1:23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spans="1:23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spans="1:23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spans="1:23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spans="1:23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spans="1:23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spans="1:23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spans="1:23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spans="1:23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spans="1:23" ht="24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spans="1:23" ht="2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spans="1:23" ht="24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spans="1:23" ht="24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spans="1:23" ht="24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spans="1:23" ht="24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spans="1:23" ht="24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spans="1:23" ht="24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spans="1:23" ht="24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spans="1:23" ht="24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spans="1:23" ht="24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spans="1:23" ht="2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spans="1:23" ht="24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spans="1:23" ht="24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spans="1:23" ht="24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spans="1:23" ht="24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spans="1:23" ht="24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spans="1:23" ht="24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spans="1:23" ht="24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spans="1:23" ht="24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spans="1:23" ht="24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spans="1:23" ht="2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spans="1:23" ht="24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spans="1:23" ht="24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spans="1:23" ht="24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spans="1:23" ht="24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spans="1:23" ht="24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spans="1:23" ht="24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spans="1:23" ht="24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spans="1:23" ht="24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spans="1:23" ht="24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spans="1:23" ht="2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spans="1:23" ht="24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spans="1:23" ht="24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spans="1:23" ht="24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spans="1:23" ht="24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spans="1:23" ht="24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spans="1:23" ht="24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spans="1:23" ht="24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spans="1:23" ht="24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spans="1:23" ht="24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spans="1:23" ht="2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spans="1:23" ht="24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spans="1:23" ht="24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spans="1:23" ht="24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spans="1:23" ht="24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spans="1:23" ht="24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spans="1:23" ht="24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spans="1:23" ht="24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spans="1:23" ht="24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spans="1:23" ht="24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spans="1:23" ht="2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spans="1:23" ht="24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spans="1:23" ht="24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spans="1:23" ht="24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spans="1:23" ht="24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spans="1:23" ht="24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spans="1:23" ht="24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spans="1:23" ht="24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spans="1:23" ht="24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spans="1:23" ht="24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spans="1:23" ht="2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spans="1:23" ht="24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spans="1:23" ht="24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spans="1:23" ht="24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spans="1:23" ht="24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spans="1:23" ht="24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spans="1:23" ht="24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spans="1:23" ht="24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spans="1:23" ht="24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spans="1:23" ht="24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spans="1:23" ht="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spans="1:23" ht="24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spans="1:23" ht="24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spans="1:23" ht="24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spans="1:23" ht="24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spans="1:23" ht="24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spans="1:23" ht="24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spans="1:23" ht="24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spans="1:23" ht="24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spans="1:23" ht="24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spans="1:23" ht="2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spans="1:23" ht="24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spans="1:23" ht="24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spans="1:23" ht="24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spans="1:23" ht="24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spans="1:23" ht="24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spans="1:23" ht="24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spans="1:23" ht="24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spans="1:23" ht="24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spans="1:23" ht="24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spans="1:23" ht="2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spans="1:23" ht="24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spans="1:23" ht="24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spans="1:23" ht="24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spans="1:23" ht="24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spans="1:23" ht="24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spans="1:23" ht="24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spans="1:23" ht="24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spans="1:23" ht="24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spans="1:23" ht="24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spans="1:23" ht="2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spans="1:23" ht="24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spans="1:23" ht="24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spans="1:23" ht="24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spans="1:23" ht="24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spans="1:23" ht="24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spans="1:23" ht="24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spans="1:23" ht="24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spans="1:23" ht="24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spans="1:23" ht="24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spans="1:23" ht="2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spans="1:23" ht="24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spans="1:23" ht="24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spans="1:23" ht="24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spans="1:23" ht="24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spans="1:23" ht="24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spans="1:23" ht="24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spans="1:23" ht="24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spans="1:23" ht="24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spans="1:23" ht="24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spans="1:23" ht="2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spans="1:23" ht="24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spans="1:23" ht="24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spans="1:23" ht="24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spans="1:23" ht="24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spans="1:23" ht="24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spans="1:23" ht="24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spans="1:23" ht="24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spans="1:23" ht="24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spans="1:23" ht="24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spans="1:23" ht="2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spans="1:23" ht="24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spans="1:23" ht="24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 spans="1:23" ht="24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spans="1:23" ht="24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 spans="1:23" ht="24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 spans="1:23" ht="24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 spans="1:23" ht="24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spans="1:23" ht="24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spans="1:23" ht="24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 spans="1:23" ht="2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spans="1:23" ht="24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 spans="1:23" ht="24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 spans="1:23" ht="24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 spans="1:23" ht="24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 spans="1:23" ht="24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 spans="1:23" ht="24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 spans="1:23" ht="24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 spans="1:23" ht="24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 spans="1:23" ht="24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 spans="1:23" ht="2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 spans="1:23" ht="24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 spans="1:23" ht="24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 spans="1:23" ht="24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 spans="1:23" ht="24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 spans="1:23" ht="24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 spans="1:23" ht="24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 spans="1:23" ht="24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 spans="1:23" ht="24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 spans="1:23" ht="24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 spans="1:23" ht="2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 spans="1:23" ht="24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 spans="1:23" ht="24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 spans="1:23" ht="24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 spans="1:23" ht="24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 spans="1:23" ht="24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 spans="1:23" ht="24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 spans="1:23" ht="24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 spans="1:23" ht="24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 spans="1:23" ht="24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 spans="1:23" ht="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 spans="1:23" ht="24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 spans="1:23" ht="24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 spans="1:23" ht="24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 spans="1:23" ht="24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 spans="1:23" ht="24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 spans="1:23" ht="24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 spans="1:23" ht="24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 spans="1:23" ht="24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 spans="1:23" ht="24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 spans="1:23" ht="2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 spans="1:23" ht="24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 spans="1:23" ht="24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 spans="1:23" ht="24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 spans="1:23" ht="24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 spans="1:23" ht="24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 spans="1:23" ht="24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 spans="1:23" ht="24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 spans="1:23" ht="24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 spans="1:23" ht="24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 spans="1:23" ht="2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 spans="1:23" ht="24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 spans="1:23" ht="24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 spans="1:23" ht="24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 spans="1:23" ht="24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 spans="1:23" ht="24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 spans="1:23" ht="24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 spans="1:23" ht="24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 spans="1:23" ht="24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 spans="1:23" ht="24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 spans="1:23" ht="2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 spans="1:23" ht="24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 spans="1:23" ht="24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 spans="1:23" ht="24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 spans="1:23" ht="24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 spans="1:23" ht="24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 spans="1:23" ht="24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 spans="1:23" ht="24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 spans="1:23" ht="24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 spans="1:23" ht="24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 spans="1:23" ht="2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 spans="1:23" ht="24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 spans="1:23" ht="24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 spans="1:23" ht="24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 spans="1:23" ht="24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 spans="1:23" ht="24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 spans="1:23" ht="24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 spans="1:23" ht="24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 spans="1:23" ht="24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 spans="1:23" ht="24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 spans="1:23" ht="2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 spans="1:23" ht="24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 spans="1:23" ht="24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 spans="1:23" ht="24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 spans="1:23" ht="24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 spans="1:23" ht="24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 spans="1:23" ht="24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 spans="1:23" ht="24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 spans="1:23" ht="24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 spans="1:23" ht="24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 spans="1:23" ht="2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 spans="1:23" ht="24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 spans="1:23" ht="24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 spans="1:23" ht="24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 spans="1:23" ht="24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 spans="1:23" ht="24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 spans="1:23" ht="24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 spans="1:23" ht="24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 spans="1:23" ht="24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 spans="1:23" ht="24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 spans="1:23" ht="2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 spans="1:23" ht="24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 spans="1:23" ht="24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 spans="1:23" ht="24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 spans="1:23" ht="24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 spans="1:23" ht="24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 spans="1:23" ht="24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 spans="1:23" ht="24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 spans="1:23" ht="24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 spans="1:23" ht="24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 spans="1:23" ht="2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 spans="1:23" ht="24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 spans="1:23" ht="24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 spans="1:23" ht="24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 spans="1:23" ht="24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 spans="1:23" ht="24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 spans="1:23" ht="24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 spans="1:23" ht="24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 spans="1:23" ht="24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 spans="1:23" ht="24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 spans="1:23" ht="2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 spans="1:23" ht="24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 spans="1:23" ht="24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 spans="1:23" ht="24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 spans="1:23" ht="24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</row>
    <row r="319" spans="1:23" ht="24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 spans="1:23" ht="24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 spans="1:23" ht="24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 spans="1:23" ht="24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 spans="1:23" ht="24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 spans="1:23" ht="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 spans="1:23" ht="24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 spans="1:23" ht="24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 spans="1:23" ht="24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 spans="1:23" ht="24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 spans="1:23" ht="24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 spans="1:23" ht="24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 spans="1:23" ht="24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 spans="1:23" ht="24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 spans="1:23" ht="24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 spans="1:23" ht="2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 spans="1:23" ht="24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 spans="1:23" ht="24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 spans="1:23" ht="24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 spans="1:23" ht="24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 spans="1:23" ht="24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 spans="1:23" ht="24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 spans="1:23" ht="24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 spans="1:23" ht="24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</row>
    <row r="343" spans="1:23" ht="24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 spans="1:23" ht="2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 spans="1:23" ht="24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 spans="1:23" ht="24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 spans="1:23" ht="24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 spans="1:23" ht="24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 spans="1:23" ht="24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 spans="1:23" ht="24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 spans="1:23" ht="24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 spans="1:23" ht="24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 spans="1:23" ht="24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 spans="1:23" ht="2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 spans="1:23" ht="24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 spans="1:23" ht="24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 spans="1:23" ht="24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 spans="1:23" ht="24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 spans="1:23" ht="24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 spans="1:23" ht="24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 spans="1:23" ht="24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 spans="1:23" ht="24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 spans="1:23" ht="24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 spans="1:23" ht="2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 spans="1:23" ht="24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 spans="1:23" ht="24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 spans="1:23" ht="24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 spans="1:23" ht="24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 spans="1:23" ht="24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</row>
    <row r="370" spans="1:23" ht="24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 spans="1:23" ht="24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 spans="1:23" ht="24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 spans="1:23" ht="24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 spans="1:23" ht="2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 spans="1:23" ht="24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 spans="1:23" ht="24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 spans="1:23" ht="24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 spans="1:23" ht="24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 spans="1:23" ht="24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 spans="1:23" ht="24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 spans="1:23" ht="24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 spans="1:23" ht="24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 spans="1:23" ht="24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 spans="1:23" ht="2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 spans="1:23" ht="24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 spans="1:23" ht="24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 spans="1:23" ht="24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 spans="1:23" ht="24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</row>
    <row r="389" spans="1:23" ht="24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 spans="1:23" ht="24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</row>
    <row r="391" spans="1:23" ht="24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 spans="1:23" ht="24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 spans="1:23" ht="24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 spans="1:23" ht="2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 spans="1:23" ht="24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 spans="1:23" ht="24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 spans="1:23" ht="24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</row>
    <row r="398" spans="1:23" ht="24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 spans="1:23" ht="24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 spans="1:23" ht="24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 spans="1:23" ht="24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 spans="1:23" ht="24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 spans="1:23" ht="24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 spans="1:23" ht="2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 spans="1:23" ht="24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 spans="1:23" ht="24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 spans="1:23" ht="24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 spans="1:23" ht="24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 spans="1:23" ht="24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 spans="1:23" ht="24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</row>
    <row r="411" spans="1:23" ht="24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 spans="1:23" ht="24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 spans="1:23" ht="24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 spans="1:23" ht="2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 spans="1:23" ht="24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 spans="1:23" ht="24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 spans="1:23" ht="24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</row>
    <row r="418" spans="1:23" ht="24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 spans="1:23" ht="24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 spans="1:23" ht="24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 spans="1:23" ht="24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 spans="1:23" ht="24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 spans="1:23" ht="24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 spans="1:23" ht="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 spans="1:23" ht="24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 spans="1:23" ht="24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 spans="1:23" ht="24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 spans="1:23" ht="24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 spans="1:23" ht="24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 spans="1:23" ht="24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 spans="1:23" ht="24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 spans="1:23" ht="24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 spans="1:23" ht="24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 spans="1:23" ht="2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 spans="1:23" ht="24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 spans="1:23" ht="24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 spans="1:23" ht="24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 spans="1:23" ht="24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 spans="1:23" ht="24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 spans="1:23" ht="24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 spans="1:23" ht="24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 spans="1:23" ht="24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 spans="1:23" ht="24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 spans="1:23" ht="2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</row>
    <row r="445" spans="1:23" ht="24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 spans="1:23" ht="24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 spans="1:23" ht="24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 spans="1:23" ht="24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 spans="1:23" ht="24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 spans="1:23" ht="24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 spans="1:23" ht="24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 spans="1:23" ht="24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</row>
    <row r="453" spans="1:23" ht="24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 spans="1:23" ht="2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 spans="1:23" ht="24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 spans="1:23" ht="24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 spans="1:23" ht="24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 spans="1:23" ht="24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 spans="1:23" ht="24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</row>
    <row r="460" spans="1:23" ht="24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 spans="1:23" ht="24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 spans="1:23" ht="24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 spans="1:23" ht="24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 spans="1:23" ht="2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 spans="1:23" ht="24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 spans="1:23" ht="24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 spans="1:23" ht="24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 spans="1:23" ht="24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 spans="1:23" ht="24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 spans="1:23" ht="24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 spans="1:23" ht="24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 spans="1:23" ht="24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 spans="1:23" ht="24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</row>
    <row r="474" spans="1:23" ht="2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 spans="1:23" ht="24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 spans="1:23" ht="24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 spans="1:23" ht="24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 spans="1:23" ht="24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 spans="1:23" ht="24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 spans="1:23" ht="24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 spans="1:23" ht="24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 spans="1:23" ht="24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 spans="1:23" ht="24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 spans="1:23" ht="2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</row>
    <row r="485" spans="1:23" ht="24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</row>
    <row r="486" spans="1:23" ht="24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 spans="1:23" ht="24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 spans="1:23" ht="24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 spans="1:23" ht="24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</row>
    <row r="490" spans="1:23" ht="24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 spans="1:23" ht="24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 spans="1:23" ht="24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 spans="1:23" ht="24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</row>
    <row r="494" spans="1:23" ht="2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 spans="1:23" ht="24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</row>
    <row r="496" spans="1:23" ht="24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 spans="1:23" ht="24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 spans="1:23" ht="24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</row>
    <row r="499" spans="1:23" ht="24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 spans="1:23" ht="24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 spans="1:23" ht="24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 spans="1:23" ht="24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 spans="1:23" ht="24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 spans="1:23" ht="2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 spans="1:23" ht="24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 spans="1:23" ht="24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 spans="1:23" ht="24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</row>
    <row r="508" spans="1:23" ht="24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 spans="1:23" ht="24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 spans="1:23" ht="24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</row>
    <row r="511" spans="1:23" ht="24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 spans="1:23" ht="24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 spans="1:23" ht="24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</row>
    <row r="514" spans="1:23" ht="2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 spans="1:23" ht="24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 spans="1:23" ht="24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 spans="1:23" ht="24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 spans="1:23" ht="24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 spans="1:23" ht="24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 spans="1:23" ht="24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</row>
    <row r="521" spans="1:23" ht="24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 spans="1:23" ht="24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 spans="1:23" ht="24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</row>
    <row r="524" spans="1:23" ht="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</row>
    <row r="525" spans="1:23" ht="24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 spans="1:23" ht="24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 spans="1:23" ht="24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 spans="1:23" ht="24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</row>
    <row r="529" spans="1:23" ht="24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 spans="1:23" ht="24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</row>
    <row r="531" spans="1:23" ht="24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 spans="1:23" ht="24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</row>
    <row r="533" spans="1:23" ht="24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 spans="1:23" ht="2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 spans="1:23" ht="24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 spans="1:23" ht="24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 spans="1:23" ht="24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</row>
    <row r="538" spans="1:23" ht="24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 spans="1:23" ht="24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 spans="1:23" ht="24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 spans="1:23" ht="24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 spans="1:23" ht="24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</row>
    <row r="543" spans="1:23" ht="24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 spans="1:23" ht="2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 spans="1:23" ht="24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</row>
    <row r="546" spans="1:23" ht="24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 spans="1:23" ht="24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 spans="1:23" ht="24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 spans="1:23" ht="24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 spans="1:23" ht="24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 spans="1:23" ht="24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</row>
    <row r="552" spans="1:23" ht="24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 spans="1:23" ht="24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</row>
    <row r="554" spans="1:23" ht="2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 spans="1:23" ht="24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 spans="1:23" ht="24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</row>
    <row r="557" spans="1:23" ht="24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 spans="1:23" ht="24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 spans="1:23" ht="24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</row>
    <row r="560" spans="1:23" ht="24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 spans="1:23" ht="24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 spans="1:23" ht="24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 spans="1:23" ht="24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 spans="1:23" ht="2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 spans="1:23" ht="24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 spans="1:23" ht="24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</row>
    <row r="567" spans="1:23" ht="24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 spans="1:23" ht="24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 spans="1:23" ht="24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 spans="1:23" ht="24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 spans="1:23" ht="24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 spans="1:23" ht="24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</row>
    <row r="573" spans="1:23" ht="24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 spans="1:23" ht="2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 spans="1:23" ht="24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 spans="1:23" ht="24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 spans="1:23" ht="24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</row>
    <row r="578" spans="1:23" ht="24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</row>
    <row r="579" spans="1:23" ht="24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 spans="1:23" ht="24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</row>
    <row r="581" spans="1:23" ht="24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 spans="1:23" ht="24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 spans="1:23" ht="24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 spans="1:23" ht="2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</row>
    <row r="585" spans="1:23" ht="24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 spans="1:23" ht="24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</row>
    <row r="587" spans="1:23" ht="24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 spans="1:23" ht="24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</row>
    <row r="589" spans="1:23" ht="24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 spans="1:23" ht="24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 spans="1:23" ht="24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 spans="1:23" ht="24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 spans="1:23" ht="24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 spans="1:23" ht="2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 spans="1:23" ht="24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 spans="1:23" ht="24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 spans="1:23" ht="24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 spans="1:23" ht="24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 spans="1:23" ht="24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 spans="1:23" ht="24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</row>
    <row r="601" spans="1:23" ht="24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 spans="1:23" ht="24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 spans="1:23" ht="24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 spans="1:23" ht="2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 spans="1:23" ht="24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</row>
    <row r="606" spans="1:23" ht="24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 spans="1:23" ht="24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 spans="1:23" ht="24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 spans="1:23" ht="24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 spans="1:23" ht="24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 spans="1:23" ht="24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</row>
    <row r="612" spans="1:23" ht="24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 spans="1:23" ht="24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 spans="1:23" ht="2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 spans="1:23" ht="24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 spans="1:23" ht="24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 spans="1:23" ht="24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 spans="1:23" ht="24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 spans="1:23" ht="24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</row>
    <row r="620" spans="1:23" ht="24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 spans="1:23" ht="24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 spans="1:23" ht="24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 spans="1:23" ht="24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 spans="1:23" ht="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 spans="1:23" ht="24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 spans="1:23" ht="24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 spans="1:23" ht="24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 spans="1:23" ht="24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 spans="1:23" ht="24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 spans="1:23" ht="24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 spans="1:23" ht="24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 spans="1:23" ht="24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 spans="1:23" ht="24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 spans="1:23" ht="2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 spans="1:23" ht="24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 spans="1:23" ht="24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 spans="1:23" ht="24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 spans="1:23" ht="24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 spans="1:23" ht="24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 spans="1:23" ht="24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 spans="1:23" ht="24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 spans="1:23" ht="24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 spans="1:23" ht="24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 spans="1:23" ht="2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 spans="1:23" ht="24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 spans="1:23" ht="24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 spans="1:23" ht="24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 spans="1:23" ht="24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 spans="1:23" ht="24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 spans="1:23" ht="24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 spans="1:23" ht="24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 spans="1:23" ht="24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 spans="1:23" ht="24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 spans="1:23" ht="2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 spans="1:23" ht="24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 spans="1:23" ht="24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 spans="1:23" ht="24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 spans="1:23" ht="24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 spans="1:23" ht="24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</row>
    <row r="660" spans="1:23" ht="24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 spans="1:23" ht="24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 spans="1:23" ht="24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 spans="1:23" ht="24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</row>
    <row r="664" spans="1:23" ht="2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 spans="1:23" ht="24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 spans="1:23" ht="24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 spans="1:23" ht="24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 spans="1:23" ht="24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 spans="1:23" ht="24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 spans="1:23" ht="24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 spans="1:23" ht="24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 spans="1:23" ht="24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</row>
    <row r="673" spans="1:23" ht="24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 spans="1:23" ht="2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 spans="1:23" ht="24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 spans="1:23" ht="24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 spans="1:23" ht="24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 spans="1:23" ht="24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</row>
    <row r="679" spans="1:23" ht="24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 spans="1:23" ht="24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 spans="1:23" ht="24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 spans="1:23" ht="24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</row>
    <row r="683" spans="1:23" ht="24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 spans="1:23" ht="2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</row>
    <row r="685" spans="1:23" ht="24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 spans="1:23" ht="24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 spans="1:23" ht="24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 spans="1:23" ht="24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 spans="1:23" ht="24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 spans="1:23" ht="24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 spans="1:23" ht="24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</row>
    <row r="692" spans="1:23" ht="24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 spans="1:23" ht="24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</row>
    <row r="694" spans="1:23" ht="2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 spans="1:23" ht="24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 spans="1:23" ht="24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 spans="1:23" ht="24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 spans="1:23" ht="24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 spans="1:23" ht="24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 spans="1:23" ht="24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 spans="1:23" ht="24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 spans="1:23" ht="24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 spans="1:23" ht="24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 spans="1:23" ht="2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 spans="1:23" ht="24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 spans="1:23" ht="24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 spans="1:23" ht="24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 spans="1:23" ht="24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</row>
    <row r="709" spans="1:23" ht="24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 spans="1:23" ht="24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 spans="1:23" ht="24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 spans="1:23" ht="24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</row>
    <row r="713" spans="1:23" ht="24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 spans="1:23" ht="2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 spans="1:23" ht="24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 spans="1:23" ht="24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 spans="1:23" ht="24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 spans="1:23" ht="24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 spans="1:23" ht="24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 spans="1:23" ht="24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</row>
    <row r="721" spans="1:23" ht="24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 spans="1:23" ht="24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</row>
    <row r="723" spans="1:23" ht="24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 spans="1:23" ht="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</row>
    <row r="725" spans="1:23" ht="24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 spans="1:23" ht="24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  <row r="727" spans="1:23" ht="24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</row>
    <row r="728" spans="1:23" ht="24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</row>
    <row r="729" spans="1:23" ht="24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</row>
    <row r="730" spans="1:23" ht="24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</row>
    <row r="731" spans="1:23" ht="24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</row>
    <row r="732" spans="1:23" ht="24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</row>
    <row r="733" spans="1:23" ht="24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</row>
    <row r="734" spans="1:23" ht="2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</row>
    <row r="735" spans="1:23" ht="24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</row>
    <row r="736" spans="1:23" ht="24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</row>
    <row r="737" spans="1:23" ht="24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</row>
    <row r="738" spans="1:23" ht="24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</row>
    <row r="739" spans="1:23" ht="24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</row>
    <row r="740" spans="1:23" ht="24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</row>
    <row r="741" spans="1:23" ht="24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</row>
    <row r="742" spans="1:23" ht="24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 spans="1:23" ht="24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</row>
    <row r="744" spans="1:23" ht="2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</row>
    <row r="745" spans="1:23" ht="24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</row>
    <row r="746" spans="1:23" ht="24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</row>
    <row r="747" spans="1:23" ht="24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</row>
    <row r="748" spans="1:23" ht="24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</row>
    <row r="749" spans="1:23" ht="24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</row>
    <row r="750" spans="1:23" ht="24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</row>
    <row r="751" spans="1:23" ht="24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</row>
    <row r="752" spans="1:23" ht="24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</row>
    <row r="753" spans="1:23" ht="24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</row>
    <row r="754" spans="1:23" ht="2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</row>
    <row r="755" spans="1:23" ht="24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</row>
    <row r="756" spans="1:23" ht="24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</row>
    <row r="757" spans="1:23" ht="24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</row>
    <row r="758" spans="1:23" ht="24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</row>
    <row r="759" spans="1:23" ht="24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</row>
    <row r="760" spans="1:23" ht="24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</row>
    <row r="761" spans="1:23" ht="24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</row>
    <row r="762" spans="1:23" ht="24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</row>
    <row r="763" spans="1:23" ht="24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</row>
    <row r="764" spans="1:23" ht="2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</row>
    <row r="765" spans="1:23" ht="24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</row>
    <row r="766" spans="1:23" ht="24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</row>
    <row r="767" spans="1:23" ht="24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</row>
    <row r="768" spans="1:23" ht="24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</row>
    <row r="769" spans="1:23" ht="24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</row>
    <row r="770" spans="1:23" ht="24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</row>
    <row r="771" spans="1:23" ht="24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</row>
    <row r="772" spans="1:23" ht="24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</row>
    <row r="773" spans="1:23" ht="24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</row>
    <row r="774" spans="1:23" ht="2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</row>
    <row r="775" spans="1:23" ht="24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</row>
    <row r="776" spans="1:23" ht="24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</row>
    <row r="777" spans="1:23" ht="24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</row>
    <row r="778" spans="1:23" ht="24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</row>
    <row r="779" spans="1:23" ht="24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</row>
    <row r="780" spans="1:23" ht="24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</row>
    <row r="781" spans="1:23" ht="24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</row>
    <row r="782" spans="1:23" ht="24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</row>
    <row r="783" spans="1:23" ht="24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</row>
    <row r="784" spans="1:23" ht="2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</row>
    <row r="785" spans="1:23" ht="24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</row>
    <row r="786" spans="1:23" ht="24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</row>
    <row r="787" spans="1:23" ht="24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</row>
    <row r="788" spans="1:23" ht="24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</row>
    <row r="789" spans="1:23" ht="24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</row>
    <row r="790" spans="1:23" ht="24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 spans="1:23" ht="24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</row>
    <row r="792" spans="1:23" ht="24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 spans="1:23" ht="24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</row>
    <row r="794" spans="1:23" ht="2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 spans="1:23" ht="24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 spans="1:23" ht="24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 spans="1:23" ht="24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</row>
    <row r="798" spans="1:23" ht="24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</row>
    <row r="799" spans="1:23" ht="24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</row>
    <row r="800" spans="1:23" ht="24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</row>
    <row r="801" spans="1:23" ht="24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</row>
    <row r="802" spans="1:23" ht="24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</row>
    <row r="803" spans="1:23" ht="24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</row>
    <row r="804" spans="1:23" ht="2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</row>
    <row r="805" spans="1:23" ht="24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</row>
    <row r="806" spans="1:23" ht="24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</row>
    <row r="807" spans="1:23" ht="24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</row>
    <row r="808" spans="1:23" ht="24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</row>
    <row r="809" spans="1:23" ht="24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</row>
    <row r="810" spans="1:23" ht="24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</row>
    <row r="811" spans="1:23" ht="24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</row>
    <row r="812" spans="1:23" ht="24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</row>
    <row r="813" spans="1:23" ht="24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</row>
    <row r="814" spans="1:23" ht="2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 spans="1:23" ht="24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</row>
    <row r="816" spans="1:23" ht="24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</row>
    <row r="817" spans="1:23" ht="24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</row>
    <row r="818" spans="1:23" ht="24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</row>
    <row r="819" spans="1:23" ht="24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</row>
    <row r="820" spans="1:23" ht="24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</row>
    <row r="821" spans="1:23" ht="24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</row>
    <row r="822" spans="1:23" ht="24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</row>
    <row r="823" spans="1:23" ht="24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</row>
    <row r="824" spans="1:23" ht="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</row>
    <row r="825" spans="1:23" ht="24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</row>
    <row r="826" spans="1:23" ht="24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</row>
    <row r="827" spans="1:23" ht="24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</row>
    <row r="828" spans="1:23" ht="24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</row>
    <row r="829" spans="1:23" ht="24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</row>
    <row r="830" spans="1:23" ht="24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</row>
    <row r="831" spans="1:23" ht="24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</row>
    <row r="832" spans="1:23" ht="24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</row>
    <row r="833" spans="1:23" ht="24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</row>
    <row r="834" spans="1:23" ht="2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</row>
    <row r="835" spans="1:23" ht="24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</row>
    <row r="836" spans="1:23" ht="24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</row>
    <row r="837" spans="1:23" ht="24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</row>
    <row r="838" spans="1:23" ht="24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 spans="1:23" ht="24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</row>
    <row r="840" spans="1:23" ht="24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</row>
    <row r="841" spans="1:23" ht="24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</row>
    <row r="842" spans="1:23" ht="24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</row>
    <row r="843" spans="1:23" ht="24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</row>
    <row r="844" spans="1:23" ht="2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</row>
    <row r="845" spans="1:23" ht="24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</row>
    <row r="846" spans="1:23" ht="24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</row>
    <row r="847" spans="1:23" ht="24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</row>
    <row r="848" spans="1:23" ht="24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</row>
    <row r="849" spans="1:23" ht="24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</row>
    <row r="850" spans="1:23" ht="24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</row>
    <row r="851" spans="1:23" ht="24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</row>
    <row r="852" spans="1:23" ht="24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</row>
    <row r="853" spans="1:23" ht="24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</row>
    <row r="854" spans="1:23" ht="2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</row>
    <row r="855" spans="1:23" ht="24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</row>
    <row r="856" spans="1:23" ht="24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</row>
    <row r="857" spans="1:23" ht="24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</row>
    <row r="858" spans="1:23" ht="24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</row>
    <row r="859" spans="1:23" ht="24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</row>
    <row r="860" spans="1:23" ht="24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</row>
    <row r="861" spans="1:23" ht="24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</row>
    <row r="862" spans="1:23" ht="24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 spans="1:23" ht="24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</row>
    <row r="864" spans="1:23" ht="2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</row>
    <row r="865" spans="1:23" ht="24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</row>
    <row r="866" spans="1:23" ht="24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</row>
    <row r="867" spans="1:23" ht="24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</row>
    <row r="868" spans="1:23" ht="24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</row>
    <row r="869" spans="1:23" ht="24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</row>
    <row r="870" spans="1:23" ht="24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</row>
    <row r="871" spans="1:23" ht="24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</row>
    <row r="872" spans="1:23" ht="24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</row>
    <row r="873" spans="1:23" ht="24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</row>
    <row r="874" spans="1:23" ht="2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</row>
    <row r="875" spans="1:23" ht="24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</row>
    <row r="876" spans="1:23" ht="24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</row>
    <row r="877" spans="1:23" ht="24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</row>
    <row r="878" spans="1:23" ht="24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</row>
    <row r="879" spans="1:23" ht="24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</row>
    <row r="880" spans="1:23" ht="24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</row>
    <row r="881" spans="1:23" ht="24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</row>
    <row r="882" spans="1:23" ht="24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</row>
    <row r="883" spans="1:23" ht="24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</row>
    <row r="884" spans="1:23" ht="2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</row>
    <row r="885" spans="1:23" ht="24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</row>
    <row r="886" spans="1:23" ht="24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 spans="1:23" ht="24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</row>
    <row r="888" spans="1:23" ht="24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</row>
    <row r="889" spans="1:23" ht="24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</row>
    <row r="890" spans="1:23" ht="24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</row>
    <row r="891" spans="1:23" ht="24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</row>
    <row r="892" spans="1:23" ht="24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</row>
    <row r="893" spans="1:23" ht="24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</row>
    <row r="894" spans="1:23" ht="2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</row>
    <row r="895" spans="1:23" ht="24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</row>
    <row r="896" spans="1:23" ht="24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</row>
    <row r="897" spans="1:23" ht="24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</row>
    <row r="898" spans="1:23" ht="24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</row>
    <row r="899" spans="1:23" ht="24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</row>
    <row r="900" spans="1:23" ht="24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</row>
    <row r="901" spans="1:23" ht="24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</row>
    <row r="902" spans="1:23" ht="24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</row>
    <row r="903" spans="1:23" ht="24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</row>
    <row r="904" spans="1:23" ht="2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</row>
    <row r="905" spans="1:23" ht="24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</row>
    <row r="906" spans="1:23" ht="24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</row>
    <row r="907" spans="1:23" ht="24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</row>
    <row r="908" spans="1:23" ht="24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</row>
    <row r="909" spans="1:23" ht="24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</row>
    <row r="910" spans="1:23" ht="24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 spans="1:23" ht="24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</row>
    <row r="912" spans="1:23" ht="24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</row>
    <row r="913" spans="1:23" ht="24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</row>
    <row r="914" spans="1:23" ht="2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</row>
    <row r="915" spans="1:23" ht="24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</row>
    <row r="916" spans="1:23" ht="24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</row>
    <row r="917" spans="1:23" ht="24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</row>
    <row r="918" spans="1:23" ht="24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</row>
    <row r="919" spans="1:23" ht="24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</row>
    <row r="920" spans="1:23" ht="24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</row>
    <row r="921" spans="1:23" ht="24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</row>
    <row r="922" spans="1:23" ht="24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</row>
    <row r="923" spans="1:23" ht="24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</row>
    <row r="924" spans="1:23" ht="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</row>
    <row r="925" spans="1:23" ht="24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</row>
    <row r="926" spans="1:23" ht="24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</row>
    <row r="927" spans="1:23" ht="24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</row>
    <row r="928" spans="1:23" ht="24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</row>
    <row r="929" spans="1:23" ht="24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</row>
    <row r="930" spans="1:23" ht="24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</row>
    <row r="931" spans="1:23" ht="24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</row>
    <row r="932" spans="1:23" ht="24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</row>
    <row r="933" spans="1:23" ht="24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</row>
    <row r="934" spans="1:23" ht="2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 spans="1:23" ht="24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</row>
    <row r="936" spans="1:23" ht="24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</row>
    <row r="937" spans="1:23" ht="24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</row>
    <row r="938" spans="1:23" ht="24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</row>
    <row r="939" spans="1:23" ht="24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</row>
    <row r="940" spans="1:23" ht="24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</row>
    <row r="941" spans="1:23" ht="24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</row>
    <row r="942" spans="1:23" ht="24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</row>
    <row r="943" spans="1:23" ht="24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</row>
    <row r="944" spans="1:23" ht="2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</row>
    <row r="945" spans="1:23" ht="24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</row>
    <row r="946" spans="1:23" ht="24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</row>
    <row r="947" spans="1:23" ht="24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</row>
    <row r="948" spans="1:23" ht="24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</row>
    <row r="949" spans="1:23" ht="24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</row>
    <row r="950" spans="1:23" ht="24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</row>
    <row r="951" spans="1:23" ht="24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</row>
    <row r="952" spans="1:23" ht="24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</row>
    <row r="953" spans="1:23" ht="24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</row>
    <row r="954" spans="1:23" ht="2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</row>
    <row r="955" spans="1:23" ht="24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</row>
    <row r="956" spans="1:23" ht="24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</row>
    <row r="957" spans="1:23" ht="24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</row>
    <row r="958" spans="1:23" ht="24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 spans="1:23" ht="24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</row>
    <row r="960" spans="1:23" ht="24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</row>
    <row r="961" spans="1:23" ht="24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</row>
    <row r="962" spans="1:23" ht="24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</row>
    <row r="963" spans="1:23" ht="24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</row>
    <row r="964" spans="1:23" ht="2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</row>
    <row r="965" spans="1:23" ht="24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</row>
    <row r="966" spans="1:23" ht="24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</row>
    <row r="967" spans="1:23" ht="24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</row>
    <row r="968" spans="1:23" ht="24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</row>
    <row r="969" spans="1:23" ht="24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</row>
    <row r="970" spans="1:23" ht="24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</row>
    <row r="971" spans="1:23" ht="24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</row>
    <row r="972" spans="1:23" ht="24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</row>
    <row r="973" spans="1:23" ht="24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</row>
    <row r="974" spans="1:23" ht="2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</row>
    <row r="975" spans="1:23" ht="24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</row>
    <row r="976" spans="1:23" ht="24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</row>
    <row r="977" spans="1:23" ht="24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</row>
    <row r="978" spans="1:23" ht="24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</row>
    <row r="979" spans="1:23" ht="24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</row>
    <row r="980" spans="1:23" ht="24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</row>
    <row r="981" spans="1:23" ht="24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</row>
    <row r="982" spans="1:23" ht="24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</row>
    <row r="983" spans="1:23" ht="24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 spans="1:23" ht="2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</row>
    <row r="985" spans="1:23" ht="24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</row>
    <row r="986" spans="1:23" ht="24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</row>
    <row r="987" spans="1:23" ht="24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</row>
    <row r="988" spans="1:23" ht="24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</row>
    <row r="989" spans="1:23" ht="24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</row>
    <row r="990" spans="1:23" ht="24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</row>
    <row r="991" spans="1:23" ht="24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</row>
    <row r="992" spans="1:23" ht="24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</row>
    <row r="993" spans="1:23" ht="24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</row>
    <row r="994" spans="1:23" ht="2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</row>
    <row r="995" spans="1:23" ht="24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</row>
    <row r="996" spans="1:23" ht="24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</row>
    <row r="997" spans="1:23" ht="24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</row>
    <row r="998" spans="1:23" ht="24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</row>
    <row r="999" spans="1:23" ht="24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</row>
    <row r="1000" spans="1:23" ht="24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</row>
    <row r="1001" spans="1:23" ht="24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</row>
    <row r="1002" spans="1:23" ht="24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</row>
    <row r="1003" spans="1:23" ht="24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</row>
    <row r="1004" spans="1:23" ht="2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</row>
    <row r="1005" spans="1:23" ht="24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</row>
    <row r="1006" spans="1:23" ht="24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</row>
  </sheetData>
  <mergeCells count="1">
    <mergeCell ref="A1:D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W1007"/>
  <sheetViews>
    <sheetView workbookViewId="0"/>
  </sheetViews>
  <sheetFormatPr defaultColWidth="12.5703125" defaultRowHeight="15.75" customHeight="1"/>
  <cols>
    <col min="1" max="1" width="24.7109375" customWidth="1"/>
    <col min="3" max="3" width="14.28515625" customWidth="1"/>
    <col min="4" max="4" width="23" customWidth="1"/>
  </cols>
  <sheetData>
    <row r="1" spans="1:23" ht="15.75" customHeight="1">
      <c r="A1" s="35" t="s">
        <v>67</v>
      </c>
      <c r="B1" s="34"/>
      <c r="C1" s="34"/>
      <c r="D1" s="34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ht="15.75" customHeight="1">
      <c r="A2" s="6" t="s">
        <v>38</v>
      </c>
      <c r="B2" s="6" t="s">
        <v>45</v>
      </c>
      <c r="C2" s="6" t="s">
        <v>40</v>
      </c>
      <c r="D2" s="6" t="s">
        <v>46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3" ht="15.75" customHeight="1">
      <c r="A3" s="6" t="s">
        <v>2</v>
      </c>
      <c r="B3" s="28">
        <f>46455.07+87924</f>
        <v>134379.07</v>
      </c>
      <c r="C3" s="6">
        <v>293413</v>
      </c>
      <c r="D3" s="6">
        <f t="shared" ref="D3:D7" si="0">B3/C3</f>
        <v>0.45798608105298677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 spans="1:23" ht="15.75" customHeight="1">
      <c r="A4" s="6" t="s">
        <v>3</v>
      </c>
      <c r="B4" s="28">
        <f>46429.06+86537.6</f>
        <v>132966.66</v>
      </c>
      <c r="C4" s="6">
        <v>310412</v>
      </c>
      <c r="D4" s="6">
        <f t="shared" si="0"/>
        <v>0.42835541151759599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 spans="1:23" ht="15.75" customHeight="1">
      <c r="A5" s="6" t="s">
        <v>4</v>
      </c>
      <c r="B5" s="28">
        <f>48967.49+89075.6</f>
        <v>138043.09</v>
      </c>
      <c r="C5" s="6">
        <v>311616</v>
      </c>
      <c r="D5" s="6">
        <f t="shared" si="0"/>
        <v>0.44299102100020538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</row>
    <row r="6" spans="1:23" ht="15.75" customHeight="1">
      <c r="A6" s="6" t="s">
        <v>5</v>
      </c>
      <c r="B6" s="6">
        <f>48236.5+88600</f>
        <v>136836.5</v>
      </c>
      <c r="C6" s="6">
        <v>333862</v>
      </c>
      <c r="D6" s="6">
        <f t="shared" si="0"/>
        <v>0.40985946289185354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 spans="1:23" ht="15.75" customHeight="1">
      <c r="A7" s="6" t="s">
        <v>6</v>
      </c>
      <c r="B7" s="6">
        <f>47007+81875.2</f>
        <v>128882.2</v>
      </c>
      <c r="C7" s="6">
        <v>335486</v>
      </c>
      <c r="D7" s="6">
        <f t="shared" si="0"/>
        <v>0.38416565817947695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spans="1:23" ht="15.75" customHeight="1">
      <c r="A8" s="6" t="s">
        <v>7</v>
      </c>
      <c r="B8" s="6"/>
      <c r="C8" s="6"/>
      <c r="D8" s="6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</row>
    <row r="9" spans="1:23" ht="15.75" customHeight="1">
      <c r="A9" s="6" t="s">
        <v>8</v>
      </c>
      <c r="B9" s="6"/>
      <c r="C9" s="6"/>
      <c r="D9" s="6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 spans="1:23" ht="15.75" customHeight="1">
      <c r="A10" s="6" t="s">
        <v>9</v>
      </c>
      <c r="B10" s="6"/>
      <c r="C10" s="6"/>
      <c r="D10" s="6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 spans="1:23" ht="15.75" customHeight="1">
      <c r="A11" s="6" t="s">
        <v>10</v>
      </c>
      <c r="B11" s="6"/>
      <c r="C11" s="6"/>
      <c r="D11" s="6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spans="1:23" ht="15.75" customHeight="1">
      <c r="A12" s="6" t="s">
        <v>11</v>
      </c>
      <c r="B12" s="6"/>
      <c r="C12" s="6"/>
      <c r="D12" s="6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spans="1:23" ht="15.75" customHeight="1">
      <c r="A13" s="6" t="s">
        <v>12</v>
      </c>
      <c r="B13" s="6"/>
      <c r="C13" s="6"/>
      <c r="D13" s="6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23" ht="15.75" customHeight="1">
      <c r="A14" s="6" t="s">
        <v>13</v>
      </c>
      <c r="B14" s="6"/>
      <c r="C14" s="6"/>
      <c r="D14" s="6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3" ht="15.7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spans="1:23" ht="15.7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 spans="1:23" ht="15.7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1:23" ht="15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spans="1:23" ht="15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spans="1:23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spans="1:23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spans="1: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spans="1:23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spans="1:23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spans="1:23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spans="1:23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spans="1:23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spans="1:23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spans="1:23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:23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spans="1:23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spans="1:23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spans="1:23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spans="1:23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spans="1:23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spans="1:23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spans="1:23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spans="1:23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spans="1:23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spans="1:23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spans="1:2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spans="1:23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spans="1:23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spans="1:23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spans="1:23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spans="1:23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spans="1:23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spans="1:23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spans="1:23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spans="1:23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spans="1:23" ht="24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spans="1:23" ht="2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spans="1:23" ht="24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spans="1:23" ht="24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spans="1:23" ht="24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spans="1:23" ht="24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spans="1:23" ht="24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spans="1:23" ht="24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spans="1:23" ht="24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spans="1:23" ht="24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spans="1:23" ht="24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spans="1:23" ht="2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spans="1:23" ht="24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spans="1:23" ht="24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spans="1:23" ht="24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spans="1:23" ht="24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spans="1:23" ht="24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spans="1:23" ht="24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spans="1:23" ht="24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spans="1:23" ht="24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spans="1:23" ht="24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spans="1:23" ht="2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spans="1:23" ht="24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spans="1:23" ht="24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spans="1:23" ht="24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spans="1:23" ht="24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spans="1:23" ht="24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spans="1:23" ht="24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spans="1:23" ht="24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spans="1:23" ht="24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spans="1:23" ht="24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spans="1:23" ht="2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spans="1:23" ht="24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spans="1:23" ht="24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spans="1:23" ht="24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spans="1:23" ht="24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spans="1:23" ht="24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spans="1:23" ht="24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spans="1:23" ht="24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spans="1:23" ht="24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spans="1:23" ht="24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spans="1:23" ht="2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spans="1:23" ht="24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spans="1:23" ht="24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spans="1:23" ht="24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spans="1:23" ht="24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spans="1:23" ht="24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spans="1:23" ht="24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spans="1:23" ht="24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spans="1:23" ht="24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spans="1:23" ht="24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spans="1:23" ht="2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spans="1:23" ht="24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spans="1:23" ht="24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spans="1:23" ht="24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spans="1:23" ht="24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spans="1:23" ht="24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spans="1:23" ht="24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spans="1:23" ht="24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spans="1:23" ht="24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spans="1:23" ht="24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spans="1:23" ht="2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spans="1:23" ht="24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spans="1:23" ht="24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spans="1:23" ht="24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spans="1:23" ht="24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spans="1:23" ht="24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spans="1:23" ht="24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spans="1:23" ht="24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spans="1:23" ht="24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spans="1:23" ht="24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spans="1:23" ht="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spans="1:23" ht="24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spans="1:23" ht="24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spans="1:23" ht="24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spans="1:23" ht="24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spans="1:23" ht="24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spans="1:23" ht="24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spans="1:23" ht="24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spans="1:23" ht="24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spans="1:23" ht="24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spans="1:23" ht="2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spans="1:23" ht="24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spans="1:23" ht="24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spans="1:23" ht="24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spans="1:23" ht="24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spans="1:23" ht="24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spans="1:23" ht="24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spans="1:23" ht="24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spans="1:23" ht="24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spans="1:23" ht="24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spans="1:23" ht="2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spans="1:23" ht="24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spans="1:23" ht="24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spans="1:23" ht="24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spans="1:23" ht="24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spans="1:23" ht="24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spans="1:23" ht="24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spans="1:23" ht="24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spans="1:23" ht="24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spans="1:23" ht="24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spans="1:23" ht="2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spans="1:23" ht="24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spans="1:23" ht="24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spans="1:23" ht="24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spans="1:23" ht="24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spans="1:23" ht="24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spans="1:23" ht="24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spans="1:23" ht="24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spans="1:23" ht="24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spans="1:23" ht="24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spans="1:23" ht="2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spans="1:23" ht="24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spans="1:23" ht="24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spans="1:23" ht="24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spans="1:23" ht="24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spans="1:23" ht="24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spans="1:23" ht="24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spans="1:23" ht="24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spans="1:23" ht="24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spans="1:23" ht="24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spans="1:23" ht="2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spans="1:23" ht="24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spans="1:23" ht="24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spans="1:23" ht="24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spans="1:23" ht="24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spans="1:23" ht="24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spans="1:23" ht="24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spans="1:23" ht="24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spans="1:23" ht="24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spans="1:23" ht="24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spans="1:23" ht="2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spans="1:23" ht="24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spans="1:23" ht="24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 spans="1:23" ht="24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spans="1:23" ht="24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 spans="1:23" ht="24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 spans="1:23" ht="24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 spans="1:23" ht="24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spans="1:23" ht="24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spans="1:23" ht="24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 spans="1:23" ht="2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spans="1:23" ht="24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 spans="1:23" ht="24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 spans="1:23" ht="24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 spans="1:23" ht="24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 spans="1:23" ht="24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 spans="1:23" ht="24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 spans="1:23" ht="24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 spans="1:23" ht="24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 spans="1:23" ht="24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 spans="1:23" ht="2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 spans="1:23" ht="24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 spans="1:23" ht="24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 spans="1:23" ht="24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 spans="1:23" ht="24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 spans="1:23" ht="24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 spans="1:23" ht="24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 spans="1:23" ht="24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 spans="1:23" ht="24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 spans="1:23" ht="24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 spans="1:23" ht="2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 spans="1:23" ht="24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 spans="1:23" ht="24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 spans="1:23" ht="24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 spans="1:23" ht="24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 spans="1:23" ht="24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 spans="1:23" ht="24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 spans="1:23" ht="24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 spans="1:23" ht="24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 spans="1:23" ht="24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 spans="1:23" ht="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 spans="1:23" ht="24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 spans="1:23" ht="24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 spans="1:23" ht="24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 spans="1:23" ht="24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 spans="1:23" ht="24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 spans="1:23" ht="24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 spans="1:23" ht="24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 spans="1:23" ht="24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 spans="1:23" ht="24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 spans="1:23" ht="2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 spans="1:23" ht="24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 spans="1:23" ht="24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 spans="1:23" ht="24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 spans="1:23" ht="24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 spans="1:23" ht="24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 spans="1:23" ht="24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 spans="1:23" ht="24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 spans="1:23" ht="24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 spans="1:23" ht="24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 spans="1:23" ht="2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 spans="1:23" ht="24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 spans="1:23" ht="24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 spans="1:23" ht="24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 spans="1:23" ht="24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 spans="1:23" ht="24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 spans="1:23" ht="24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 spans="1:23" ht="24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 spans="1:23" ht="24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 spans="1:23" ht="24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 spans="1:23" ht="2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 spans="1:23" ht="24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 spans="1:23" ht="24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 spans="1:23" ht="24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 spans="1:23" ht="24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 spans="1:23" ht="24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 spans="1:23" ht="24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 spans="1:23" ht="24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 spans="1:23" ht="24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 spans="1:23" ht="24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 spans="1:23" ht="2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 spans="1:23" ht="24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 spans="1:23" ht="24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 spans="1:23" ht="24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 spans="1:23" ht="24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 spans="1:23" ht="24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 spans="1:23" ht="24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 spans="1:23" ht="24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 spans="1:23" ht="24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 spans="1:23" ht="24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 spans="1:23" ht="2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 spans="1:23" ht="24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 spans="1:23" ht="24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 spans="1:23" ht="24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 spans="1:23" ht="24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 spans="1:23" ht="24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 spans="1:23" ht="24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 spans="1:23" ht="24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 spans="1:23" ht="24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 spans="1:23" ht="24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 spans="1:23" ht="2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 spans="1:23" ht="24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 spans="1:23" ht="24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 spans="1:23" ht="24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 spans="1:23" ht="24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 spans="1:23" ht="24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 spans="1:23" ht="24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 spans="1:23" ht="24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 spans="1:23" ht="24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 spans="1:23" ht="24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 spans="1:23" ht="2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 spans="1:23" ht="24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 spans="1:23" ht="24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 spans="1:23" ht="24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 spans="1:23" ht="24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 spans="1:23" ht="24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 spans="1:23" ht="24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 spans="1:23" ht="24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 spans="1:23" ht="24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 spans="1:23" ht="24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 spans="1:23" ht="2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 spans="1:23" ht="24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 spans="1:23" ht="24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 spans="1:23" ht="24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 spans="1:23" ht="24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 spans="1:23" ht="24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 spans="1:23" ht="24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 spans="1:23" ht="24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 spans="1:23" ht="24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 spans="1:23" ht="24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 spans="1:23" ht="2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 spans="1:23" ht="24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 spans="1:23" ht="24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 spans="1:23" ht="24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 spans="1:23" ht="24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</row>
    <row r="319" spans="1:23" ht="24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 spans="1:23" ht="24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 spans="1:23" ht="24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 spans="1:23" ht="24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 spans="1:23" ht="24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 spans="1:23" ht="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 spans="1:23" ht="24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 spans="1:23" ht="24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 spans="1:23" ht="24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 spans="1:23" ht="24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 spans="1:23" ht="24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 spans="1:23" ht="24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 spans="1:23" ht="24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 spans="1:23" ht="24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 spans="1:23" ht="24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 spans="1:23" ht="2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 spans="1:23" ht="24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 spans="1:23" ht="24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 spans="1:23" ht="24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 spans="1:23" ht="24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 spans="1:23" ht="24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 spans="1:23" ht="24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 spans="1:23" ht="24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 spans="1:23" ht="24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</row>
    <row r="343" spans="1:23" ht="24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 spans="1:23" ht="2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 spans="1:23" ht="24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 spans="1:23" ht="24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 spans="1:23" ht="24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 spans="1:23" ht="24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 spans="1:23" ht="24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 spans="1:23" ht="24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 spans="1:23" ht="24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 spans="1:23" ht="24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 spans="1:23" ht="24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 spans="1:23" ht="2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 spans="1:23" ht="24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 spans="1:23" ht="24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 spans="1:23" ht="24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 spans="1:23" ht="24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 spans="1:23" ht="24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 spans="1:23" ht="24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 spans="1:23" ht="24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 spans="1:23" ht="24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 spans="1:23" ht="24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 spans="1:23" ht="2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 spans="1:23" ht="24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 spans="1:23" ht="24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 spans="1:23" ht="24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 spans="1:23" ht="24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 spans="1:23" ht="24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</row>
    <row r="370" spans="1:23" ht="24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 spans="1:23" ht="24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 spans="1:23" ht="24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 spans="1:23" ht="24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 spans="1:23" ht="2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 spans="1:23" ht="24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 spans="1:23" ht="24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 spans="1:23" ht="24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 spans="1:23" ht="24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 spans="1:23" ht="24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 spans="1:23" ht="24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 spans="1:23" ht="24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 spans="1:23" ht="24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 spans="1:23" ht="24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 spans="1:23" ht="2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 spans="1:23" ht="24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 spans="1:23" ht="24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 spans="1:23" ht="24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 spans="1:23" ht="24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</row>
    <row r="389" spans="1:23" ht="24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 spans="1:23" ht="24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</row>
    <row r="391" spans="1:23" ht="24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 spans="1:23" ht="24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 spans="1:23" ht="24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 spans="1:23" ht="2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 spans="1:23" ht="24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 spans="1:23" ht="24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 spans="1:23" ht="24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</row>
    <row r="398" spans="1:23" ht="24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 spans="1:23" ht="24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 spans="1:23" ht="24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 spans="1:23" ht="24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 spans="1:23" ht="24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 spans="1:23" ht="24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 spans="1:23" ht="2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 spans="1:23" ht="24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 spans="1:23" ht="24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 spans="1:23" ht="24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 spans="1:23" ht="24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 spans="1:23" ht="24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 spans="1:23" ht="24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</row>
    <row r="411" spans="1:23" ht="24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 spans="1:23" ht="24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 spans="1:23" ht="24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 spans="1:23" ht="2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 spans="1:23" ht="24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 spans="1:23" ht="24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 spans="1:23" ht="24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</row>
    <row r="418" spans="1:23" ht="24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 spans="1:23" ht="24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 spans="1:23" ht="24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 spans="1:23" ht="24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 spans="1:23" ht="24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 spans="1:23" ht="24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 spans="1:23" ht="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 spans="1:23" ht="24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 spans="1:23" ht="24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 spans="1:23" ht="24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 spans="1:23" ht="24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 spans="1:23" ht="24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 spans="1:23" ht="24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 spans="1:23" ht="24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 spans="1:23" ht="24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 spans="1:23" ht="24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 spans="1:23" ht="2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 spans="1:23" ht="24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 spans="1:23" ht="24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 spans="1:23" ht="24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 spans="1:23" ht="24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 spans="1:23" ht="24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 spans="1:23" ht="24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 spans="1:23" ht="24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 spans="1:23" ht="24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 spans="1:23" ht="24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 spans="1:23" ht="2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</row>
    <row r="445" spans="1:23" ht="24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 spans="1:23" ht="24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 spans="1:23" ht="24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 spans="1:23" ht="24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 spans="1:23" ht="24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 spans="1:23" ht="24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 spans="1:23" ht="24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 spans="1:23" ht="24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</row>
    <row r="453" spans="1:23" ht="24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 spans="1:23" ht="2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 spans="1:23" ht="24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 spans="1:23" ht="24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 spans="1:23" ht="24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 spans="1:23" ht="24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 spans="1:23" ht="24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</row>
    <row r="460" spans="1:23" ht="24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 spans="1:23" ht="24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 spans="1:23" ht="24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 spans="1:23" ht="24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 spans="1:23" ht="2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 spans="1:23" ht="24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 spans="1:23" ht="24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 spans="1:23" ht="24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 spans="1:23" ht="24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 spans="1:23" ht="24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 spans="1:23" ht="24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 spans="1:23" ht="24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 spans="1:23" ht="24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 spans="1:23" ht="24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</row>
    <row r="474" spans="1:23" ht="2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 spans="1:23" ht="24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 spans="1:23" ht="24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 spans="1:23" ht="24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 spans="1:23" ht="24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 spans="1:23" ht="24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 spans="1:23" ht="24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 spans="1:23" ht="24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 spans="1:23" ht="24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 spans="1:23" ht="24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 spans="1:23" ht="2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</row>
    <row r="485" spans="1:23" ht="24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</row>
    <row r="486" spans="1:23" ht="24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 spans="1:23" ht="24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 spans="1:23" ht="24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 spans="1:23" ht="24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</row>
    <row r="490" spans="1:23" ht="24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 spans="1:23" ht="24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 spans="1:23" ht="24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 spans="1:23" ht="24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</row>
    <row r="494" spans="1:23" ht="2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 spans="1:23" ht="24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</row>
    <row r="496" spans="1:23" ht="24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 spans="1:23" ht="24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 spans="1:23" ht="24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</row>
    <row r="499" spans="1:23" ht="24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 spans="1:23" ht="24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 spans="1:23" ht="24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 spans="1:23" ht="24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 spans="1:23" ht="24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 spans="1:23" ht="2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 spans="1:23" ht="24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 spans="1:23" ht="24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 spans="1:23" ht="24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</row>
    <row r="508" spans="1:23" ht="24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 spans="1:23" ht="24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 spans="1:23" ht="24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</row>
    <row r="511" spans="1:23" ht="24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 spans="1:23" ht="24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 spans="1:23" ht="24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</row>
    <row r="514" spans="1:23" ht="2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 spans="1:23" ht="24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 spans="1:23" ht="24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 spans="1:23" ht="24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 spans="1:23" ht="24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 spans="1:23" ht="24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 spans="1:23" ht="24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</row>
    <row r="521" spans="1:23" ht="24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 spans="1:23" ht="24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 spans="1:23" ht="24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</row>
    <row r="524" spans="1:23" ht="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</row>
    <row r="525" spans="1:23" ht="24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 spans="1:23" ht="24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 spans="1:23" ht="24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 spans="1:23" ht="24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</row>
    <row r="529" spans="1:23" ht="24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 spans="1:23" ht="24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</row>
    <row r="531" spans="1:23" ht="24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 spans="1:23" ht="24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</row>
    <row r="533" spans="1:23" ht="24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 spans="1:23" ht="2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 spans="1:23" ht="24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 spans="1:23" ht="24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 spans="1:23" ht="24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</row>
    <row r="538" spans="1:23" ht="24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 spans="1:23" ht="24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 spans="1:23" ht="24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 spans="1:23" ht="24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 spans="1:23" ht="24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</row>
    <row r="543" spans="1:23" ht="24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 spans="1:23" ht="2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 spans="1:23" ht="24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</row>
    <row r="546" spans="1:23" ht="24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 spans="1:23" ht="24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 spans="1:23" ht="24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 spans="1:23" ht="24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 spans="1:23" ht="24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 spans="1:23" ht="24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</row>
    <row r="552" spans="1:23" ht="24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 spans="1:23" ht="24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</row>
    <row r="554" spans="1:23" ht="2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 spans="1:23" ht="24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 spans="1:23" ht="24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</row>
    <row r="557" spans="1:23" ht="24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 spans="1:23" ht="24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 spans="1:23" ht="24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</row>
    <row r="560" spans="1:23" ht="24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 spans="1:23" ht="24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 spans="1:23" ht="24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 spans="1:23" ht="24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 spans="1:23" ht="2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 spans="1:23" ht="24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 spans="1:23" ht="24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</row>
    <row r="567" spans="1:23" ht="24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 spans="1:23" ht="24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 spans="1:23" ht="24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 spans="1:23" ht="24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 spans="1:23" ht="24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 spans="1:23" ht="24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</row>
    <row r="573" spans="1:23" ht="24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 spans="1:23" ht="2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 spans="1:23" ht="24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 spans="1:23" ht="24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 spans="1:23" ht="24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</row>
    <row r="578" spans="1:23" ht="24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</row>
    <row r="579" spans="1:23" ht="24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 spans="1:23" ht="24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</row>
    <row r="581" spans="1:23" ht="24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 spans="1:23" ht="24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 spans="1:23" ht="24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 spans="1:23" ht="2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</row>
    <row r="585" spans="1:23" ht="24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 spans="1:23" ht="24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</row>
    <row r="587" spans="1:23" ht="24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 spans="1:23" ht="24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</row>
    <row r="589" spans="1:23" ht="24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 spans="1:23" ht="24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 spans="1:23" ht="24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 spans="1:23" ht="24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 spans="1:23" ht="24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 spans="1:23" ht="2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 spans="1:23" ht="24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 spans="1:23" ht="24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 spans="1:23" ht="24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 spans="1:23" ht="24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 spans="1:23" ht="24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 spans="1:23" ht="24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</row>
    <row r="601" spans="1:23" ht="24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 spans="1:23" ht="24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 spans="1:23" ht="24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 spans="1:23" ht="2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 spans="1:23" ht="24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</row>
    <row r="606" spans="1:23" ht="24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 spans="1:23" ht="24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 spans="1:23" ht="24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 spans="1:23" ht="24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 spans="1:23" ht="24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 spans="1:23" ht="24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</row>
    <row r="612" spans="1:23" ht="24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 spans="1:23" ht="24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 spans="1:23" ht="2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 spans="1:23" ht="24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 spans="1:23" ht="24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 spans="1:23" ht="24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 spans="1:23" ht="24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 spans="1:23" ht="24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</row>
    <row r="620" spans="1:23" ht="24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 spans="1:23" ht="24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 spans="1:23" ht="24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 spans="1:23" ht="24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 spans="1:23" ht="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 spans="1:23" ht="24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 spans="1:23" ht="24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 spans="1:23" ht="24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 spans="1:23" ht="24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 spans="1:23" ht="24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 spans="1:23" ht="24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 spans="1:23" ht="24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 spans="1:23" ht="24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 spans="1:23" ht="24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 spans="1:23" ht="2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 spans="1:23" ht="24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 spans="1:23" ht="24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 spans="1:23" ht="24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 spans="1:23" ht="24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 spans="1:23" ht="24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 spans="1:23" ht="24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 spans="1:23" ht="24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 spans="1:23" ht="24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 spans="1:23" ht="24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 spans="1:23" ht="2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 spans="1:23" ht="24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 spans="1:23" ht="24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 spans="1:23" ht="24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 spans="1:23" ht="24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 spans="1:23" ht="24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 spans="1:23" ht="24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 spans="1:23" ht="24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 spans="1:23" ht="24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 spans="1:23" ht="24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 spans="1:23" ht="2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 spans="1:23" ht="24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 spans="1:23" ht="24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 spans="1:23" ht="24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 spans="1:23" ht="24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 spans="1:23" ht="24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</row>
    <row r="660" spans="1:23" ht="24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 spans="1:23" ht="24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 spans="1:23" ht="24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 spans="1:23" ht="24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</row>
    <row r="664" spans="1:23" ht="2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 spans="1:23" ht="24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 spans="1:23" ht="24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 spans="1:23" ht="24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 spans="1:23" ht="24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 spans="1:23" ht="24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 spans="1:23" ht="24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 spans="1:23" ht="24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 spans="1:23" ht="24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</row>
    <row r="673" spans="1:23" ht="24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 spans="1:23" ht="2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 spans="1:23" ht="24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 spans="1:23" ht="24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 spans="1:23" ht="24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 spans="1:23" ht="24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</row>
    <row r="679" spans="1:23" ht="24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 spans="1:23" ht="24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 spans="1:23" ht="24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 spans="1:23" ht="24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</row>
    <row r="683" spans="1:23" ht="24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 spans="1:23" ht="2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</row>
    <row r="685" spans="1:23" ht="24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 spans="1:23" ht="24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 spans="1:23" ht="24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 spans="1:23" ht="24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 spans="1:23" ht="24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 spans="1:23" ht="24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 spans="1:23" ht="24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</row>
    <row r="692" spans="1:23" ht="24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 spans="1:23" ht="24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</row>
    <row r="694" spans="1:23" ht="2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 spans="1:23" ht="24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 spans="1:23" ht="24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 spans="1:23" ht="24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 spans="1:23" ht="24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 spans="1:23" ht="24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 spans="1:23" ht="24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 spans="1:23" ht="24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 spans="1:23" ht="24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 spans="1:23" ht="24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 spans="1:23" ht="2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 spans="1:23" ht="24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 spans="1:23" ht="24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 spans="1:23" ht="24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 spans="1:23" ht="24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</row>
    <row r="709" spans="1:23" ht="24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 spans="1:23" ht="24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 spans="1:23" ht="24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 spans="1:23" ht="24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</row>
    <row r="713" spans="1:23" ht="24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 spans="1:23" ht="2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 spans="1:23" ht="24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 spans="1:23" ht="24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 spans="1:23" ht="24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 spans="1:23" ht="24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 spans="1:23" ht="24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 spans="1:23" ht="24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</row>
    <row r="721" spans="1:23" ht="24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 spans="1:23" ht="24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</row>
    <row r="723" spans="1:23" ht="24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 spans="1:23" ht="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</row>
    <row r="725" spans="1:23" ht="24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 spans="1:23" ht="24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  <row r="727" spans="1:23" ht="24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</row>
    <row r="728" spans="1:23" ht="24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</row>
    <row r="729" spans="1:23" ht="24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</row>
    <row r="730" spans="1:23" ht="24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</row>
    <row r="731" spans="1:23" ht="24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</row>
    <row r="732" spans="1:23" ht="24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</row>
    <row r="733" spans="1:23" ht="24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</row>
    <row r="734" spans="1:23" ht="2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</row>
    <row r="735" spans="1:23" ht="24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</row>
    <row r="736" spans="1:23" ht="24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</row>
    <row r="737" spans="1:23" ht="24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</row>
    <row r="738" spans="1:23" ht="24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</row>
    <row r="739" spans="1:23" ht="24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</row>
    <row r="740" spans="1:23" ht="24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</row>
    <row r="741" spans="1:23" ht="24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</row>
    <row r="742" spans="1:23" ht="24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 spans="1:23" ht="24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</row>
    <row r="744" spans="1:23" ht="2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</row>
    <row r="745" spans="1:23" ht="24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</row>
    <row r="746" spans="1:23" ht="24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</row>
    <row r="747" spans="1:23" ht="24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</row>
    <row r="748" spans="1:23" ht="24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</row>
    <row r="749" spans="1:23" ht="24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</row>
    <row r="750" spans="1:23" ht="24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</row>
    <row r="751" spans="1:23" ht="24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</row>
    <row r="752" spans="1:23" ht="24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</row>
    <row r="753" spans="1:23" ht="24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</row>
    <row r="754" spans="1:23" ht="2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</row>
    <row r="755" spans="1:23" ht="24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</row>
    <row r="756" spans="1:23" ht="24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</row>
    <row r="757" spans="1:23" ht="24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</row>
    <row r="758" spans="1:23" ht="24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</row>
    <row r="759" spans="1:23" ht="24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</row>
    <row r="760" spans="1:23" ht="24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</row>
    <row r="761" spans="1:23" ht="24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</row>
    <row r="762" spans="1:23" ht="24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</row>
    <row r="763" spans="1:23" ht="24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</row>
    <row r="764" spans="1:23" ht="2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</row>
    <row r="765" spans="1:23" ht="24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</row>
    <row r="766" spans="1:23" ht="24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</row>
    <row r="767" spans="1:23" ht="24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</row>
    <row r="768" spans="1:23" ht="24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</row>
    <row r="769" spans="1:23" ht="24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</row>
    <row r="770" spans="1:23" ht="24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</row>
    <row r="771" spans="1:23" ht="24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</row>
    <row r="772" spans="1:23" ht="24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</row>
    <row r="773" spans="1:23" ht="24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</row>
    <row r="774" spans="1:23" ht="2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</row>
    <row r="775" spans="1:23" ht="24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</row>
    <row r="776" spans="1:23" ht="24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</row>
    <row r="777" spans="1:23" ht="24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</row>
    <row r="778" spans="1:23" ht="24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</row>
    <row r="779" spans="1:23" ht="24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</row>
    <row r="780" spans="1:23" ht="24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</row>
    <row r="781" spans="1:23" ht="24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</row>
    <row r="782" spans="1:23" ht="24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</row>
    <row r="783" spans="1:23" ht="24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</row>
    <row r="784" spans="1:23" ht="2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</row>
    <row r="785" spans="1:23" ht="24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</row>
    <row r="786" spans="1:23" ht="24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</row>
    <row r="787" spans="1:23" ht="24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</row>
    <row r="788" spans="1:23" ht="24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</row>
    <row r="789" spans="1:23" ht="24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</row>
    <row r="790" spans="1:23" ht="24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 spans="1:23" ht="24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</row>
    <row r="792" spans="1:23" ht="24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 spans="1:23" ht="24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</row>
    <row r="794" spans="1:23" ht="2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 spans="1:23" ht="24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 spans="1:23" ht="24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 spans="1:23" ht="24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</row>
    <row r="798" spans="1:23" ht="24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</row>
    <row r="799" spans="1:23" ht="24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</row>
    <row r="800" spans="1:23" ht="24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</row>
    <row r="801" spans="1:23" ht="24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</row>
    <row r="802" spans="1:23" ht="24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</row>
    <row r="803" spans="1:23" ht="24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</row>
    <row r="804" spans="1:23" ht="2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</row>
    <row r="805" spans="1:23" ht="24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</row>
    <row r="806" spans="1:23" ht="24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</row>
    <row r="807" spans="1:23" ht="24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</row>
    <row r="808" spans="1:23" ht="24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</row>
    <row r="809" spans="1:23" ht="24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</row>
    <row r="810" spans="1:23" ht="24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</row>
    <row r="811" spans="1:23" ht="24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</row>
    <row r="812" spans="1:23" ht="24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</row>
    <row r="813" spans="1:23" ht="24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</row>
    <row r="814" spans="1:23" ht="2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 spans="1:23" ht="24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</row>
    <row r="816" spans="1:23" ht="24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</row>
    <row r="817" spans="1:23" ht="24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</row>
    <row r="818" spans="1:23" ht="24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</row>
    <row r="819" spans="1:23" ht="24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</row>
    <row r="820" spans="1:23" ht="24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</row>
    <row r="821" spans="1:23" ht="24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</row>
    <row r="822" spans="1:23" ht="24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</row>
    <row r="823" spans="1:23" ht="24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</row>
    <row r="824" spans="1:23" ht="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</row>
    <row r="825" spans="1:23" ht="24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</row>
    <row r="826" spans="1:23" ht="24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</row>
    <row r="827" spans="1:23" ht="24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</row>
    <row r="828" spans="1:23" ht="24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</row>
    <row r="829" spans="1:23" ht="24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</row>
    <row r="830" spans="1:23" ht="24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</row>
    <row r="831" spans="1:23" ht="24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</row>
    <row r="832" spans="1:23" ht="24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</row>
    <row r="833" spans="1:23" ht="24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</row>
    <row r="834" spans="1:23" ht="2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</row>
    <row r="835" spans="1:23" ht="24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</row>
    <row r="836" spans="1:23" ht="24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</row>
    <row r="837" spans="1:23" ht="24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</row>
    <row r="838" spans="1:23" ht="24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 spans="1:23" ht="24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</row>
    <row r="840" spans="1:23" ht="24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</row>
    <row r="841" spans="1:23" ht="24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</row>
    <row r="842" spans="1:23" ht="24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</row>
    <row r="843" spans="1:23" ht="24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</row>
    <row r="844" spans="1:23" ht="2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</row>
    <row r="845" spans="1:23" ht="24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</row>
    <row r="846" spans="1:23" ht="24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</row>
    <row r="847" spans="1:23" ht="24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</row>
    <row r="848" spans="1:23" ht="24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</row>
    <row r="849" spans="1:23" ht="24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</row>
    <row r="850" spans="1:23" ht="24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</row>
    <row r="851" spans="1:23" ht="24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</row>
    <row r="852" spans="1:23" ht="24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</row>
    <row r="853" spans="1:23" ht="24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</row>
    <row r="854" spans="1:23" ht="2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</row>
    <row r="855" spans="1:23" ht="24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</row>
    <row r="856" spans="1:23" ht="24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</row>
    <row r="857" spans="1:23" ht="24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</row>
    <row r="858" spans="1:23" ht="24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</row>
    <row r="859" spans="1:23" ht="24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</row>
    <row r="860" spans="1:23" ht="24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</row>
    <row r="861" spans="1:23" ht="24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</row>
    <row r="862" spans="1:23" ht="24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 spans="1:23" ht="24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</row>
    <row r="864" spans="1:23" ht="2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</row>
    <row r="865" spans="1:23" ht="24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</row>
    <row r="866" spans="1:23" ht="24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</row>
    <row r="867" spans="1:23" ht="24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</row>
    <row r="868" spans="1:23" ht="24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</row>
    <row r="869" spans="1:23" ht="24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</row>
    <row r="870" spans="1:23" ht="24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</row>
    <row r="871" spans="1:23" ht="24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</row>
    <row r="872" spans="1:23" ht="24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</row>
    <row r="873" spans="1:23" ht="24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</row>
    <row r="874" spans="1:23" ht="2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</row>
    <row r="875" spans="1:23" ht="24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</row>
    <row r="876" spans="1:23" ht="24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</row>
    <row r="877" spans="1:23" ht="24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</row>
    <row r="878" spans="1:23" ht="24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</row>
    <row r="879" spans="1:23" ht="24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</row>
    <row r="880" spans="1:23" ht="24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</row>
    <row r="881" spans="1:23" ht="24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</row>
    <row r="882" spans="1:23" ht="24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</row>
    <row r="883" spans="1:23" ht="24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</row>
    <row r="884" spans="1:23" ht="2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</row>
    <row r="885" spans="1:23" ht="24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</row>
    <row r="886" spans="1:23" ht="24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 spans="1:23" ht="24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</row>
    <row r="888" spans="1:23" ht="24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</row>
    <row r="889" spans="1:23" ht="24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</row>
    <row r="890" spans="1:23" ht="24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</row>
    <row r="891" spans="1:23" ht="24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</row>
    <row r="892" spans="1:23" ht="24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</row>
    <row r="893" spans="1:23" ht="24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</row>
    <row r="894" spans="1:23" ht="2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</row>
    <row r="895" spans="1:23" ht="24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</row>
    <row r="896" spans="1:23" ht="24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</row>
    <row r="897" spans="1:23" ht="24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</row>
    <row r="898" spans="1:23" ht="24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</row>
    <row r="899" spans="1:23" ht="24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</row>
    <row r="900" spans="1:23" ht="24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</row>
    <row r="901" spans="1:23" ht="24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</row>
    <row r="902" spans="1:23" ht="24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</row>
    <row r="903" spans="1:23" ht="24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</row>
    <row r="904" spans="1:23" ht="2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</row>
    <row r="905" spans="1:23" ht="24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</row>
    <row r="906" spans="1:23" ht="24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</row>
    <row r="907" spans="1:23" ht="24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</row>
    <row r="908" spans="1:23" ht="24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</row>
    <row r="909" spans="1:23" ht="24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</row>
    <row r="910" spans="1:23" ht="24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 spans="1:23" ht="24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</row>
    <row r="912" spans="1:23" ht="24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</row>
    <row r="913" spans="1:23" ht="24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</row>
    <row r="914" spans="1:23" ht="2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</row>
    <row r="915" spans="1:23" ht="24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</row>
    <row r="916" spans="1:23" ht="24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</row>
    <row r="917" spans="1:23" ht="24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</row>
    <row r="918" spans="1:23" ht="24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</row>
    <row r="919" spans="1:23" ht="24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</row>
    <row r="920" spans="1:23" ht="24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</row>
    <row r="921" spans="1:23" ht="24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</row>
    <row r="922" spans="1:23" ht="24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</row>
    <row r="923" spans="1:23" ht="24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</row>
    <row r="924" spans="1:23" ht="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</row>
    <row r="925" spans="1:23" ht="24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</row>
    <row r="926" spans="1:23" ht="24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</row>
    <row r="927" spans="1:23" ht="24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</row>
    <row r="928" spans="1:23" ht="24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</row>
    <row r="929" spans="1:23" ht="24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</row>
    <row r="930" spans="1:23" ht="24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</row>
    <row r="931" spans="1:23" ht="24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</row>
    <row r="932" spans="1:23" ht="24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</row>
    <row r="933" spans="1:23" ht="24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</row>
    <row r="934" spans="1:23" ht="2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 spans="1:23" ht="24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</row>
    <row r="936" spans="1:23" ht="24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</row>
    <row r="937" spans="1:23" ht="24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</row>
    <row r="938" spans="1:23" ht="24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</row>
    <row r="939" spans="1:23" ht="24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</row>
    <row r="940" spans="1:23" ht="24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</row>
    <row r="941" spans="1:23" ht="24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</row>
    <row r="942" spans="1:23" ht="24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</row>
    <row r="943" spans="1:23" ht="24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</row>
    <row r="944" spans="1:23" ht="2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</row>
    <row r="945" spans="1:23" ht="24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</row>
    <row r="946" spans="1:23" ht="24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</row>
    <row r="947" spans="1:23" ht="24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</row>
    <row r="948" spans="1:23" ht="24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</row>
    <row r="949" spans="1:23" ht="24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</row>
    <row r="950" spans="1:23" ht="24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</row>
    <row r="951" spans="1:23" ht="24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</row>
    <row r="952" spans="1:23" ht="24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</row>
    <row r="953" spans="1:23" ht="24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</row>
    <row r="954" spans="1:23" ht="2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</row>
    <row r="955" spans="1:23" ht="24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</row>
    <row r="956" spans="1:23" ht="24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</row>
    <row r="957" spans="1:23" ht="24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</row>
    <row r="958" spans="1:23" ht="24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 spans="1:23" ht="24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</row>
    <row r="960" spans="1:23" ht="24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</row>
    <row r="961" spans="1:23" ht="24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</row>
    <row r="962" spans="1:23" ht="24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</row>
    <row r="963" spans="1:23" ht="24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</row>
    <row r="964" spans="1:23" ht="2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</row>
    <row r="965" spans="1:23" ht="24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</row>
    <row r="966" spans="1:23" ht="24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</row>
    <row r="967" spans="1:23" ht="24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</row>
    <row r="968" spans="1:23" ht="24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</row>
    <row r="969" spans="1:23" ht="24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</row>
    <row r="970" spans="1:23" ht="24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</row>
    <row r="971" spans="1:23" ht="24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</row>
    <row r="972" spans="1:23" ht="24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</row>
    <row r="973" spans="1:23" ht="24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</row>
    <row r="974" spans="1:23" ht="2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</row>
    <row r="975" spans="1:23" ht="24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</row>
    <row r="976" spans="1:23" ht="24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</row>
    <row r="977" spans="1:23" ht="24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</row>
    <row r="978" spans="1:23" ht="24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</row>
    <row r="979" spans="1:23" ht="24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</row>
    <row r="980" spans="1:23" ht="24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</row>
    <row r="981" spans="1:23" ht="24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</row>
    <row r="982" spans="1:23" ht="24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</row>
    <row r="983" spans="1:23" ht="24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 spans="1:23" ht="2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</row>
    <row r="985" spans="1:23" ht="24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</row>
    <row r="986" spans="1:23" ht="24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</row>
    <row r="987" spans="1:23" ht="24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</row>
    <row r="988" spans="1:23" ht="24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</row>
    <row r="989" spans="1:23" ht="24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</row>
    <row r="990" spans="1:23" ht="24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</row>
    <row r="991" spans="1:23" ht="24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</row>
    <row r="992" spans="1:23" ht="24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</row>
    <row r="993" spans="1:23" ht="24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</row>
    <row r="994" spans="1:23" ht="2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</row>
    <row r="995" spans="1:23" ht="24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</row>
    <row r="996" spans="1:23" ht="24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</row>
    <row r="997" spans="1:23" ht="24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</row>
    <row r="998" spans="1:23" ht="24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</row>
    <row r="999" spans="1:23" ht="24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</row>
    <row r="1000" spans="1:23" ht="24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</row>
    <row r="1001" spans="1:23" ht="24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</row>
    <row r="1002" spans="1:23" ht="24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</row>
    <row r="1003" spans="1:23" ht="24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</row>
    <row r="1004" spans="1:23" ht="2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</row>
    <row r="1005" spans="1:23" ht="24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</row>
    <row r="1006" spans="1:23" ht="24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</row>
    <row r="1007" spans="1:23" ht="24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</row>
  </sheetData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กราฟ</vt:lpstr>
      <vt:lpstr>กปภ.ข.1</vt:lpstr>
      <vt:lpstr>ชลบุรี(ชั้นพิเศษ)</vt:lpstr>
      <vt:lpstr>บ้านบึง</vt:lpstr>
      <vt:lpstr>พนัสนิคม</vt:lpstr>
      <vt:lpstr>ศรีราชา</vt:lpstr>
      <vt:lpstr>แหลมฉบัง</vt:lpstr>
      <vt:lpstr>พัทยา(ชั้นพิเศษ)</vt:lpstr>
      <vt:lpstr>ฉะเชิงเทรา</vt:lpstr>
      <vt:lpstr>บางปะกง</vt:lpstr>
      <vt:lpstr>บางคล้า</vt:lpstr>
      <vt:lpstr>พนมสารคาม</vt:lpstr>
      <vt:lpstr>ระยอง</vt:lpstr>
      <vt:lpstr>บ้านฉาง</vt:lpstr>
      <vt:lpstr>ปากน้ำประแสร์</vt:lpstr>
      <vt:lpstr>จันทบุรี</vt:lpstr>
      <vt:lpstr>ขลุง</vt:lpstr>
      <vt:lpstr>ตราด</vt:lpstr>
      <vt:lpstr>คลองใหญ่</vt:lpstr>
      <vt:lpstr>สระแก้ว</vt:lpstr>
      <vt:lpstr>วัฒนานคร</vt:lpstr>
      <vt:lpstr>อรัญประเทศ</vt:lpstr>
      <vt:lpstr>ปราจีนบุรี</vt:lpstr>
      <vt:lpstr>กบินทร์บุรี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Prayoon Si</cp:lastModifiedBy>
  <dcterms:modified xsi:type="dcterms:W3CDTF">2026-04-09T16:40:03Z</dcterms:modified>
</cp:coreProperties>
</file>