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7.xml"/>
  <Override ContentType="application/vnd.openxmlformats-officedocument.drawingml.chart+xml" PartName="/xl/charts/chart2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26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8.xml"/>
  <Override ContentType="application/vnd.openxmlformats-officedocument.drawingml.chart+xml" PartName="/xl/charts/chart17.xml"/>
  <Override ContentType="application/vnd.openxmlformats-officedocument.drawingml.chart+xml" PartName="/xl/charts/chart25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5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5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กราฟ" sheetId="1" r:id="rId5"/>
    <sheet state="visible" name="กปภ.ข.1" sheetId="2" r:id="rId6"/>
    <sheet state="visible" name="ชลบุรี(ชั้นพิเศษ)" sheetId="3" r:id="rId7"/>
    <sheet state="visible" name="บ้านบึง" sheetId="4" r:id="rId8"/>
    <sheet state="visible" name="พนัสนิคม" sheetId="5" r:id="rId9"/>
    <sheet state="visible" name="ศรีราชา" sheetId="6" r:id="rId10"/>
    <sheet state="visible" name="แหลมฉบัง" sheetId="7" r:id="rId11"/>
    <sheet state="visible" name="พัทยา(ชั้นพิเศษ)" sheetId="8" r:id="rId12"/>
    <sheet state="visible" name="ฉะเชิงเทรา" sheetId="9" r:id="rId13"/>
    <sheet state="visible" name="บางปะกง" sheetId="10" r:id="rId14"/>
    <sheet state="visible" name="บางคล้า" sheetId="11" r:id="rId15"/>
    <sheet state="visible" name="พนมสารคาม" sheetId="12" r:id="rId16"/>
    <sheet state="visible" name="ระยอง" sheetId="13" r:id="rId17"/>
    <sheet state="visible" name="บ้านฉาง" sheetId="14" r:id="rId18"/>
    <sheet state="visible" name="ปากน้ำประแสร์" sheetId="15" r:id="rId19"/>
    <sheet state="visible" name="จันทบุรี" sheetId="16" r:id="rId20"/>
    <sheet state="visible" name="ขลุง" sheetId="17" r:id="rId21"/>
    <sheet state="visible" name="ตราด" sheetId="18" r:id="rId22"/>
    <sheet state="visible" name="คลองใหญ่" sheetId="19" r:id="rId23"/>
    <sheet state="visible" name="สระแก้ว" sheetId="20" r:id="rId24"/>
    <sheet state="visible" name="วัฒนานคร" sheetId="21" r:id="rId25"/>
    <sheet state="visible" name="อรัญประเทศ" sheetId="22" r:id="rId26"/>
    <sheet state="visible" name="ปราจีนบุรี" sheetId="23" r:id="rId27"/>
    <sheet state="visible" name="กบินทร์บุรี" sheetId="24" r:id="rId28"/>
  </sheets>
  <definedNames/>
  <calcPr/>
</workbook>
</file>

<file path=xl/sharedStrings.xml><?xml version="1.0" encoding="utf-8"?>
<sst xmlns="http://schemas.openxmlformats.org/spreadsheetml/2006/main" count="431" uniqueCount="69">
  <si>
    <t>Data</t>
  </si>
  <si>
    <t>ปีงบประมาณ 2569</t>
  </si>
  <si>
    <t>ต.ค.-68</t>
  </si>
  <si>
    <t>พ.ย.-68</t>
  </si>
  <si>
    <t>ธ.ค.-68</t>
  </si>
  <si>
    <t>ม.ค.-69</t>
  </si>
  <si>
    <t>ก.พ.-69</t>
  </si>
  <si>
    <t>มี.ค.-69</t>
  </si>
  <si>
    <t>เม.ย.-69</t>
  </si>
  <si>
    <t>พ.ค.-69</t>
  </si>
  <si>
    <t>มิ.ย.-69</t>
  </si>
  <si>
    <t>ก.ค.-69</t>
  </si>
  <si>
    <t>ส.ค.-69</t>
  </si>
  <si>
    <t>ก.ย.-69</t>
  </si>
  <si>
    <t>ชลบุรี (พ)</t>
  </si>
  <si>
    <t>พัทยา (พ)</t>
  </si>
  <si>
    <t>บ้านบึง</t>
  </si>
  <si>
    <t>พนัสนิคม</t>
  </si>
  <si>
    <t>ศรีราชา</t>
  </si>
  <si>
    <t>แหลมฉบัง</t>
  </si>
  <si>
    <t>ฉะเชิงเทรา</t>
  </si>
  <si>
    <t>บางปะกง</t>
  </si>
  <si>
    <t>บางคล้า</t>
  </si>
  <si>
    <t>พนมสารคาม</t>
  </si>
  <si>
    <t>ระยอง</t>
  </si>
  <si>
    <t>บ้านฉาง</t>
  </si>
  <si>
    <t>ปากน้ำประแสร์</t>
  </si>
  <si>
    <t>จันทบุรี</t>
  </si>
  <si>
    <t>ขลุง</t>
  </si>
  <si>
    <t>ตราด</t>
  </si>
  <si>
    <t>คลองใหญ่</t>
  </si>
  <si>
    <t>สระแก้ว</t>
  </si>
  <si>
    <t>วัฒนานคร</t>
  </si>
  <si>
    <t>อรัญประเทศ</t>
  </si>
  <si>
    <t>ปราจีนบุรี</t>
  </si>
  <si>
    <t>กบินทร์บุรี</t>
  </si>
  <si>
    <t>ภาพรวม กปภ.ข.1</t>
  </si>
  <si>
    <t>กปภ.ข.1</t>
  </si>
  <si>
    <t>เดือน</t>
  </si>
  <si>
    <t>หน่วยไฟฟ้าระบบจำหน่าย</t>
  </si>
  <si>
    <t>ปริมาณน้ำจำหน่าย</t>
  </si>
  <si>
    <t>หน่วยไฟฟ้าระบบจำหน่าย/ปริมาณน้ำจำหน่าย</t>
  </si>
  <si>
    <t>OISหน่วยไฟฟ้าระบบจำหน่าย+หน่วยไฟฟ้ากรค.</t>
  </si>
  <si>
    <t>OISปริมาณน้ำจำหน่าย</t>
  </si>
  <si>
    <t>https://onedrive.live.com/:x:/g/personal/2B09B5D7CA008032/IQBGL1PxVZKRSLDYT0jPOxCwAVK4AhjJawaQtWlD1RTKmnM?resid=2B09B5D7CA008032!sf1532f4692554891b0d84f48cf3b10b0&amp;ithint=file%2Cxlsx&amp;e=NqRli6&amp;migratedtospo=true&amp;redeem=aHR0cHM6Ly8xZHJ2Lm1zL3gvYy8yYjA5YjVkN2NhMDA4MDMyL0lRQkdMMVB4VlpLUlNMRFlUMGpQT3hDd0FWSzRBaGpKYXdhUXRXbEQxUlRLbW5NP2U9TnFSbGk2</t>
  </si>
  <si>
    <t>กปภ.สาขาชลบุรี(ชั้นพิเศษ)</t>
  </si>
  <si>
    <t>หน่วยไฟฟ้า</t>
  </si>
  <si>
    <t>หน่วยไฟฟ้า/ปริมาณน้ำจำหน่าย</t>
  </si>
  <si>
    <t>กปภ.สาขาบ้านบึง</t>
  </si>
  <si>
    <t>กปภ.สาขาพนัสนิคม</t>
  </si>
  <si>
    <t>กปภ.สาขาศรีราชา</t>
  </si>
  <si>
    <t>กปภ.สาขาแหลมฉบัง</t>
  </si>
  <si>
    <t>กปภ.สาขาพัทยา(ชั้นพิเศษ)</t>
  </si>
  <si>
    <t>กปภ.สาขาฉะเชิงเทรา</t>
  </si>
  <si>
    <t>กปภ.สาขาบางปะกง</t>
  </si>
  <si>
    <t>กปภ.สาขาบางคล้า</t>
  </si>
  <si>
    <t>กปภ.สาขาพนมสารคาม</t>
  </si>
  <si>
    <t>กปภ.สาขาระยอง</t>
  </si>
  <si>
    <t>กปภ.สาขาบ้านฉาง</t>
  </si>
  <si>
    <t>กปภ.สาขาปากน้ำประแสร์</t>
  </si>
  <si>
    <t>กปภ.สาขาจันทบุรี</t>
  </si>
  <si>
    <t>กปภ.สาขาขลุง</t>
  </si>
  <si>
    <t>กปภ.สาขาตราด</t>
  </si>
  <si>
    <t>กปภ.สาขาคลองใหญ่</t>
  </si>
  <si>
    <t>กปภ.สาขาสระแก้ว</t>
  </si>
  <si>
    <t>กปภ.สาขาวัฒนานคร</t>
  </si>
  <si>
    <t>กปภ.สาขาอรัญประเทศ</t>
  </si>
  <si>
    <t>กปภ.สาขาปราจีนบุรี</t>
  </si>
  <si>
    <t>กปภ.สาขากบินทร์บุรี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</si>
</sst>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sz val="14.0"/>
      <color theme="1"/>
      <name val="Sarabun"/>
    </font>
    <font/>
    <font>
      <sz val="14.0"/>
      <color theme="1"/>
      <name val="Sarabun"/>
    </font>
    <font>
      <sz val="16.0"/>
      <color theme="1"/>
      <name val="TH SarabunPSK"/>
    </font>
    <font>
      <sz val="14.0"/>
      <color theme="1"/>
      <name val="&quot;TH SarabunPSK&quot;"/>
    </font>
    <font>
      <sz val="16.0"/>
      <color rgb="FF000000"/>
      <name val="TH SarabunPSK"/>
    </font>
    <font>
      <u/>
      <sz val="16.0"/>
      <color rgb="FF0000FF"/>
      <name val="TH SarabunPSK"/>
    </font>
    <font>
      <sz val="15.0"/>
      <color theme="1"/>
      <name val="TH SarabunPSK"/>
    </font>
    <font>
      <sz val="15.0"/>
      <color theme="1"/>
      <name val="&quot;TH SarabunPSK&quot;"/>
    </font>
    <font>
      <sz val="16.0"/>
      <color rgb="FF000000"/>
      <name val="&quot;Cordia New&quot;"/>
    </font>
    <font>
      <sz val="16.0"/>
      <color theme="1"/>
      <name val="&quot;TH SarabunPSK&quot;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2" fillId="0" fontId="3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6" fillId="0" fontId="4" numFmtId="4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/>
    </xf>
    <xf borderId="6" fillId="0" fontId="3" numFmtId="4" xfId="0" applyAlignment="1" applyBorder="1" applyFont="1" applyNumberFormat="1">
      <alignment horizontal="center" readingOrder="0"/>
    </xf>
    <xf borderId="6" fillId="0" fontId="3" numFmtId="2" xfId="0" applyBorder="1" applyFont="1" applyNumberFormat="1"/>
    <xf borderId="6" fillId="0" fontId="3" numFmtId="4" xfId="0" applyBorder="1" applyFont="1" applyNumberFormat="1"/>
    <xf borderId="6" fillId="0" fontId="3" numFmtId="4" xfId="0" applyAlignment="1" applyBorder="1" applyFont="1" applyNumberFormat="1">
      <alignment readingOrder="0"/>
    </xf>
    <xf borderId="6" fillId="0" fontId="3" numFmtId="0" xfId="0" applyAlignment="1" applyBorder="1" applyFont="1">
      <alignment readingOrder="0"/>
    </xf>
    <xf borderId="6" fillId="0" fontId="3" numFmtId="2" xfId="0" applyAlignment="1" applyBorder="1" applyFont="1" applyNumberFormat="1">
      <alignment horizontal="center" readingOrder="0"/>
    </xf>
    <xf borderId="7" fillId="0" fontId="3" numFmtId="0" xfId="0" applyBorder="1" applyFont="1"/>
    <xf borderId="0" fillId="0" fontId="4" numFmtId="4" xfId="0" applyAlignment="1" applyFont="1" applyNumberFormat="1">
      <alignment horizontal="center" readingOrder="0"/>
    </xf>
    <xf borderId="0" fillId="0" fontId="4" numFmtId="4" xfId="0" applyAlignment="1" applyFont="1" applyNumberFormat="1">
      <alignment horizontal="center"/>
    </xf>
    <xf borderId="6" fillId="0" fontId="4" numFmtId="4" xfId="0" applyAlignment="1" applyBorder="1" applyFont="1" applyNumberFormat="1">
      <alignment horizontal="center" readingOrder="0" vertical="center"/>
    </xf>
    <xf borderId="6" fillId="0" fontId="4" numFmtId="4" xfId="0" applyAlignment="1" applyBorder="1" applyFont="1" applyNumberFormat="1">
      <alignment horizontal="center" readingOrder="0" shrinkToFit="0" vertical="center" wrapText="1"/>
    </xf>
    <xf borderId="6" fillId="0" fontId="5" numFmtId="4" xfId="0" applyAlignment="1" applyBorder="1" applyFont="1" applyNumberFormat="1">
      <alignment horizontal="center" readingOrder="0" shrinkToFit="0" vertical="bottom" wrapText="0"/>
    </xf>
    <xf borderId="6" fillId="0" fontId="6" numFmtId="4" xfId="0" applyAlignment="1" applyBorder="1" applyFont="1" applyNumberFormat="1">
      <alignment horizontal="center" readingOrder="0" shrinkToFit="0" vertical="bottom" wrapText="0"/>
    </xf>
    <xf borderId="6" fillId="0" fontId="4" numFmtId="4" xfId="0" applyAlignment="1" applyBorder="1" applyFont="1" applyNumberFormat="1">
      <alignment horizontal="center"/>
    </xf>
    <xf borderId="6" fillId="2" fontId="4" numFmtId="4" xfId="0" applyAlignment="1" applyBorder="1" applyFill="1" applyFont="1" applyNumberFormat="1">
      <alignment horizontal="center" readingOrder="0"/>
    </xf>
    <xf borderId="0" fillId="3" fontId="4" numFmtId="4" xfId="0" applyAlignment="1" applyFill="1" applyFont="1" applyNumberFormat="1">
      <alignment horizontal="center" readingOrder="0"/>
    </xf>
    <xf borderId="0" fillId="0" fontId="7" numFmtId="4" xfId="0" applyAlignment="1" applyFont="1" applyNumberFormat="1">
      <alignment horizontal="center" readingOrder="0"/>
    </xf>
    <xf borderId="6" fillId="0" fontId="8" numFmtId="4" xfId="0" applyAlignment="1" applyBorder="1" applyFont="1" applyNumberFormat="1">
      <alignment horizontal="center" readingOrder="0" shrinkToFit="0" vertical="bottom" wrapText="0"/>
    </xf>
    <xf borderId="6" fillId="0" fontId="9" numFmtId="4" xfId="0" applyAlignment="1" applyBorder="1" applyFont="1" applyNumberFormat="1">
      <alignment horizontal="center" readingOrder="0" shrinkToFit="0" vertical="bottom" wrapText="0"/>
    </xf>
    <xf borderId="6" fillId="0" fontId="8" numFmtId="4" xfId="0" applyAlignment="1" applyBorder="1" applyFont="1" applyNumberFormat="1">
      <alignment horizontal="center"/>
    </xf>
    <xf borderId="6" fillId="0" fontId="5" numFmtId="4" xfId="0" applyAlignment="1" applyBorder="1" applyFont="1" applyNumberFormat="1">
      <alignment horizontal="left" readingOrder="0" shrinkToFit="0" vertical="bottom" wrapText="0"/>
    </xf>
    <xf borderId="6" fillId="0" fontId="10" numFmtId="4" xfId="0" applyAlignment="1" applyBorder="1" applyFont="1" applyNumberFormat="1">
      <alignment horizontal="center" readingOrder="0" shrinkToFit="0" vertical="bottom" wrapText="0"/>
    </xf>
    <xf borderId="6" fillId="0" fontId="4" numFmtId="4" xfId="0" applyAlignment="1" applyBorder="1" applyFont="1" applyNumberFormat="1">
      <alignment horizontal="center" readingOrder="0" shrinkToFit="0" vertical="bottom" wrapText="0"/>
    </xf>
    <xf borderId="6" fillId="0" fontId="11" numFmtId="4" xfId="0" applyAlignment="1" applyBorder="1" applyFont="1" applyNumberFormat="1">
      <alignment horizontal="center" readingOrder="0" shrinkToFit="0" vertical="bottom" wrapText="0"/>
    </xf>
    <xf borderId="6" fillId="0" fontId="4" numFmtId="4" xfId="0" applyAlignment="1" applyBorder="1" applyFont="1" applyNumberFormat="1">
      <alignment horizontal="right" readingOrder="0" shrinkToFit="0" vertical="bottom" wrapText="0"/>
    </xf>
    <xf borderId="6" fillId="0" fontId="4" numFmtId="4" xfId="0" applyAlignment="1" applyBorder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'กราฟ'!$F$2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'กราฟ'!$B$3:$B$8</c:f>
            </c:strRef>
          </c:cat>
          <c:val>
            <c:numRef>
              <c:f>'กราฟ'!$F$3:$F$8</c:f>
              <c:numCache/>
            </c:numRef>
          </c:val>
        </c:ser>
        <c:ser>
          <c:idx val="1"/>
          <c:order val="1"/>
          <c:tx>
            <c:strRef>
              <c:f>'กราฟ'!$G$2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cat>
            <c:strRef>
              <c:f>'กราฟ'!$B$3:$B$8</c:f>
            </c:strRef>
          </c:cat>
          <c:val>
            <c:numRef>
              <c:f>'กราฟ'!$G$3:$G$8</c:f>
              <c:numCache/>
            </c:numRef>
          </c:val>
        </c:ser>
        <c:ser>
          <c:idx val="2"/>
          <c:order val="2"/>
          <c:tx>
            <c:strRef>
              <c:f>'กราฟ'!$H$2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'กราฟ'!$B$3:$B$8</c:f>
            </c:strRef>
          </c:cat>
          <c:val>
            <c:numRef>
              <c:f>'กราฟ'!$H$3:$H$8</c:f>
              <c:numCache/>
            </c:numRef>
          </c:val>
        </c:ser>
        <c:ser>
          <c:idx val="3"/>
          <c:order val="3"/>
          <c:tx>
            <c:strRef>
              <c:f>'กราฟ'!$I$2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'กราฟ'!$B$3:$B$8</c:f>
            </c:strRef>
          </c:cat>
          <c:val>
            <c:numRef>
              <c:f>'กราฟ'!$I$3:$I$8</c:f>
              <c:numCache/>
            </c:numRef>
          </c:val>
        </c:ser>
        <c:ser>
          <c:idx val="4"/>
          <c:order val="4"/>
          <c:tx>
            <c:strRef>
              <c:f>'กราฟ'!$J$2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'กราฟ'!$B$3:$B$8</c:f>
            </c:strRef>
          </c:cat>
          <c:val>
            <c:numRef>
              <c:f>'กราฟ'!$J$3:$J$8</c:f>
              <c:numCache/>
            </c:numRef>
          </c:val>
        </c:ser>
        <c:ser>
          <c:idx val="5"/>
          <c:order val="5"/>
          <c:tx>
            <c:strRef>
              <c:f>'กราฟ'!$K$2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'กราฟ'!$B$3:$B$8</c:f>
            </c:strRef>
          </c:cat>
          <c:val>
            <c:numRef>
              <c:f>'กราฟ'!$K$3:$K$8</c:f>
              <c:numCache/>
            </c:numRef>
          </c:val>
        </c:ser>
        <c:ser>
          <c:idx val="6"/>
          <c:order val="6"/>
          <c:tx>
            <c:strRef>
              <c:f>'กราฟ'!$L$2</c:f>
            </c:strRef>
          </c:tx>
          <c:cat>
            <c:strRef>
              <c:f>'กราฟ'!$B$3:$B$8</c:f>
            </c:strRef>
          </c:cat>
          <c:val>
            <c:numRef>
              <c:f>'กราฟ'!$L$3:$L$8</c:f>
              <c:numCache/>
            </c:numRef>
          </c:val>
        </c:ser>
        <c:ser>
          <c:idx val="7"/>
          <c:order val="7"/>
          <c:tx>
            <c:strRef>
              <c:f>'กราฟ'!$M$2</c:f>
            </c:strRef>
          </c:tx>
          <c:cat>
            <c:strRef>
              <c:f>'กราฟ'!$B$3:$B$8</c:f>
            </c:strRef>
          </c:cat>
          <c:val>
            <c:numRef>
              <c:f>'กราฟ'!$M$3:$M$8</c:f>
              <c:numCache/>
            </c:numRef>
          </c:val>
        </c:ser>
        <c:ser>
          <c:idx val="8"/>
          <c:order val="8"/>
          <c:tx>
            <c:strRef>
              <c:f>'กราฟ'!$N$2</c:f>
            </c:strRef>
          </c:tx>
          <c:cat>
            <c:strRef>
              <c:f>'กราฟ'!$B$3:$B$8</c:f>
            </c:strRef>
          </c:cat>
          <c:val>
            <c:numRef>
              <c:f>'กราฟ'!$N$3:$N$8</c:f>
              <c:numCache/>
            </c:numRef>
          </c:val>
        </c:ser>
        <c:ser>
          <c:idx val="9"/>
          <c:order val="9"/>
          <c:tx>
            <c:strRef>
              <c:f>'กราฟ'!$O$2</c:f>
            </c:strRef>
          </c:tx>
          <c:cat>
            <c:strRef>
              <c:f>'กราฟ'!$B$3:$B$8</c:f>
            </c:strRef>
          </c:cat>
          <c:val>
            <c:numRef>
              <c:f>'กราฟ'!$O$3:$O$8</c:f>
              <c:numCache/>
            </c:numRef>
          </c:val>
        </c:ser>
        <c:ser>
          <c:idx val="10"/>
          <c:order val="10"/>
          <c:tx>
            <c:strRef>
              <c:f>'กราฟ'!$P$2</c:f>
            </c:strRef>
          </c:tx>
          <c:cat>
            <c:strRef>
              <c:f>'กราฟ'!$B$3:$B$8</c:f>
            </c:strRef>
          </c:cat>
          <c:val>
            <c:numRef>
              <c:f>'กราฟ'!$P$3:$P$8</c:f>
              <c:numCache/>
            </c:numRef>
          </c:val>
        </c:ser>
        <c:ser>
          <c:idx val="11"/>
          <c:order val="11"/>
          <c:tx>
            <c:strRef>
              <c:f>'กราฟ'!$Q$2</c:f>
            </c:strRef>
          </c:tx>
          <c:cat>
            <c:strRef>
              <c:f>'กราฟ'!$B$3:$B$8</c:f>
            </c:strRef>
          </c:cat>
          <c:val>
            <c:numRef>
              <c:f>'กราฟ'!$Q$3:$Q$8</c:f>
              <c:numCache/>
            </c:numRef>
          </c:val>
        </c:ser>
        <c:ser>
          <c:idx val="12"/>
          <c:order val="12"/>
          <c:tx>
            <c:strRef>
              <c:f>'กราฟ'!$R$2</c:f>
            </c:strRef>
          </c:tx>
          <c:cat>
            <c:strRef>
              <c:f>'กราฟ'!$B$3:$B$8</c:f>
            </c:strRef>
          </c:cat>
          <c:val>
            <c:numRef>
              <c:f>'กราฟ'!$R$3:$R$8</c:f>
              <c:numCache/>
            </c:numRef>
          </c:val>
        </c:ser>
        <c:ser>
          <c:idx val="13"/>
          <c:order val="13"/>
          <c:tx>
            <c:strRef>
              <c:f>'กราฟ'!$S$2</c:f>
            </c:strRef>
          </c:tx>
          <c:cat>
            <c:strRef>
              <c:f>'กราฟ'!$B$3:$B$8</c:f>
            </c:strRef>
          </c:cat>
          <c:val>
            <c:numRef>
              <c:f>'กราฟ'!$S$3:$S$8</c:f>
              <c:numCache/>
            </c:numRef>
          </c:val>
        </c:ser>
        <c:ser>
          <c:idx val="14"/>
          <c:order val="14"/>
          <c:tx>
            <c:strRef>
              <c:f>'กราฟ'!$T$2</c:f>
            </c:strRef>
          </c:tx>
          <c:cat>
            <c:strRef>
              <c:f>'กราฟ'!$B$3:$B$8</c:f>
            </c:strRef>
          </c:cat>
          <c:val>
            <c:numRef>
              <c:f>'กราฟ'!$T$3:$T$8</c:f>
              <c:numCache/>
            </c:numRef>
          </c:val>
        </c:ser>
        <c:ser>
          <c:idx val="15"/>
          <c:order val="15"/>
          <c:tx>
            <c:strRef>
              <c:f>'กราฟ'!$U$2</c:f>
            </c:strRef>
          </c:tx>
          <c:cat>
            <c:strRef>
              <c:f>'กราฟ'!$B$3:$B$8</c:f>
            </c:strRef>
          </c:cat>
          <c:val>
            <c:numRef>
              <c:f>'กราฟ'!$U$3:$U$8</c:f>
              <c:numCache/>
            </c:numRef>
          </c:val>
        </c:ser>
        <c:ser>
          <c:idx val="16"/>
          <c:order val="16"/>
          <c:tx>
            <c:strRef>
              <c:f>'กราฟ'!$V$2</c:f>
            </c:strRef>
          </c:tx>
          <c:cat>
            <c:strRef>
              <c:f>'กราฟ'!$B$3:$B$8</c:f>
            </c:strRef>
          </c:cat>
          <c:val>
            <c:numRef>
              <c:f>'กราฟ'!$V$3:$V$8</c:f>
              <c:numCache/>
            </c:numRef>
          </c:val>
        </c:ser>
        <c:ser>
          <c:idx val="17"/>
          <c:order val="17"/>
          <c:tx>
            <c:strRef>
              <c:f>'กราฟ'!$W$2</c:f>
            </c:strRef>
          </c:tx>
          <c:cat>
            <c:strRef>
              <c:f>'กราฟ'!$B$3:$B$8</c:f>
            </c:strRef>
          </c:cat>
          <c:val>
            <c:numRef>
              <c:f>'กราฟ'!$W$3:$W$8</c:f>
              <c:numCache/>
            </c:numRef>
          </c:val>
        </c:ser>
        <c:ser>
          <c:idx val="18"/>
          <c:order val="18"/>
          <c:tx>
            <c:strRef>
              <c:f>'กราฟ'!$X$2</c:f>
            </c:strRef>
          </c:tx>
          <c:cat>
            <c:strRef>
              <c:f>'กราฟ'!$B$3:$B$8</c:f>
            </c:strRef>
          </c:cat>
          <c:val>
            <c:numRef>
              <c:f>'กราฟ'!$X$3:$X$8</c:f>
              <c:numCache/>
            </c:numRef>
          </c:val>
        </c:ser>
        <c:ser>
          <c:idx val="19"/>
          <c:order val="19"/>
          <c:tx>
            <c:strRef>
              <c:f>'กราฟ'!$Y$2</c:f>
            </c:strRef>
          </c:tx>
          <c:cat>
            <c:strRef>
              <c:f>'กราฟ'!$B$3:$B$8</c:f>
            </c:strRef>
          </c:cat>
          <c:val>
            <c:numRef>
              <c:f>'กราฟ'!$Y$3:$Y$8</c:f>
              <c:numCache/>
            </c:numRef>
          </c:val>
        </c:ser>
        <c:ser>
          <c:idx val="20"/>
          <c:order val="20"/>
          <c:tx>
            <c:strRef>
              <c:f>'กราฟ'!$Z$2</c:f>
            </c:strRef>
          </c:tx>
          <c:cat>
            <c:strRef>
              <c:f>'กราฟ'!$B$3:$B$8</c:f>
            </c:strRef>
          </c:cat>
          <c:val>
            <c:numRef>
              <c:f>'กราฟ'!$Z$3:$Z$8</c:f>
              <c:numCache/>
            </c:numRef>
          </c:val>
        </c:ser>
        <c:ser>
          <c:idx val="21"/>
          <c:order val="21"/>
          <c:tx>
            <c:strRef>
              <c:f>'กราฟ'!$C$2</c:f>
            </c:strRef>
          </c:tx>
          <c:cat>
            <c:strRef>
              <c:f>'กราฟ'!$B$3:$B$8</c:f>
            </c:strRef>
          </c:cat>
          <c:val>
            <c:numRef>
              <c:f>'กราฟ'!$C$3:$C$8</c:f>
              <c:numCache/>
            </c:numRef>
          </c:val>
        </c:ser>
        <c:ser>
          <c:idx val="22"/>
          <c:order val="22"/>
          <c:tx>
            <c:strRef>
              <c:f>'กราฟ'!$D$2</c:f>
            </c:strRef>
          </c:tx>
          <c:cat>
            <c:strRef>
              <c:f>'กราฟ'!$B$3:$B$8</c:f>
            </c:strRef>
          </c:cat>
          <c:val>
            <c:numRef>
              <c:f>'กราฟ'!$D$3:$D$8</c:f>
              <c:numCache/>
            </c:numRef>
          </c:val>
        </c:ser>
        <c:ser>
          <c:idx val="23"/>
          <c:order val="23"/>
          <c:tx>
            <c:strRef>
              <c:f>'กราฟ'!$E$2</c:f>
            </c:strRef>
          </c:tx>
          <c:cat>
            <c:strRef>
              <c:f>'กราฟ'!$B$3:$B$8</c:f>
            </c:strRef>
          </c:cat>
          <c:val>
            <c:numRef>
              <c:f>'กราฟ'!$E$3:$E$8</c:f>
              <c:numCache/>
            </c:numRef>
          </c:val>
        </c:ser>
        <c:axId val="224121217"/>
        <c:axId val="1164005039"/>
      </c:barChart>
      <c:catAx>
        <c:axId val="2241212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1164005039"/>
      </c:catAx>
      <c:valAx>
        <c:axId val="11640050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224121217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"/>
          </c:dPt>
          <c:dPt>
            <c:idx val="2"/>
          </c:dPt>
          <c:dPt>
            <c:idx val="3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'กราฟ'!$B$9:$B$14</c:f>
            </c:strRef>
          </c:cat>
          <c:val>
            <c:numRef>
              <c:f>'กราฟ'!$F$9:$F$14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'กราฟ'!$B$9:$B$14</c:f>
            </c:strRef>
          </c:cat>
          <c:val>
            <c:numRef>
              <c:f>'กราฟ'!$G$9:$G$14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1"/>
          </c:dPt>
          <c:dPt>
            <c:idx val="2"/>
          </c:dPt>
          <c:dPt>
            <c:idx val="3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'กราฟ'!$B$9:$B$14</c:f>
            </c:strRef>
          </c:cat>
          <c:val>
            <c:numRef>
              <c:f>'กราฟ'!$C$9:$C$14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'กราฟ'!$B$9:$B$14</c:f>
            </c:strRef>
          </c:cat>
          <c:val>
            <c:numRef>
              <c:f>'กราฟ'!$D$9:$D$14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'กราฟ'!$B$9:$B$14</c:f>
            </c:strRef>
          </c:cat>
          <c:val>
            <c:numRef>
              <c:f>'กราฟ'!$E$9:$E$14</c:f>
              <c:numCache/>
            </c:numRef>
          </c:val>
        </c:ser>
        <c:axId val="375031580"/>
        <c:axId val="444323354"/>
      </c:barChart>
      <c:catAx>
        <c:axId val="3750315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444323354"/>
      </c:catAx>
      <c:valAx>
        <c:axId val="4443233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375031580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Pt>
            <c:idx val="4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'กราฟ'!$B$15:$B$20</c:f>
            </c:strRef>
          </c:cat>
          <c:val>
            <c:numRef>
              <c:f>'กราฟ'!$F$15:$F$20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1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'กราฟ'!$B$15:$B$20</c:f>
            </c:strRef>
          </c:cat>
          <c:val>
            <c:numRef>
              <c:f>'กราฟ'!$G$15:$G$20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Pt>
            <c:idx val="5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'กราฟ'!$B$15:$B$20</c:f>
            </c:strRef>
          </c:cat>
          <c:val>
            <c:numRef>
              <c:f>'กราฟ'!$H$15:$H$20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'กราฟ'!$B$15:$B$20</c:f>
            </c:strRef>
          </c:cat>
          <c:val>
            <c:numRef>
              <c:f>'กราฟ'!$I$15:$I$20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'กราฟ'!$B$15:$B$20</c:f>
            </c:strRef>
          </c:cat>
          <c:val>
            <c:numRef>
              <c:f>'กราฟ'!$J$15:$J$20</c:f>
              <c:numCache/>
            </c:numRef>
          </c:val>
        </c:ser>
        <c:ser>
          <c:idx val="5"/>
          <c:order val="5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'กราฟ'!$B$15:$B$20</c:f>
            </c:strRef>
          </c:cat>
          <c:val>
            <c:numRef>
              <c:f>'กราฟ'!$K$15:$K$20</c:f>
              <c:numCache/>
            </c:numRef>
          </c:val>
        </c:ser>
        <c:ser>
          <c:idx val="6"/>
          <c:order val="6"/>
          <c:cat>
            <c:strRef>
              <c:f>'กราฟ'!$B$15:$B$20</c:f>
            </c:strRef>
          </c:cat>
          <c:val>
            <c:numRef>
              <c:f>'กราฟ'!$L$15:$L$20</c:f>
              <c:numCache/>
            </c:numRef>
          </c:val>
        </c:ser>
        <c:ser>
          <c:idx val="7"/>
          <c:order val="7"/>
          <c:cat>
            <c:strRef>
              <c:f>'กราฟ'!$B$15:$B$20</c:f>
            </c:strRef>
          </c:cat>
          <c:val>
            <c:numRef>
              <c:f>'กราฟ'!$M$15:$M$20</c:f>
              <c:numCache/>
            </c:numRef>
          </c:val>
        </c:ser>
        <c:ser>
          <c:idx val="8"/>
          <c:order val="8"/>
          <c:cat>
            <c:strRef>
              <c:f>'กราฟ'!$B$15:$B$20</c:f>
            </c:strRef>
          </c:cat>
          <c:val>
            <c:numRef>
              <c:f>'กราฟ'!$N$15:$N$20</c:f>
              <c:numCache/>
            </c:numRef>
          </c:val>
        </c:ser>
        <c:ser>
          <c:idx val="9"/>
          <c:order val="9"/>
          <c:cat>
            <c:strRef>
              <c:f>'กราฟ'!$B$15:$B$20</c:f>
            </c:strRef>
          </c:cat>
          <c:val>
            <c:numRef>
              <c:f>'กราฟ'!$O$15:$O$20</c:f>
              <c:numCache/>
            </c:numRef>
          </c:val>
        </c:ser>
        <c:ser>
          <c:idx val="10"/>
          <c:order val="10"/>
          <c:cat>
            <c:strRef>
              <c:f>'กราฟ'!$B$15:$B$20</c:f>
            </c:strRef>
          </c:cat>
          <c:val>
            <c:numRef>
              <c:f>'กราฟ'!$P$15:$P$20</c:f>
              <c:numCache/>
            </c:numRef>
          </c:val>
        </c:ser>
        <c:ser>
          <c:idx val="11"/>
          <c:order val="11"/>
          <c:cat>
            <c:strRef>
              <c:f>'กราฟ'!$B$15:$B$20</c:f>
            </c:strRef>
          </c:cat>
          <c:val>
            <c:numRef>
              <c:f>'กราฟ'!$Q$15:$Q$20</c:f>
              <c:numCache/>
            </c:numRef>
          </c:val>
        </c:ser>
        <c:ser>
          <c:idx val="12"/>
          <c:order val="12"/>
          <c:cat>
            <c:strRef>
              <c:f>'กราฟ'!$B$15:$B$20</c:f>
            </c:strRef>
          </c:cat>
          <c:val>
            <c:numRef>
              <c:f>'กราฟ'!$R$15:$R$20</c:f>
              <c:numCache/>
            </c:numRef>
          </c:val>
        </c:ser>
        <c:ser>
          <c:idx val="13"/>
          <c:order val="13"/>
          <c:cat>
            <c:strRef>
              <c:f>'กราฟ'!$B$15:$B$20</c:f>
            </c:strRef>
          </c:cat>
          <c:val>
            <c:numRef>
              <c:f>'กราฟ'!$S$15:$S$20</c:f>
              <c:numCache/>
            </c:numRef>
          </c:val>
        </c:ser>
        <c:ser>
          <c:idx val="14"/>
          <c:order val="14"/>
          <c:cat>
            <c:strRef>
              <c:f>'กราฟ'!$B$15:$B$20</c:f>
            </c:strRef>
          </c:cat>
          <c:val>
            <c:numRef>
              <c:f>'กราฟ'!$T$15:$T$20</c:f>
              <c:numCache/>
            </c:numRef>
          </c:val>
        </c:ser>
        <c:ser>
          <c:idx val="15"/>
          <c:order val="15"/>
          <c:cat>
            <c:strRef>
              <c:f>'กราฟ'!$B$15:$B$20</c:f>
            </c:strRef>
          </c:cat>
          <c:val>
            <c:numRef>
              <c:f>'กราฟ'!$U$15:$U$20</c:f>
              <c:numCache/>
            </c:numRef>
          </c:val>
        </c:ser>
        <c:ser>
          <c:idx val="16"/>
          <c:order val="16"/>
          <c:cat>
            <c:strRef>
              <c:f>'กราฟ'!$B$15:$B$20</c:f>
            </c:strRef>
          </c:cat>
          <c:val>
            <c:numRef>
              <c:f>'กราฟ'!$V$15:$V$20</c:f>
              <c:numCache/>
            </c:numRef>
          </c:val>
        </c:ser>
        <c:ser>
          <c:idx val="17"/>
          <c:order val="17"/>
          <c:cat>
            <c:strRef>
              <c:f>'กราฟ'!$B$15:$B$20</c:f>
            </c:strRef>
          </c:cat>
          <c:val>
            <c:numRef>
              <c:f>'กราฟ'!$W$15:$W$20</c:f>
              <c:numCache/>
            </c:numRef>
          </c:val>
        </c:ser>
        <c:ser>
          <c:idx val="18"/>
          <c:order val="18"/>
          <c:cat>
            <c:strRef>
              <c:f>'กราฟ'!$B$15:$B$20</c:f>
            </c:strRef>
          </c:cat>
          <c:val>
            <c:numRef>
              <c:f>'กราฟ'!$X$15:$X$20</c:f>
              <c:numCache/>
            </c:numRef>
          </c:val>
        </c:ser>
        <c:ser>
          <c:idx val="19"/>
          <c:order val="19"/>
          <c:cat>
            <c:strRef>
              <c:f>'กราฟ'!$B$15:$B$20</c:f>
            </c:strRef>
          </c:cat>
          <c:val>
            <c:numRef>
              <c:f>'กราฟ'!$Y$15:$Y$20</c:f>
              <c:numCache/>
            </c:numRef>
          </c:val>
        </c:ser>
        <c:ser>
          <c:idx val="20"/>
          <c:order val="20"/>
          <c:cat>
            <c:strRef>
              <c:f>'กราฟ'!$B$15:$B$20</c:f>
            </c:strRef>
          </c:cat>
          <c:val>
            <c:numRef>
              <c:f>'กราฟ'!$Z$15:$Z$20</c:f>
              <c:numCache/>
            </c:numRef>
          </c:val>
        </c:ser>
        <c:ser>
          <c:idx val="21"/>
          <c:order val="21"/>
          <c:cat>
            <c:strRef>
              <c:f>'กราฟ'!$B$15:$B$20</c:f>
            </c:strRef>
          </c:cat>
          <c:val>
            <c:numRef>
              <c:f>'กราฟ'!$C$15:$C$20</c:f>
              <c:numCache/>
            </c:numRef>
          </c:val>
        </c:ser>
        <c:ser>
          <c:idx val="22"/>
          <c:order val="22"/>
          <c:cat>
            <c:strRef>
              <c:f>'กราฟ'!$B$15:$B$20</c:f>
            </c:strRef>
          </c:cat>
          <c:val>
            <c:numRef>
              <c:f>'กราฟ'!$D$15:$D$20</c:f>
              <c:numCache/>
            </c:numRef>
          </c:val>
        </c:ser>
        <c:ser>
          <c:idx val="23"/>
          <c:order val="23"/>
          <c:cat>
            <c:strRef>
              <c:f>'กราฟ'!$B$15:$B$20</c:f>
            </c:strRef>
          </c:cat>
          <c:val>
            <c:numRef>
              <c:f>'กราฟ'!$E$15:$E$20</c:f>
              <c:numCache/>
            </c:numRef>
          </c:val>
        </c:ser>
        <c:axId val="896501062"/>
        <c:axId val="1125753268"/>
      </c:barChart>
      <c:catAx>
        <c:axId val="8965010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1125753268"/>
      </c:catAx>
      <c:valAx>
        <c:axId val="1125753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896501062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1"/>
          </c:dPt>
          <c:dPt>
            <c:idx val="4"/>
          </c:dPt>
          <c:dLbls>
            <c:dLbl>
              <c:idx val="4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000000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000000"/>
                        </a:solidFill>
                        <a:latin typeface="Roboto"/>
                      </a:rPr>
                      <a:t>0.51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('กราฟ'!$B$21:$B$25,'กราฟ'!$F$21:$F$25,'กราฟ'!$G$21:$G$25,'กราฟ'!$H$21:$H$25,'กราฟ'!$I$21:$I$25,'กราฟ'!$J$21:$J$25,'กราฟ'!$K$21:$K$25,'กราฟ'!$L$21:$L$25,'กราฟ'!$M$21:$M$25,'กราฟ'!$N$21:$N$25,'กราฟ'!$O$21:$O$25,'กราฟ'!$P$21:$P$25,'กราฟ'!$Q$21:$Q$25,'กราฟ'!$C$21:$C$25,'กราฟ'!$D$21:$D$25,'กราฟ'!$E$21:$E$25)</c:f>
            </c:strRef>
          </c:cat>
          <c:val>
            <c:numRef>
              <c:f>('กราฟ'!$B$21:$B$25,'กราฟ'!$F$21:$F$25,'กราฟ'!$G$21:$G$25,'กราฟ'!$H$21:$H$25,'กราฟ'!$I$21:$I$25,'กราฟ'!$J$21:$J$25,'กราฟ'!$K$21:$K$25,'กราฟ'!$L$21:$L$25,'กราฟ'!$M$21:$M$25,'กราฟ'!$N$21:$N$25,'กราฟ'!$O$21:$O$25,'กราฟ'!$P$21:$P$25,'กราฟ'!$Q$21:$Q$25,'กราฟ'!$C$21:$C$25,'กราฟ'!$D$21:$D$25,'กราฟ'!$E$21:$E$25)</c:f>
              <c:numCache/>
            </c:numRef>
          </c:val>
        </c:ser>
        <c:axId val="505346234"/>
        <c:axId val="114673192"/>
      </c:barChart>
      <c:catAx>
        <c:axId val="505346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000000"/>
                </a:solidFill>
                <a:latin typeface="+mn-lt"/>
              </a:defRPr>
            </a:pPr>
          </a:p>
        </c:txPr>
        <c:crossAx val="114673192"/>
      </c:catAx>
      <c:valAx>
        <c:axId val="1146731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505346234"/>
      </c:valAx>
    </c:plotArea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 22 สาขา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'กปภ.ข.1'!$B$2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'กปภ.ข.1'!$A$3:$A$6</c:f>
            </c:strRef>
          </c:cat>
          <c:val>
            <c:numRef>
              <c:f>'กปภ.ข.1'!$B$3:$B$6</c:f>
              <c:numCache/>
            </c:numRef>
          </c:val>
          <c:smooth val="0"/>
        </c:ser>
        <c:ser>
          <c:idx val="1"/>
          <c:order val="1"/>
          <c:tx>
            <c:strRef>
              <c:f>'กปภ.ข.1'!$C$2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'กปภ.ข.1'!$A$3:$A$6</c:f>
            </c:strRef>
          </c:cat>
          <c:val>
            <c:numRef>
              <c:f>'กปภ.ข.1'!$C$3:$C$6</c:f>
              <c:numCache/>
            </c:numRef>
          </c:val>
          <c:smooth val="0"/>
        </c:ser>
        <c:axId val="2040030648"/>
        <c:axId val="751300828"/>
      </c:lineChart>
      <c:catAx>
        <c:axId val="2040030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1300828"/>
      </c:catAx>
      <c:valAx>
        <c:axId val="7513008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0030648"/>
      </c:valAx>
      <c:lineChart>
        <c:varyColors val="0"/>
        <c:ser>
          <c:idx val="2"/>
          <c:order val="2"/>
          <c:tx>
            <c:strRef>
              <c:f>'กปภ.ข.1'!$D$2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'กปภ.ข.1'!$A$3:$A$6</c:f>
            </c:strRef>
          </c:cat>
          <c:val>
            <c:numRef>
              <c:f>'กปภ.ข.1'!$D$3:$D$6</c:f>
              <c:numCache/>
            </c:numRef>
          </c:val>
          <c:smooth val="0"/>
        </c:ser>
        <c:axId val="534759129"/>
        <c:axId val="1326889548"/>
      </c:lineChart>
      <c:catAx>
        <c:axId val="53475912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6889548"/>
      </c:catAx>
      <c:valAx>
        <c:axId val="132688954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475912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กปภ.สาขาชลบุรี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'ชลบุรี(ชั้นพิเศษ)'!$B$2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'ชลบุรี(ชั้นพิเศษ)'!$A$3:$A$6</c:f>
            </c:strRef>
          </c:cat>
          <c:val>
            <c:numRef>
              <c:f>'ชลบุรี(ชั้นพิเศษ)'!$B$3:$B$6</c:f>
              <c:numCache/>
            </c:numRef>
          </c:val>
          <c:smooth val="0"/>
        </c:ser>
        <c:ser>
          <c:idx val="1"/>
          <c:order val="1"/>
          <c:tx>
            <c:strRef>
              <c:f>'ชลบุรี(ชั้นพิเศษ)'!$C$2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'ชลบุรี(ชั้นพิเศษ)'!$A$3:$A$6</c:f>
            </c:strRef>
          </c:cat>
          <c:val>
            <c:numRef>
              <c:f>'ชลบุรี(ชั้นพิเศษ)'!$C$3:$C$6</c:f>
              <c:numCache/>
            </c:numRef>
          </c:val>
          <c:smooth val="0"/>
        </c:ser>
        <c:axId val="80358630"/>
        <c:axId val="96166253"/>
      </c:lineChart>
      <c:catAx>
        <c:axId val="803586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166253"/>
      </c:catAx>
      <c:valAx>
        <c:axId val="961662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358630"/>
      </c:valAx>
      <c:lineChart>
        <c:varyColors val="0"/>
        <c:ser>
          <c:idx val="2"/>
          <c:order val="2"/>
          <c:tx>
            <c:strRef>
              <c:f>'ชลบุรี(ชั้นพิเศษ)'!$D$2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'ชลบุรี(ชั้นพิเศษ)'!$A$3:$A$6</c:f>
            </c:strRef>
          </c:cat>
          <c:val>
            <c:numRef>
              <c:f>'ชลบุรี(ชั้นพิเศษ)'!$D$3:$D$6</c:f>
              <c:numCache/>
            </c:numRef>
          </c:val>
          <c:smooth val="0"/>
        </c:ser>
        <c:axId val="1915185936"/>
        <c:axId val="644249187"/>
      </c:lineChart>
      <c:catAx>
        <c:axId val="191518593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4249187"/>
      </c:catAx>
      <c:valAx>
        <c:axId val="644249187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518593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กปภ.สาขาบ้านบึง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'บ้านบึง'!$B$2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'บ้านบึง'!$A$3:$A$6</c:f>
            </c:strRef>
          </c:cat>
          <c:val>
            <c:numRef>
              <c:f>'บ้านบึง'!$B$3:$B$6</c:f>
              <c:numCache/>
            </c:numRef>
          </c:val>
          <c:smooth val="0"/>
        </c:ser>
        <c:ser>
          <c:idx val="1"/>
          <c:order val="1"/>
          <c:tx>
            <c:strRef>
              <c:f>'บ้านบึง'!$C$2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'บ้านบึง'!$A$3:$A$6</c:f>
            </c:strRef>
          </c:cat>
          <c:val>
            <c:numRef>
              <c:f>'บ้านบึง'!$C$3:$C$6</c:f>
              <c:numCache/>
            </c:numRef>
          </c:val>
          <c:smooth val="0"/>
        </c:ser>
        <c:axId val="1567441700"/>
        <c:axId val="1471836876"/>
      </c:lineChart>
      <c:catAx>
        <c:axId val="1567441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1836876"/>
      </c:catAx>
      <c:valAx>
        <c:axId val="14718368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7441700"/>
      </c:valAx>
      <c:lineChart>
        <c:varyColors val="0"/>
        <c:ser>
          <c:idx val="2"/>
          <c:order val="2"/>
          <c:tx>
            <c:strRef>
              <c:f>'บ้านบึง'!$D$2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'บ้านบึง'!$A$3:$A$6</c:f>
            </c:strRef>
          </c:cat>
          <c:val>
            <c:numRef>
              <c:f>'บ้านบึง'!$D$3:$D$6</c:f>
              <c:numCache/>
            </c:numRef>
          </c:val>
          <c:smooth val="0"/>
        </c:ser>
        <c:axId val="66826173"/>
        <c:axId val="1270804541"/>
      </c:lineChart>
      <c:catAx>
        <c:axId val="6682617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0804541"/>
      </c:catAx>
      <c:valAx>
        <c:axId val="1270804541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82617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กปภ.สาขาพนัสนิคม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'พนัสนิคม'!$B$2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'พนัสนิคม'!$A$3:$A$6</c:f>
            </c:strRef>
          </c:cat>
          <c:val>
            <c:numRef>
              <c:f>'พนัสนิคม'!$B$3:$B$6</c:f>
              <c:numCache/>
            </c:numRef>
          </c:val>
          <c:smooth val="0"/>
        </c:ser>
        <c:ser>
          <c:idx val="1"/>
          <c:order val="1"/>
          <c:tx>
            <c:strRef>
              <c:f>'พนัสนิคม'!$C$2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'พนัสนิคม'!$A$3:$A$6</c:f>
            </c:strRef>
          </c:cat>
          <c:val>
            <c:numRef>
              <c:f>'พนัสนิคม'!$C$3:$C$6</c:f>
              <c:numCache/>
            </c:numRef>
          </c:val>
          <c:smooth val="0"/>
        </c:ser>
        <c:axId val="999596296"/>
        <c:axId val="2044813575"/>
      </c:lineChart>
      <c:catAx>
        <c:axId val="999596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4813575"/>
      </c:catAx>
      <c:valAx>
        <c:axId val="20448135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9596296"/>
      </c:valAx>
      <c:lineChart>
        <c:varyColors val="0"/>
        <c:ser>
          <c:idx val="2"/>
          <c:order val="2"/>
          <c:tx>
            <c:strRef>
              <c:f>'พนัสนิคม'!$D$2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'พนัสนิคม'!$A$3:$A$6</c:f>
            </c:strRef>
          </c:cat>
          <c:val>
            <c:numRef>
              <c:f>'พนัสนิคม'!$D$3:$D$6</c:f>
              <c:numCache/>
            </c:numRef>
          </c:val>
          <c:smooth val="0"/>
        </c:ser>
        <c:axId val="1559459173"/>
        <c:axId val="1159354038"/>
      </c:lineChart>
      <c:catAx>
        <c:axId val="155945917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9354038"/>
      </c:catAx>
      <c:valAx>
        <c:axId val="115935403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945917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กปภ.สาขาศรีราชา</a:t>
            </a:r>
          </a:p>
        </c:rich>
      </c:tx>
      <c:layout>
        <c:manualLayout>
          <c:xMode val="edge"/>
          <c:yMode val="edge"/>
          <c:x val="0.03091666666666667"/>
          <c:y val="0.044609164420485174"/>
        </c:manualLayout>
      </c:layout>
      <c:overlay val="0"/>
    </c:title>
    <c:plotArea>
      <c:layout/>
      <c:lineChart>
        <c:ser>
          <c:idx val="0"/>
          <c:order val="0"/>
          <c:tx>
            <c:strRef>
              <c:f>'ศรีราชา'!$B$2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'ศรีราชา'!$A$3:$A$6</c:f>
            </c:strRef>
          </c:cat>
          <c:val>
            <c:numRef>
              <c:f>'ศรีราชา'!$B$3:$B$6</c:f>
              <c:numCache/>
            </c:numRef>
          </c:val>
          <c:smooth val="0"/>
        </c:ser>
        <c:ser>
          <c:idx val="1"/>
          <c:order val="1"/>
          <c:tx>
            <c:strRef>
              <c:f>'ศรีราชา'!$C$2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'ศรีราชา'!$A$3:$A$6</c:f>
            </c:strRef>
          </c:cat>
          <c:val>
            <c:numRef>
              <c:f>'ศรีราชา'!$C$3:$C$6</c:f>
              <c:numCache/>
            </c:numRef>
          </c:val>
          <c:smooth val="0"/>
        </c:ser>
        <c:axId val="1969777314"/>
        <c:axId val="1603504947"/>
      </c:lineChart>
      <c:catAx>
        <c:axId val="19697773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3504947"/>
      </c:catAx>
      <c:valAx>
        <c:axId val="16035049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9777314"/>
      </c:valAx>
      <c:lineChart>
        <c:varyColors val="0"/>
        <c:ser>
          <c:idx val="2"/>
          <c:order val="2"/>
          <c:tx>
            <c:strRef>
              <c:f>'ศรีราชา'!$D$2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'ศรีราชา'!$A$3:$A$6</c:f>
            </c:strRef>
          </c:cat>
          <c:val>
            <c:numRef>
              <c:f>'ศรีราชา'!$D$3:$D$6</c:f>
              <c:numCache/>
            </c:numRef>
          </c:val>
          <c:smooth val="0"/>
        </c:ser>
        <c:axId val="1135719109"/>
        <c:axId val="1912148957"/>
      </c:lineChart>
      <c:catAx>
        <c:axId val="113571910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2148957"/>
      </c:catAx>
      <c:valAx>
        <c:axId val="1912148957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571910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กปภ.สาขาแหลมฉบัง</a:t>
            </a:r>
          </a:p>
        </c:rich>
      </c:tx>
      <c:layout>
        <c:manualLayout>
          <c:xMode val="edge"/>
          <c:yMode val="edge"/>
          <c:x val="0.027583333333333335"/>
          <c:y val="0.04730458221024259"/>
        </c:manualLayout>
      </c:layout>
      <c:overlay val="0"/>
    </c:title>
    <c:plotArea>
      <c:layout/>
      <c:lineChart>
        <c:ser>
          <c:idx val="0"/>
          <c:order val="0"/>
          <c:tx>
            <c:strRef>
              <c:f>'แหลมฉบัง'!$B$2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'แหลมฉบัง'!$A$3:$A$6</c:f>
            </c:strRef>
          </c:cat>
          <c:val>
            <c:numRef>
              <c:f>'แหลมฉบัง'!$B$3:$B$6</c:f>
              <c:numCache/>
            </c:numRef>
          </c:val>
          <c:smooth val="0"/>
        </c:ser>
        <c:ser>
          <c:idx val="1"/>
          <c:order val="1"/>
          <c:tx>
            <c:strRef>
              <c:f>'แหลมฉบัง'!$C$2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'แหลมฉบัง'!$A$3:$A$6</c:f>
            </c:strRef>
          </c:cat>
          <c:val>
            <c:numRef>
              <c:f>'แหลมฉบัง'!$C$3:$C$6</c:f>
              <c:numCache/>
            </c:numRef>
          </c:val>
          <c:smooth val="0"/>
        </c:ser>
        <c:axId val="279824144"/>
        <c:axId val="693880896"/>
      </c:lineChart>
      <c:catAx>
        <c:axId val="279824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3880896"/>
      </c:catAx>
      <c:valAx>
        <c:axId val="6938808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9824144"/>
      </c:valAx>
      <c:lineChart>
        <c:varyColors val="0"/>
        <c:ser>
          <c:idx val="2"/>
          <c:order val="2"/>
          <c:tx>
            <c:strRef>
              <c:f>'แหลมฉบัง'!$D$2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'แหลมฉบัง'!$A$3:$A$6</c:f>
            </c:strRef>
          </c:cat>
          <c:val>
            <c:numRef>
              <c:f>'แหลมฉบัง'!$D$3:$D$6</c:f>
              <c:numCache/>
            </c:numRef>
          </c:val>
          <c:smooth val="0"/>
        </c:ser>
        <c:axId val="1965867929"/>
        <c:axId val="1808527396"/>
      </c:lineChart>
      <c:catAx>
        <c:axId val="196586792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8527396"/>
      </c:catAx>
      <c:valAx>
        <c:axId val="1808527396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586792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กปภ.สาขาพัทยา(ชั้นพิเศษ)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'พัทยา(ชั้นพิเศษ)'!$B$2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'พัทยา(ชั้นพิเศษ)'!$A$3:$A$6</c:f>
            </c:strRef>
          </c:cat>
          <c:val>
            <c:numRef>
              <c:f>'พัทยา(ชั้นพิเศษ)'!$B$3:$B$6</c:f>
              <c:numCache/>
            </c:numRef>
          </c:val>
          <c:smooth val="0"/>
        </c:ser>
        <c:ser>
          <c:idx val="1"/>
          <c:order val="1"/>
          <c:tx>
            <c:strRef>
              <c:f>'พัทยา(ชั้นพิเศษ)'!$C$2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'พัทยา(ชั้นพิเศษ)'!$A$3:$A$6</c:f>
            </c:strRef>
          </c:cat>
          <c:val>
            <c:numRef>
              <c:f>'พัทยา(ชั้นพิเศษ)'!$C$3:$C$6</c:f>
              <c:numCache/>
            </c:numRef>
          </c:val>
          <c:smooth val="0"/>
        </c:ser>
        <c:axId val="240057530"/>
        <c:axId val="1724046569"/>
      </c:lineChart>
      <c:catAx>
        <c:axId val="2400575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4046569"/>
      </c:catAx>
      <c:valAx>
        <c:axId val="17240465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0057530"/>
      </c:valAx>
      <c:lineChart>
        <c:varyColors val="0"/>
        <c:ser>
          <c:idx val="2"/>
          <c:order val="2"/>
          <c:tx>
            <c:strRef>
              <c:f>'พัทยา(ชั้นพิเศษ)'!$D$2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'พัทยา(ชั้นพิเศษ)'!$A$3:$A$6</c:f>
            </c:strRef>
          </c:cat>
          <c:val>
            <c:numRef>
              <c:f>'พัทยา(ชั้นพิเศษ)'!$D$3:$D$6</c:f>
              <c:numCache/>
            </c:numRef>
          </c:val>
          <c:smooth val="0"/>
        </c:ser>
        <c:axId val="1785490260"/>
        <c:axId val="795596933"/>
      </c:lineChart>
      <c:catAx>
        <c:axId val="17854902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5596933"/>
      </c:catAx>
      <c:valAx>
        <c:axId val="795596933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549026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กปภ.สาขาฉะเชิงเทรา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'ฉะเชิงเทรา'!$B$2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'ฉะเชิงเทรา'!$A$3:$A$6</c:f>
            </c:strRef>
          </c:cat>
          <c:val>
            <c:numRef>
              <c:f>'ฉะเชิงเทรา'!$B$3:$B$6</c:f>
              <c:numCache/>
            </c:numRef>
          </c:val>
          <c:smooth val="0"/>
        </c:ser>
        <c:ser>
          <c:idx val="1"/>
          <c:order val="1"/>
          <c:tx>
            <c:strRef>
              <c:f>'ฉะเชิงเทรา'!$C$2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'ฉะเชิงเทรา'!$A$3:$A$6</c:f>
            </c:strRef>
          </c:cat>
          <c:val>
            <c:numRef>
              <c:f>'ฉะเชิงเทรา'!$C$3:$C$6</c:f>
              <c:numCache/>
            </c:numRef>
          </c:val>
          <c:smooth val="0"/>
        </c:ser>
        <c:axId val="919163987"/>
        <c:axId val="176781993"/>
      </c:lineChart>
      <c:catAx>
        <c:axId val="9191639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781993"/>
      </c:catAx>
      <c:valAx>
        <c:axId val="1767819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91639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กปภ.สาขาบางปะกง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'บางปะกง'!$B$2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'บางปะกง'!$A$3:$A$6</c:f>
            </c:strRef>
          </c:cat>
          <c:val>
            <c:numRef>
              <c:f>'บางปะกง'!$B$3:$B$6</c:f>
              <c:numCache/>
            </c:numRef>
          </c:val>
          <c:smooth val="0"/>
        </c:ser>
        <c:ser>
          <c:idx val="1"/>
          <c:order val="1"/>
          <c:tx>
            <c:strRef>
              <c:f>'บางปะกง'!$C$2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'บางปะกง'!$A$3:$A$6</c:f>
            </c:strRef>
          </c:cat>
          <c:val>
            <c:numRef>
              <c:f>'บางปะกง'!$C$3:$C$6</c:f>
              <c:numCache/>
            </c:numRef>
          </c:val>
          <c:smooth val="0"/>
        </c:ser>
        <c:axId val="525697176"/>
        <c:axId val="1788528464"/>
      </c:lineChart>
      <c:catAx>
        <c:axId val="525697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8528464"/>
      </c:catAx>
      <c:valAx>
        <c:axId val="17885284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56971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กปภ.สาขาบางคล้า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'บางคล้า'!$B$2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'บางคล้า'!$A$3:$A$6</c:f>
            </c:strRef>
          </c:cat>
          <c:val>
            <c:numRef>
              <c:f>'บางคล้า'!$B$3:$B$6</c:f>
              <c:numCache/>
            </c:numRef>
          </c:val>
          <c:smooth val="0"/>
        </c:ser>
        <c:ser>
          <c:idx val="1"/>
          <c:order val="1"/>
          <c:tx>
            <c:strRef>
              <c:f>'บางคล้า'!$C$2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'บางคล้า'!$A$3:$A$6</c:f>
            </c:strRef>
          </c:cat>
          <c:val>
            <c:numRef>
              <c:f>'บางคล้า'!$C$3:$C$6</c:f>
              <c:numCache/>
            </c:numRef>
          </c:val>
          <c:smooth val="0"/>
        </c:ser>
        <c:axId val="1465818099"/>
        <c:axId val="597596738"/>
      </c:lineChart>
      <c:catAx>
        <c:axId val="14658180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7596738"/>
      </c:catAx>
      <c:valAx>
        <c:axId val="5975967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5818099"/>
      </c:valAx>
      <c:lineChart>
        <c:varyColors val="0"/>
        <c:ser>
          <c:idx val="2"/>
          <c:order val="2"/>
          <c:tx>
            <c:strRef>
              <c:f>'บางคล้า'!$D$2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'บางคล้า'!$A$3:$A$6</c:f>
            </c:strRef>
          </c:cat>
          <c:val>
            <c:numRef>
              <c:f>'บางคล้า'!$D$3:$D$6</c:f>
              <c:numCache/>
            </c:numRef>
          </c:val>
          <c:smooth val="0"/>
        </c:ser>
        <c:axId val="2131239195"/>
        <c:axId val="1704017891"/>
      </c:lineChart>
      <c:catAx>
        <c:axId val="213123919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4017891"/>
      </c:catAx>
      <c:valAx>
        <c:axId val="1704017891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123919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กปภ.สาขาพนมสารคาม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'พนมสารคาม'!$B$2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'พนมสารคาม'!$A$3:$A$6</c:f>
            </c:strRef>
          </c:cat>
          <c:val>
            <c:numRef>
              <c:f>'พนมสารคาม'!$B$3:$B$6</c:f>
              <c:numCache/>
            </c:numRef>
          </c:val>
          <c:smooth val="0"/>
        </c:ser>
        <c:ser>
          <c:idx val="1"/>
          <c:order val="1"/>
          <c:tx>
            <c:strRef>
              <c:f>'พนมสารคาม'!$C$2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'พนมสารคาม'!$A$3:$A$6</c:f>
            </c:strRef>
          </c:cat>
          <c:val>
            <c:numRef>
              <c:f>'พนมสารคาม'!$C$3:$C$6</c:f>
              <c:numCache/>
            </c:numRef>
          </c:val>
          <c:smooth val="0"/>
        </c:ser>
        <c:axId val="905805829"/>
        <c:axId val="127977643"/>
      </c:lineChart>
      <c:catAx>
        <c:axId val="9058058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977643"/>
      </c:catAx>
      <c:valAx>
        <c:axId val="1279776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5805829"/>
      </c:valAx>
      <c:lineChart>
        <c:varyColors val="0"/>
        <c:ser>
          <c:idx val="2"/>
          <c:order val="2"/>
          <c:tx>
            <c:strRef>
              <c:f>'พนมสารคาม'!$D$2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'พนมสารคาม'!$A$3:$A$6</c:f>
            </c:strRef>
          </c:cat>
          <c:val>
            <c:numRef>
              <c:f>'พนมสารคาม'!$D$3:$D$6</c:f>
              <c:numCache/>
            </c:numRef>
          </c:val>
          <c:smooth val="0"/>
        </c:ser>
        <c:axId val="354815523"/>
        <c:axId val="264157625"/>
      </c:lineChart>
      <c:catAx>
        <c:axId val="35481552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4157625"/>
      </c:catAx>
      <c:valAx>
        <c:axId val="264157625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481552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กปภ.สาขาระยอง</a:t>
            </a:r>
          </a:p>
        </c:rich>
      </c:tx>
      <c:layout>
        <c:manualLayout>
          <c:xMode val="edge"/>
          <c:yMode val="edge"/>
          <c:x val="0.022583333333333334"/>
          <c:y val="0.04730458221024259"/>
        </c:manualLayout>
      </c:layout>
      <c:overlay val="0"/>
    </c:title>
    <c:plotArea>
      <c:layout/>
      <c:lineChart>
        <c:ser>
          <c:idx val="0"/>
          <c:order val="0"/>
          <c:tx>
            <c:strRef>
              <c:f>'ระยอง'!$B$2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'ระยอง'!$A$3:$A$7</c:f>
            </c:strRef>
          </c:cat>
          <c:val>
            <c:numRef>
              <c:f>'ระยอง'!$B$3:$B$7</c:f>
              <c:numCache/>
            </c:numRef>
          </c:val>
          <c:smooth val="0"/>
        </c:ser>
        <c:ser>
          <c:idx val="1"/>
          <c:order val="1"/>
          <c:tx>
            <c:strRef>
              <c:f>'ระยอง'!$C$2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'ระยอง'!$A$3:$A$7</c:f>
            </c:strRef>
          </c:cat>
          <c:val>
            <c:numRef>
              <c:f>'ระยอง'!$C$3:$C$7</c:f>
              <c:numCache/>
            </c:numRef>
          </c:val>
          <c:smooth val="0"/>
        </c:ser>
        <c:axId val="721118910"/>
        <c:axId val="1191194462"/>
      </c:lineChart>
      <c:catAx>
        <c:axId val="7211189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1194462"/>
      </c:catAx>
      <c:valAx>
        <c:axId val="11911944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11189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กปภ.สาขาบ้านฉาง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'บ้านฉาง'!$B$2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'บ้านฉาง'!$A$3:$A$6</c:f>
            </c:strRef>
          </c:cat>
          <c:val>
            <c:numRef>
              <c:f>'บ้านฉาง'!$B$3:$B$6</c:f>
              <c:numCache/>
            </c:numRef>
          </c:val>
          <c:smooth val="0"/>
        </c:ser>
        <c:ser>
          <c:idx val="1"/>
          <c:order val="1"/>
          <c:tx>
            <c:strRef>
              <c:f>'บ้านฉาง'!$C$2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'บ้านฉาง'!$A$3:$A$6</c:f>
            </c:strRef>
          </c:cat>
          <c:val>
            <c:numRef>
              <c:f>'บ้านฉาง'!$C$3:$C$6</c:f>
              <c:numCache/>
            </c:numRef>
          </c:val>
          <c:smooth val="0"/>
        </c:ser>
        <c:axId val="1352030206"/>
        <c:axId val="733156712"/>
      </c:lineChart>
      <c:catAx>
        <c:axId val="13520302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3156712"/>
      </c:catAx>
      <c:valAx>
        <c:axId val="7331567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2030206"/>
      </c:valAx>
      <c:lineChart>
        <c:varyColors val="0"/>
        <c:ser>
          <c:idx val="2"/>
          <c:order val="2"/>
          <c:tx>
            <c:strRef>
              <c:f>'บ้านฉาง'!$D$2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'บ้านฉาง'!$A$3:$A$6</c:f>
            </c:strRef>
          </c:cat>
          <c:val>
            <c:numRef>
              <c:f>'บ้านฉาง'!$D$3:$D$6</c:f>
              <c:numCache/>
            </c:numRef>
          </c:val>
          <c:smooth val="0"/>
        </c:ser>
        <c:axId val="2055044219"/>
        <c:axId val="513679661"/>
      </c:lineChart>
      <c:catAx>
        <c:axId val="20550442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3679661"/>
      </c:catAx>
      <c:valAx>
        <c:axId val="513679661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504421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กปภ.สาขาปากน้ำประแสร์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'ปากน้ำประแสร์'!$B$2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'ปากน้ำประแสร์'!$A$3:$A$6</c:f>
            </c:strRef>
          </c:cat>
          <c:val>
            <c:numRef>
              <c:f>'ปากน้ำประแสร์'!$B$3:$B$6</c:f>
              <c:numCache/>
            </c:numRef>
          </c:val>
          <c:smooth val="0"/>
        </c:ser>
        <c:ser>
          <c:idx val="1"/>
          <c:order val="1"/>
          <c:tx>
            <c:strRef>
              <c:f>'ปากน้ำประแสร์'!$C$2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'ปากน้ำประแสร์'!$A$3:$A$6</c:f>
            </c:strRef>
          </c:cat>
          <c:val>
            <c:numRef>
              <c:f>'ปากน้ำประแสร์'!$C$3:$C$6</c:f>
              <c:numCache/>
            </c:numRef>
          </c:val>
          <c:smooth val="0"/>
        </c:ser>
        <c:axId val="308817163"/>
        <c:axId val="824753477"/>
      </c:lineChart>
      <c:catAx>
        <c:axId val="3088171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4753477"/>
      </c:catAx>
      <c:valAx>
        <c:axId val="8247534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8817163"/>
      </c:valAx>
      <c:lineChart>
        <c:varyColors val="0"/>
        <c:ser>
          <c:idx val="2"/>
          <c:order val="2"/>
          <c:tx>
            <c:strRef>
              <c:f>'ปากน้ำประแสร์'!$D$2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'ปากน้ำประแสร์'!$A$3:$A$6</c:f>
            </c:strRef>
          </c:cat>
          <c:val>
            <c:numRef>
              <c:f>'ปากน้ำประแสร์'!$D$3:$D$6</c:f>
              <c:numCache/>
            </c:numRef>
          </c:val>
          <c:smooth val="0"/>
        </c:ser>
        <c:axId val="1660488906"/>
        <c:axId val="2087076746"/>
      </c:lineChart>
      <c:catAx>
        <c:axId val="166048890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7076746"/>
      </c:catAx>
      <c:valAx>
        <c:axId val="2087076746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048890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กปภ.สาขาจันทบุรี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'จันทบุรี'!$B$2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'จันทบุรี'!$A$3:$A$6</c:f>
            </c:strRef>
          </c:cat>
          <c:val>
            <c:numRef>
              <c:f>'จันทบุรี'!$B$3:$B$6</c:f>
              <c:numCache/>
            </c:numRef>
          </c:val>
          <c:smooth val="0"/>
        </c:ser>
        <c:ser>
          <c:idx val="1"/>
          <c:order val="1"/>
          <c:tx>
            <c:strRef>
              <c:f>'จันทบุรี'!$C$2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'จันทบุรี'!$A$3:$A$6</c:f>
            </c:strRef>
          </c:cat>
          <c:val>
            <c:numRef>
              <c:f>'จันทบุรี'!$C$3:$C$6</c:f>
              <c:numCache/>
            </c:numRef>
          </c:val>
          <c:smooth val="0"/>
        </c:ser>
        <c:axId val="1155178463"/>
        <c:axId val="1299242561"/>
      </c:lineChart>
      <c:catAx>
        <c:axId val="1155178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9242561"/>
      </c:catAx>
      <c:valAx>
        <c:axId val="12992425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5178463"/>
      </c:valAx>
      <c:lineChart>
        <c:varyColors val="0"/>
        <c:ser>
          <c:idx val="2"/>
          <c:order val="2"/>
          <c:tx>
            <c:strRef>
              <c:f>'จันทบุรี'!$D$2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'จันทบุรี'!$A$3:$A$6</c:f>
            </c:strRef>
          </c:cat>
          <c:val>
            <c:numRef>
              <c:f>'จันทบุรี'!$D$3:$D$6</c:f>
              <c:numCache/>
            </c:numRef>
          </c:val>
          <c:smooth val="0"/>
        </c:ser>
        <c:axId val="738715818"/>
        <c:axId val="1918796106"/>
      </c:lineChart>
      <c:catAx>
        <c:axId val="73871581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8796106"/>
      </c:catAx>
      <c:valAx>
        <c:axId val="1918796106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871581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กปภ.สาขาขลุง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'ขลุง'!$B$2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'ขลุง'!$A$3:$A$6</c:f>
            </c:strRef>
          </c:cat>
          <c:val>
            <c:numRef>
              <c:f>'ขลุง'!$B$3:$B$6</c:f>
              <c:numCache/>
            </c:numRef>
          </c:val>
          <c:smooth val="0"/>
        </c:ser>
        <c:ser>
          <c:idx val="1"/>
          <c:order val="1"/>
          <c:tx>
            <c:strRef>
              <c:f>'ขลุง'!$C$2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'ขลุง'!$A$3:$A$6</c:f>
            </c:strRef>
          </c:cat>
          <c:val>
            <c:numRef>
              <c:f>'ขลุง'!$C$3:$C$6</c:f>
              <c:numCache/>
            </c:numRef>
          </c:val>
          <c:smooth val="0"/>
        </c:ser>
        <c:axId val="930279175"/>
        <c:axId val="1112105113"/>
      </c:lineChart>
      <c:catAx>
        <c:axId val="930279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2105113"/>
      </c:catAx>
      <c:valAx>
        <c:axId val="11121051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0279175"/>
      </c:valAx>
      <c:lineChart>
        <c:varyColors val="0"/>
        <c:ser>
          <c:idx val="2"/>
          <c:order val="2"/>
          <c:tx>
            <c:strRef>
              <c:f>'ขลุง'!$D$2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'ขลุง'!$A$3:$A$6</c:f>
            </c:strRef>
          </c:cat>
          <c:val>
            <c:numRef>
              <c:f>'ขลุง'!$D$3:$D$6</c:f>
              <c:numCache/>
            </c:numRef>
          </c:val>
          <c:smooth val="0"/>
        </c:ser>
        <c:axId val="1851255108"/>
        <c:axId val="646844532"/>
      </c:lineChart>
      <c:catAx>
        <c:axId val="185125510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6844532"/>
      </c:catAx>
      <c:valAx>
        <c:axId val="646844532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125510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กปภ.สาขาตราด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'ตราด'!$B$2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'ตราด'!$A$3:$A$6</c:f>
            </c:strRef>
          </c:cat>
          <c:val>
            <c:numRef>
              <c:f>'ตราด'!$B$3:$B$6</c:f>
              <c:numCache/>
            </c:numRef>
          </c:val>
          <c:smooth val="0"/>
        </c:ser>
        <c:ser>
          <c:idx val="1"/>
          <c:order val="1"/>
          <c:tx>
            <c:strRef>
              <c:f>'ตราด'!$C$2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'ตราด'!$A$3:$A$6</c:f>
            </c:strRef>
          </c:cat>
          <c:val>
            <c:numRef>
              <c:f>'ตราด'!$C$3:$C$6</c:f>
              <c:numCache/>
            </c:numRef>
          </c:val>
          <c:smooth val="0"/>
        </c:ser>
        <c:axId val="1837884921"/>
        <c:axId val="1230911138"/>
      </c:lineChart>
      <c:catAx>
        <c:axId val="1837884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0911138"/>
      </c:catAx>
      <c:valAx>
        <c:axId val="12309111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7884921"/>
      </c:valAx>
      <c:lineChart>
        <c:varyColors val="0"/>
        <c:ser>
          <c:idx val="2"/>
          <c:order val="2"/>
          <c:tx>
            <c:strRef>
              <c:f>'ตราด'!$D$2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'ตราด'!$A$3:$A$6</c:f>
            </c:strRef>
          </c:cat>
          <c:val>
            <c:numRef>
              <c:f>'ตราด'!$D$3:$D$6</c:f>
              <c:numCache/>
            </c:numRef>
          </c:val>
          <c:smooth val="0"/>
        </c:ser>
        <c:axId val="186967714"/>
        <c:axId val="1586944375"/>
      </c:lineChart>
      <c:catAx>
        <c:axId val="18696771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6944375"/>
      </c:catAx>
      <c:valAx>
        <c:axId val="1586944375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96771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กปภ.สาขาคลองใหญ่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'คลองใหญ่'!$B$2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'คลองใหญ่'!$A$3:$A$6</c:f>
            </c:strRef>
          </c:cat>
          <c:val>
            <c:numRef>
              <c:f>'คลองใหญ่'!$B$3:$B$6</c:f>
              <c:numCache/>
            </c:numRef>
          </c:val>
          <c:smooth val="0"/>
        </c:ser>
        <c:ser>
          <c:idx val="1"/>
          <c:order val="1"/>
          <c:tx>
            <c:strRef>
              <c:f>'คลองใหญ่'!$C$2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'คลองใหญ่'!$A$3:$A$6</c:f>
            </c:strRef>
          </c:cat>
          <c:val>
            <c:numRef>
              <c:f>'คลองใหญ่'!$C$3:$C$6</c:f>
              <c:numCache/>
            </c:numRef>
          </c:val>
          <c:smooth val="0"/>
        </c:ser>
        <c:axId val="916867444"/>
        <c:axId val="69804567"/>
      </c:lineChart>
      <c:catAx>
        <c:axId val="9168674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804567"/>
      </c:catAx>
      <c:valAx>
        <c:axId val="698045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6867444"/>
      </c:valAx>
      <c:lineChart>
        <c:varyColors val="0"/>
        <c:ser>
          <c:idx val="2"/>
          <c:order val="2"/>
          <c:tx>
            <c:strRef>
              <c:f>'คลองใหญ่'!$D$2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'คลองใหญ่'!$A$3:$A$6</c:f>
            </c:strRef>
          </c:cat>
          <c:val>
            <c:numRef>
              <c:f>'คลองใหญ่'!$D$3:$D$6</c:f>
              <c:numCache/>
            </c:numRef>
          </c:val>
          <c:smooth val="0"/>
        </c:ser>
        <c:axId val="1324181262"/>
        <c:axId val="1327690850"/>
      </c:lineChart>
      <c:catAx>
        <c:axId val="132418126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7690850"/>
      </c:catAx>
      <c:valAx>
        <c:axId val="1327690850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418126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กปภ.สาขาสระแก้ว</a:t>
            </a:r>
          </a:p>
        </c:rich>
      </c:tx>
      <c:layout>
        <c:manualLayout>
          <c:xMode val="edge"/>
          <c:yMode val="edge"/>
          <c:x val="0.027583333333333335"/>
          <c:y val="0.05"/>
        </c:manualLayout>
      </c:layout>
      <c:overlay val="0"/>
    </c:title>
    <c:plotArea>
      <c:layout/>
      <c:lineChart>
        <c:ser>
          <c:idx val="0"/>
          <c:order val="0"/>
          <c:tx>
            <c:strRef>
              <c:f>'สระแก้ว'!$B$2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'สระแก้ว'!$A$3:$A$6</c:f>
            </c:strRef>
          </c:cat>
          <c:val>
            <c:numRef>
              <c:f>'สระแก้ว'!$B$3:$B$6</c:f>
              <c:numCache/>
            </c:numRef>
          </c:val>
          <c:smooth val="0"/>
        </c:ser>
        <c:ser>
          <c:idx val="1"/>
          <c:order val="1"/>
          <c:tx>
            <c:strRef>
              <c:f>'สระแก้ว'!$C$2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'สระแก้ว'!$A$3:$A$6</c:f>
            </c:strRef>
          </c:cat>
          <c:val>
            <c:numRef>
              <c:f>'สระแก้ว'!$C$3:$C$6</c:f>
              <c:numCache/>
            </c:numRef>
          </c:val>
          <c:smooth val="0"/>
        </c:ser>
        <c:axId val="2033746472"/>
        <c:axId val="611147922"/>
      </c:lineChart>
      <c:catAx>
        <c:axId val="2033746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1147922"/>
      </c:catAx>
      <c:valAx>
        <c:axId val="6111479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3746472"/>
      </c:valAx>
      <c:lineChart>
        <c:varyColors val="0"/>
        <c:ser>
          <c:idx val="2"/>
          <c:order val="2"/>
          <c:tx>
            <c:strRef>
              <c:f>'สระแก้ว'!$D$2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'สระแก้ว'!$A$3:$A$6</c:f>
            </c:strRef>
          </c:cat>
          <c:val>
            <c:numRef>
              <c:f>'สระแก้ว'!$D$3:$D$6</c:f>
              <c:numCache/>
            </c:numRef>
          </c:val>
          <c:smooth val="0"/>
        </c:ser>
        <c:axId val="1594290149"/>
        <c:axId val="979654035"/>
      </c:lineChart>
      <c:catAx>
        <c:axId val="159429014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9654035"/>
      </c:catAx>
      <c:valAx>
        <c:axId val="979654035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429014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กปภ.สาขาวัฒนานคร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'วัฒนานคร'!$B$2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'วัฒนานคร'!$A$3:$A$6</c:f>
            </c:strRef>
          </c:cat>
          <c:val>
            <c:numRef>
              <c:f>'วัฒนานคร'!$B$3:$B$6</c:f>
              <c:numCache/>
            </c:numRef>
          </c:val>
          <c:smooth val="0"/>
        </c:ser>
        <c:ser>
          <c:idx val="1"/>
          <c:order val="1"/>
          <c:tx>
            <c:strRef>
              <c:f>'วัฒนานคร'!$C$2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'วัฒนานคร'!$A$3:$A$6</c:f>
            </c:strRef>
          </c:cat>
          <c:val>
            <c:numRef>
              <c:f>'วัฒนานคร'!$C$3:$C$6</c:f>
              <c:numCache/>
            </c:numRef>
          </c:val>
          <c:smooth val="0"/>
        </c:ser>
        <c:axId val="449564251"/>
        <c:axId val="866187166"/>
      </c:lineChart>
      <c:catAx>
        <c:axId val="4495642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6187166"/>
      </c:catAx>
      <c:valAx>
        <c:axId val="8661871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9564251"/>
      </c:valAx>
      <c:lineChart>
        <c:varyColors val="0"/>
        <c:ser>
          <c:idx val="2"/>
          <c:order val="2"/>
          <c:tx>
            <c:strRef>
              <c:f>'วัฒนานคร'!$D$2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'วัฒนานคร'!$A$3:$A$6</c:f>
            </c:strRef>
          </c:cat>
          <c:val>
            <c:numRef>
              <c:f>'วัฒนานคร'!$D$3:$D$6</c:f>
              <c:numCache/>
            </c:numRef>
          </c:val>
          <c:smooth val="0"/>
        </c:ser>
        <c:axId val="1952680613"/>
        <c:axId val="1196071823"/>
      </c:lineChart>
      <c:catAx>
        <c:axId val="195268061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6071823"/>
      </c:catAx>
      <c:valAx>
        <c:axId val="1196071823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268061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กปภ.สาขาอรัญประเทศ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'อรัญประเทศ'!$B$2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'อรัญประเทศ'!$A$3:$A$6</c:f>
            </c:strRef>
          </c:cat>
          <c:val>
            <c:numRef>
              <c:f>'อรัญประเทศ'!$B$3:$B$6</c:f>
              <c:numCache/>
            </c:numRef>
          </c:val>
          <c:smooth val="0"/>
        </c:ser>
        <c:ser>
          <c:idx val="1"/>
          <c:order val="1"/>
          <c:tx>
            <c:strRef>
              <c:f>'อรัญประเทศ'!$C$2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'อรัญประเทศ'!$A$3:$A$6</c:f>
            </c:strRef>
          </c:cat>
          <c:val>
            <c:numRef>
              <c:f>'อรัญประเทศ'!$C$3:$C$6</c:f>
              <c:numCache/>
            </c:numRef>
          </c:val>
          <c:smooth val="0"/>
        </c:ser>
        <c:axId val="889538966"/>
        <c:axId val="325078306"/>
      </c:lineChart>
      <c:catAx>
        <c:axId val="8895389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5078306"/>
      </c:catAx>
      <c:valAx>
        <c:axId val="3250783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9538966"/>
      </c:valAx>
      <c:lineChart>
        <c:varyColors val="0"/>
        <c:ser>
          <c:idx val="2"/>
          <c:order val="2"/>
          <c:tx>
            <c:strRef>
              <c:f>'อรัญประเทศ'!$D$2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'อรัญประเทศ'!$A$3:$A$6</c:f>
            </c:strRef>
          </c:cat>
          <c:val>
            <c:numRef>
              <c:f>'อรัญประเทศ'!$D$3:$D$6</c:f>
              <c:numCache/>
            </c:numRef>
          </c:val>
          <c:smooth val="0"/>
        </c:ser>
        <c:axId val="64308909"/>
        <c:axId val="98780998"/>
      </c:lineChart>
      <c:catAx>
        <c:axId val="6430890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780998"/>
      </c:catAx>
      <c:valAx>
        <c:axId val="9878099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30890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กปภ.สาขาปราจีนบุรี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'ปราจีนบุรี'!$B$2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'ปราจีนบุรี'!$A$3:$A$6</c:f>
            </c:strRef>
          </c:cat>
          <c:val>
            <c:numRef>
              <c:f>'ปราจีนบุรี'!$B$3:$B$6</c:f>
              <c:numCache/>
            </c:numRef>
          </c:val>
          <c:smooth val="0"/>
        </c:ser>
        <c:ser>
          <c:idx val="1"/>
          <c:order val="1"/>
          <c:tx>
            <c:strRef>
              <c:f>'ปราจีนบุรี'!$C$2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'ปราจีนบุรี'!$A$3:$A$6</c:f>
            </c:strRef>
          </c:cat>
          <c:val>
            <c:numRef>
              <c:f>'ปราจีนบุรี'!$C$3:$C$6</c:f>
              <c:numCache/>
            </c:numRef>
          </c:val>
          <c:smooth val="0"/>
        </c:ser>
        <c:axId val="227516279"/>
        <c:axId val="494120989"/>
      </c:lineChart>
      <c:catAx>
        <c:axId val="227516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4120989"/>
      </c:catAx>
      <c:valAx>
        <c:axId val="4941209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7516279"/>
      </c:valAx>
      <c:lineChart>
        <c:varyColors val="0"/>
        <c:ser>
          <c:idx val="2"/>
          <c:order val="2"/>
          <c:tx>
            <c:strRef>
              <c:f>'ปราจีนบุรี'!$D$2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'ปราจีนบุรี'!$A$3:$A$6</c:f>
            </c:strRef>
          </c:cat>
          <c:val>
            <c:numRef>
              <c:f>'ปราจีนบุรี'!$D$3:$D$6</c:f>
              <c:numCache/>
            </c:numRef>
          </c:val>
          <c:smooth val="0"/>
        </c:ser>
        <c:axId val="1812066575"/>
        <c:axId val="1424541954"/>
      </c:lineChart>
      <c:catAx>
        <c:axId val="181206657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4541954"/>
      </c:catAx>
      <c:valAx>
        <c:axId val="1424541954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206657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                                   กปภ.สาขากบินทร์บุรี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'กบินทร์บุรี'!$B$2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dPt>
            <c:idx val="2"/>
            <c:marker>
              <c:symbol val="none"/>
            </c:marker>
          </c:dPt>
          <c:dLbls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'กบินทร์บุรี'!$A$3:$A$7</c:f>
            </c:strRef>
          </c:cat>
          <c:val>
            <c:numRef>
              <c:f>'กบินทร์บุรี'!$B$3:$B$7</c:f>
              <c:numCache/>
            </c:numRef>
          </c:val>
          <c:smooth val="0"/>
        </c:ser>
        <c:ser>
          <c:idx val="1"/>
          <c:order val="1"/>
          <c:tx>
            <c:strRef>
              <c:f>'กบินทร์บุรี'!$C$2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Lbls>
            <c:dLbl>
              <c:idx val="1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 lvl="0">
                      <a:defRPr b="0">
                        <a:solidFill>
                          <a:srgbClr val="FFFFFF"/>
                        </a:solidFill>
                        <a:latin typeface="Roboto"/>
                      </a:defRPr>
                    </a:pPr>
                    <a:r>
                      <a:rPr b="0">
                        <a:solidFill>
                          <a:srgbClr val="FFFFFF"/>
                        </a:solidFill>
                        <a:latin typeface="Roboto"/>
                      </a:rPr>
                      <a:t>-</a:t>
                    </a:r>
                  </a:p>
                </c:rich>
              </c:tx>
              <c:numFmt formatCode="General" sourceLinked="1"/>
              <c:txPr>
                <a:bodyPr/>
                <a:lstStyle/>
                <a:p>
                  <a:pPr lvl="0">
                    <a:defRPr/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'กบินทร์บุรี'!$A$3:$A$7</c:f>
            </c:strRef>
          </c:cat>
          <c:val>
            <c:numRef>
              <c:f>'กบินทร์บุรี'!$C$3:$C$7</c:f>
              <c:numCache/>
            </c:numRef>
          </c:val>
          <c:smooth val="0"/>
        </c:ser>
        <c:axId val="1139843735"/>
        <c:axId val="466956318"/>
      </c:lineChart>
      <c:catAx>
        <c:axId val="1139843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6956318"/>
      </c:catAx>
      <c:valAx>
        <c:axId val="4669563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9843735"/>
      </c:valAx>
      <c:lineChart>
        <c:varyColors val="0"/>
        <c:ser>
          <c:idx val="2"/>
          <c:order val="2"/>
          <c:tx>
            <c:strRef>
              <c:f>'กบินทร์บุรี'!$D$2</c:f>
            </c:strRef>
          </c:tx>
          <c:spPr>
            <a:ln cmpd="sng">
              <a:solidFill>
                <a:srgbClr val="FBBC04"/>
              </a:solidFill>
              <a:prstDash val="solid"/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'กบินทร์บุรี'!$A$3:$A$7</c:f>
            </c:strRef>
          </c:cat>
          <c:val>
            <c:numRef>
              <c:f>'กบินทร์บุรี'!$D$3:$D$7</c:f>
              <c:numCache/>
            </c:numRef>
          </c:val>
          <c:smooth val="0"/>
        </c:ser>
        <c:axId val="1099925619"/>
        <c:axId val="1021988907"/>
      </c:lineChart>
      <c:catAx>
        <c:axId val="10999256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1988907"/>
      </c:catAx>
      <c:valAx>
        <c:axId val="1021988907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992561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26</xdr:row>
      <xdr:rowOff>76200</xdr:rowOff>
    </xdr:from>
    <xdr:ext cx="9715500" cy="3867150"/>
    <xdr:graphicFrame>
      <xdr:nvGraphicFramePr>
        <xdr:cNvPr id="1" name="Chart 1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19050</xdr:colOff>
      <xdr:row>25</xdr:row>
      <xdr:rowOff>190500</xdr:rowOff>
    </xdr:from>
    <xdr:ext cx="9563100" cy="3952875"/>
    <xdr:graphicFrame>
      <xdr:nvGraphicFramePr>
        <xdr:cNvPr id="2" name="Chart 2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28575</xdr:colOff>
      <xdr:row>47</xdr:row>
      <xdr:rowOff>28575</xdr:rowOff>
    </xdr:from>
    <xdr:ext cx="9677400" cy="3914775"/>
    <xdr:graphicFrame>
      <xdr:nvGraphicFramePr>
        <xdr:cNvPr id="3" name="Chart 3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19050</xdr:colOff>
      <xdr:row>47</xdr:row>
      <xdr:rowOff>28575</xdr:rowOff>
    </xdr:from>
    <xdr:ext cx="9563100" cy="3952875"/>
    <xdr:graphicFrame>
      <xdr:nvGraphicFramePr>
        <xdr:cNvPr id="4" name="Chart 4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28575</xdr:colOff>
      <xdr:row>2</xdr:row>
      <xdr:rowOff>28575</xdr:rowOff>
    </xdr:from>
    <xdr:ext cx="5715000" cy="3533775"/>
    <xdr:graphicFrame>
      <xdr:nvGraphicFramePr>
        <xdr:cNvPr id="5" name="Chart 5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47625</xdr:colOff>
      <xdr:row>1</xdr:row>
      <xdr:rowOff>0</xdr:rowOff>
    </xdr:from>
    <xdr:ext cx="5715000" cy="3533775"/>
    <xdr:graphicFrame>
      <xdr:nvGraphicFramePr>
        <xdr:cNvPr id="6" name="Chart 6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7" name="Chart 7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8" name="Chart 8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9" name="Chart 9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10" name="Chart 10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11" name="Chart 11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12" name="Chart 12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13" name="Chart 13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14" name="Chart 14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15" name="Chart 15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16" name="Chart 16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17" name="Chart 17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18" name="Chart 18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19" name="Chart 19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20" name="Chart 20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21" name="Chart 21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22" name="Chart 22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23" name="Chart 23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24" name="Chart 24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25" name="Chart 25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26" name="Chart 26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0</xdr:rowOff>
    </xdr:from>
    <xdr:ext cx="5715000" cy="3533775"/>
    <xdr:graphicFrame>
      <xdr:nvGraphicFramePr>
        <xdr:cNvPr id="27" name="Chart 27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onedrive.live.com/:x:/g/personal/2B09B5D7CA008032/IQBGL1PxVZKRSLDYT0jPOxCwAVK4AhjJawaQtWlD1RTKmnM?resid=2B09B5D7CA008032!sf1532f4692554891b0d84f48cf3b10b0&amp;ithint=file%2Cxlsx&amp;e=NqRli6&amp;migratedtospo=true&amp;redeem=aHR0cHM6Ly8xZHJ2Lm1zL3gvYy8yYjA5YjVkN2NhMDA4MDMyL0lRQkdMMVB4VlpLUlNMRFlUMGpQT3hDd0FWSzRBaGpKYXdhUXRXbEQxUlRLbW5NP2U9TnFSbGk2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19.38"/>
  </cols>
  <sheetData>
    <row r="1">
      <c r="A1" s="1"/>
      <c r="B1" s="2" t="s">
        <v>0</v>
      </c>
      <c r="C1" s="3" t="s">
        <v>1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/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7"/>
    </row>
    <row r="2">
      <c r="A2" s="8"/>
      <c r="B2" s="9"/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7"/>
    </row>
    <row r="3">
      <c r="A3" s="12">
        <f t="array" ref="A3:A25">SEQUENCE(23,1)</f>
        <v>1</v>
      </c>
      <c r="B3" s="11" t="s">
        <v>14</v>
      </c>
      <c r="C3" s="13">
        <f>VLOOKUP(C2,'ชลบุรี(ชั้นพิเศษ)'!$A$2:$D$14,4,0)</f>
        <v>0.4495356465</v>
      </c>
      <c r="D3" s="13">
        <f>VLOOKUP(D2,'ชลบุรี(ชั้นพิเศษ)'!$A$2:$D$14,4,0)</f>
        <v>0.4013039024</v>
      </c>
      <c r="E3" s="13">
        <f>VLOOKUP(E2,'ชลบุรี(ชั้นพิเศษ)'!$A$2:$D$14,4,0)</f>
        <v>0.3467169057</v>
      </c>
      <c r="F3" s="13">
        <f>VLOOKUP(F2,'ชลบุรี(ชั้นพิเศษ)'!$A$2:$D$14,4,0)</f>
        <v>0.4470091293</v>
      </c>
      <c r="G3" s="13">
        <f>VLOOKUP(G2,'ชลบุรี(ชั้นพิเศษ)'!$A$2:$D$14,4,0)</f>
        <v>0.3936589485</v>
      </c>
      <c r="H3" s="13">
        <f>VLOOKUP(H2,'ชลบุรี(ชั้นพิเศษ)'!$A$2:$D$14,4,0)</f>
        <v>0.3748858637</v>
      </c>
      <c r="I3" s="13" t="str">
        <f>VLOOKUP(I2,'ชลบุรี(ชั้นพิเศษ)'!$A$2:$D$14,4,0)</f>
        <v/>
      </c>
      <c r="J3" s="13" t="str">
        <f>VLOOKUP(J2,'ชลบุรี(ชั้นพิเศษ)'!$A$2:$D$14,4,0)</f>
        <v/>
      </c>
      <c r="K3" s="13" t="str">
        <f>VLOOKUP(K2,'ชลบุรี(ชั้นพิเศษ)'!$A$2:$D$14,4,0)</f>
        <v/>
      </c>
      <c r="L3" s="13" t="str">
        <f>VLOOKUP(L2,'ชลบุรี(ชั้นพิเศษ)'!$A$2:$D$14,4,0)</f>
        <v/>
      </c>
      <c r="M3" s="13" t="str">
        <f>VLOOKUP(M2,'ชลบุรี(ชั้นพิเศษ)'!$A$2:$D$14,4,0)</f>
        <v/>
      </c>
      <c r="N3" s="13" t="str">
        <f>VLOOKUP(N2,'ชลบุรี(ชั้นพิเศษ)'!$A$2:$D$14,4,0)</f>
        <v/>
      </c>
      <c r="O3" s="14"/>
      <c r="P3" s="15"/>
      <c r="Q3" s="15"/>
      <c r="R3" s="16"/>
      <c r="S3" s="17"/>
      <c r="T3" s="17"/>
      <c r="U3" s="17"/>
      <c r="V3" s="17"/>
      <c r="W3" s="17"/>
      <c r="X3" s="17"/>
      <c r="Y3" s="17"/>
      <c r="Z3" s="17"/>
      <c r="AA3" s="7"/>
    </row>
    <row r="4">
      <c r="A4" s="12">
        <v>2.0</v>
      </c>
      <c r="B4" s="11" t="s">
        <v>15</v>
      </c>
      <c r="C4" s="13">
        <f>VLOOKUP(C2,'พัทยา(ชั้นพิเศษ)'!$A$2:$D$14,4,0)</f>
        <v>0.5142263466</v>
      </c>
      <c r="D4" s="13">
        <f>VLOOKUP(D2,'พัทยา(ชั้นพิเศษ)'!$A$2:$D$14,4,0)</f>
        <v>0.4521895434</v>
      </c>
      <c r="E4" s="13">
        <f>VLOOKUP(E2,'พัทยา(ชั้นพิเศษ)'!$A$2:$D$14,4,0)</f>
        <v>0.4226559566</v>
      </c>
      <c r="F4" s="13">
        <f>VLOOKUP(F2,'พัทยา(ชั้นพิเศษ)'!$A$2:$D$14,4,0)</f>
        <v>0.4721810861</v>
      </c>
      <c r="G4" s="13">
        <f>VLOOKUP(G2,'พัทยา(ชั้นพิเศษ)'!$A$2:$D$14,4,0)</f>
        <v>0.4269645886</v>
      </c>
      <c r="H4" s="13">
        <f>VLOOKUP(H2,'พัทยา(ชั้นพิเศษ)'!$A$2:$D$14,4,0)</f>
        <v>0.4161348419</v>
      </c>
      <c r="I4" s="13" t="str">
        <f>VLOOKUP(I2,'พัทยา(ชั้นพิเศษ)'!$A$2:$D$14,4,0)</f>
        <v/>
      </c>
      <c r="J4" s="13" t="str">
        <f>VLOOKUP(J2,'พัทยา(ชั้นพิเศษ)'!$A$2:$D$14,4,0)</f>
        <v/>
      </c>
      <c r="K4" s="13" t="str">
        <f>VLOOKUP(K2,'พัทยา(ชั้นพิเศษ)'!$A$2:$D$14,4,0)</f>
        <v/>
      </c>
      <c r="L4" s="13" t="str">
        <f>VLOOKUP(L2,'พัทยา(ชั้นพิเศษ)'!$A$2:$D$14,4,0)</f>
        <v/>
      </c>
      <c r="M4" s="13" t="str">
        <f>VLOOKUP(M2,'พัทยา(ชั้นพิเศษ)'!$A$2:$D$14,4,0)</f>
        <v/>
      </c>
      <c r="N4" s="13" t="str">
        <f>VLOOKUP(N2,'พัทยา(ชั้นพิเศษ)'!$A$2:$D$14,4,0)</f>
        <v/>
      </c>
      <c r="O4" s="11"/>
      <c r="P4" s="15"/>
      <c r="Q4" s="15"/>
      <c r="R4" s="17"/>
      <c r="S4" s="17"/>
      <c r="T4" s="17"/>
      <c r="U4" s="17"/>
      <c r="V4" s="17"/>
      <c r="W4" s="17"/>
      <c r="X4" s="17"/>
      <c r="Y4" s="17"/>
      <c r="Z4" s="17"/>
      <c r="AA4" s="7"/>
    </row>
    <row r="5">
      <c r="A5" s="12">
        <v>3.0</v>
      </c>
      <c r="B5" s="11" t="s">
        <v>16</v>
      </c>
      <c r="C5" s="13">
        <f>VLOOKUP(C2,'บ้านบึง'!$A$2:$D$14,4,0)</f>
        <v>0.7753213261</v>
      </c>
      <c r="D5" s="13">
        <f>VLOOKUP(D2,'บ้านบึง'!$A$2:$D$14,4,0)</f>
        <v>0.7841972422</v>
      </c>
      <c r="E5" s="13">
        <f>VLOOKUP(E2,'บ้านบึง'!$A$2:$D$14,4,0)</f>
        <v>0.7852980384</v>
      </c>
      <c r="F5" s="13">
        <f>VLOOKUP(F2,'บ้านบึง'!$A$2:$D$14,4,0)</f>
        <v>0.6787108249</v>
      </c>
      <c r="G5" s="13">
        <f>VLOOKUP(G2,'บ้านบึง'!$A$2:$D$14,4,0)</f>
        <v>0.7300900562</v>
      </c>
      <c r="H5" s="13">
        <f>VLOOKUP(H2,'บ้านบึง'!$A$2:$D$14,4,0)</f>
        <v>0.7344564378</v>
      </c>
      <c r="I5" s="13" t="str">
        <f>VLOOKUP(I2,'บ้านบึง'!$A$2:$D$14,4,0)</f>
        <v/>
      </c>
      <c r="J5" s="13" t="str">
        <f>VLOOKUP(J2,'บ้านบึง'!$A$2:$D$14,4,0)</f>
        <v/>
      </c>
      <c r="K5" s="13" t="str">
        <f>VLOOKUP(K2,'บ้านบึง'!$A$2:$D$14,4,0)</f>
        <v/>
      </c>
      <c r="L5" s="13" t="str">
        <f>VLOOKUP(L2,'บ้านบึง'!$A$2:$D$14,4,0)</f>
        <v/>
      </c>
      <c r="M5" s="13" t="str">
        <f>VLOOKUP(M2,'บ้านบึง'!$A$2:$D$14,4,0)</f>
        <v/>
      </c>
      <c r="N5" s="13" t="str">
        <f>VLOOKUP(N2,'บ้านบึง'!$A$2:$D$14,4,0)</f>
        <v/>
      </c>
      <c r="O5" s="14"/>
      <c r="P5" s="15"/>
      <c r="Q5" s="15"/>
      <c r="R5" s="17"/>
      <c r="S5" s="17"/>
      <c r="T5" s="17"/>
      <c r="U5" s="17"/>
      <c r="V5" s="17"/>
      <c r="W5" s="17"/>
      <c r="X5" s="17"/>
      <c r="Y5" s="17"/>
      <c r="Z5" s="17"/>
      <c r="AA5" s="7"/>
    </row>
    <row r="6">
      <c r="A6" s="12">
        <v>4.0</v>
      </c>
      <c r="B6" s="11" t="s">
        <v>17</v>
      </c>
      <c r="C6" s="13">
        <f>VLOOKUP(C2,'พนัสนิคม'!$A$2:$D$14,4,0)</f>
        <v>0.4372493985</v>
      </c>
      <c r="D6" s="13">
        <f>VLOOKUP(D2,'พนัสนิคม'!$A$2:$D$14,4,0)</f>
        <v>0.3759137953</v>
      </c>
      <c r="E6" s="13">
        <f>VLOOKUP(E2,'พนัสนิคม'!$A$2:$D$14,4,0)</f>
        <v>0.2982670229</v>
      </c>
      <c r="F6" s="13">
        <f>VLOOKUP(F2,'พนัสนิคม'!$A$2:$D$14,4,0)</f>
        <v>0.2865168808</v>
      </c>
      <c r="G6" s="13">
        <f>VLOOKUP(G2,'พนัสนิคม'!$A$2:$D$14,4,0)</f>
        <v>0.3279728995</v>
      </c>
      <c r="H6" s="13">
        <f>VLOOKUP(H2,'พนัสนิคม'!$A$2:$D$14,4,0)</f>
        <v>0.2879689816</v>
      </c>
      <c r="I6" s="13" t="str">
        <f>VLOOKUP(I2,'พนัสนิคม'!$A$2:$D$14,4,0)</f>
        <v/>
      </c>
      <c r="J6" s="13" t="str">
        <f>VLOOKUP(J2,'พนัสนิคม'!$A$2:$D$14,4,0)</f>
        <v/>
      </c>
      <c r="K6" s="13" t="str">
        <f>VLOOKUP(K2,'พนัสนิคม'!$A$2:$D$14,4,0)</f>
        <v/>
      </c>
      <c r="L6" s="13" t="str">
        <f>VLOOKUP(L2,'พนัสนิคม'!$A$2:$D$14,4,0)</f>
        <v/>
      </c>
      <c r="M6" s="13" t="str">
        <f>VLOOKUP(M2,'พนัสนิคม'!$A$2:$D$14,4,0)</f>
        <v/>
      </c>
      <c r="N6" s="13" t="str">
        <f>VLOOKUP(N2,'พนัสนิคม'!$A$2:$D$14,4,0)</f>
        <v/>
      </c>
      <c r="O6" s="14"/>
      <c r="P6" s="15"/>
      <c r="Q6" s="15"/>
      <c r="R6" s="17"/>
      <c r="S6" s="17"/>
      <c r="T6" s="17"/>
      <c r="U6" s="17"/>
      <c r="V6" s="17"/>
      <c r="W6" s="17"/>
      <c r="X6" s="17"/>
      <c r="Y6" s="17"/>
      <c r="Z6" s="17"/>
      <c r="AA6" s="7"/>
    </row>
    <row r="7">
      <c r="A7" s="12">
        <v>5.0</v>
      </c>
      <c r="B7" s="11" t="s">
        <v>18</v>
      </c>
      <c r="C7" s="13">
        <f>VLOOKUP(C2,'ศรีราชา'!$A$2:$D$14,4,0)</f>
        <v>0.3207547888</v>
      </c>
      <c r="D7" s="13">
        <f>VLOOKUP(D2,'ศรีราชา'!$A$2:$D$14,4,0)</f>
        <v>0.2884723621</v>
      </c>
      <c r="E7" s="13">
        <f>VLOOKUP(E2,'ศรีราชา'!$A$2:$D$14,4,0)</f>
        <v>0.2798325802</v>
      </c>
      <c r="F7" s="13">
        <f>VLOOKUP(F2,'ศรีราชา'!$A$2:$D$14,4,0)</f>
        <v>0.2913395064</v>
      </c>
      <c r="G7" s="13">
        <f>VLOOKUP(G2,'ศรีราชา'!$A$2:$D$14,4,0)</f>
        <v>0.2510027996</v>
      </c>
      <c r="H7" s="13">
        <f>VLOOKUP(H2,'ศรีราชา'!$A$2:$D$14,4,0)</f>
        <v>0.2503927762</v>
      </c>
      <c r="I7" s="13" t="str">
        <f>VLOOKUP(I2,'ศรีราชา'!$A$2:$D$14,4,0)</f>
        <v/>
      </c>
      <c r="J7" s="13" t="str">
        <f>VLOOKUP(J2,'ศรีราชา'!$A$2:$D$14,4,0)</f>
        <v/>
      </c>
      <c r="K7" s="13" t="str">
        <f>VLOOKUP(K2,'ศรีราชา'!$A$2:$D$14,4,0)</f>
        <v/>
      </c>
      <c r="L7" s="13" t="str">
        <f>VLOOKUP(L2,'ศรีราชา'!$A$2:$D$14,4,0)</f>
        <v/>
      </c>
      <c r="M7" s="13" t="str">
        <f>VLOOKUP(M2,'ศรีราชา'!$A$2:$D$14,4,0)</f>
        <v/>
      </c>
      <c r="N7" s="13" t="str">
        <f>VLOOKUP(N2,'ศรีราชา'!$A$2:$D$14,4,0)</f>
        <v/>
      </c>
      <c r="O7" s="14"/>
      <c r="P7" s="15"/>
      <c r="Q7" s="15"/>
      <c r="R7" s="17"/>
      <c r="S7" s="17"/>
      <c r="T7" s="17"/>
      <c r="U7" s="17"/>
      <c r="V7" s="17"/>
      <c r="W7" s="17"/>
      <c r="X7" s="17"/>
      <c r="Y7" s="17"/>
      <c r="Z7" s="17"/>
      <c r="AA7" s="7"/>
    </row>
    <row r="8">
      <c r="A8" s="12">
        <v>6.0</v>
      </c>
      <c r="B8" s="11" t="s">
        <v>19</v>
      </c>
      <c r="C8" s="13">
        <f>VLOOKUP(C2,'แหลมฉบัง'!$A$2:$D$14,4,0)</f>
        <v>0.142507343</v>
      </c>
      <c r="D8" s="13">
        <f>VLOOKUP(D2,'แหลมฉบัง'!$A$2:$D$14,4,0)</f>
        <v>0.1534281102</v>
      </c>
      <c r="E8" s="13">
        <f>VLOOKUP(E2,'แหลมฉบัง'!$A$2:$D$14,4,0)</f>
        <v>0.1527748183</v>
      </c>
      <c r="F8" s="13">
        <f>VLOOKUP(F2,'แหลมฉบัง'!$A$2:$D$14,4,0)</f>
        <v>0.1482705724</v>
      </c>
      <c r="G8" s="13">
        <f>VLOOKUP(G2,'แหลมฉบัง'!$A$2:$D$14,4,0)</f>
        <v>0.1368769483</v>
      </c>
      <c r="H8" s="13">
        <f>VLOOKUP(H2,'แหลมฉบัง'!$A$2:$D$14,4,0)</f>
        <v>0.137518758</v>
      </c>
      <c r="I8" s="13" t="str">
        <f>VLOOKUP(I2,'แหลมฉบัง'!$A$2:$D$14,4,0)</f>
        <v/>
      </c>
      <c r="J8" s="13" t="str">
        <f>VLOOKUP(J2,'แหลมฉบัง'!$A$2:$D$14,4,0)</f>
        <v/>
      </c>
      <c r="K8" s="13" t="str">
        <f>VLOOKUP(K2,'แหลมฉบัง'!$A$2:$D$14,4,0)</f>
        <v/>
      </c>
      <c r="L8" s="13" t="str">
        <f>VLOOKUP(L2,'แหลมฉบัง'!$A$2:$D$14,4,0)</f>
        <v/>
      </c>
      <c r="M8" s="13" t="str">
        <f>VLOOKUP(M2,'แหลมฉบัง'!$A$2:$D$14,4,0)</f>
        <v/>
      </c>
      <c r="N8" s="13" t="str">
        <f>VLOOKUP(N2,'แหลมฉบัง'!$A$2:$D$14,4,0)</f>
        <v/>
      </c>
      <c r="O8" s="14"/>
      <c r="P8" s="15"/>
      <c r="Q8" s="15"/>
      <c r="R8" s="17"/>
      <c r="S8" s="17"/>
      <c r="T8" s="17"/>
      <c r="U8" s="17"/>
      <c r="V8" s="17"/>
      <c r="W8" s="17"/>
      <c r="X8" s="17"/>
      <c r="Y8" s="17"/>
      <c r="Z8" s="17"/>
      <c r="AA8" s="7"/>
    </row>
    <row r="9">
      <c r="A9" s="12">
        <v>7.0</v>
      </c>
      <c r="B9" s="11" t="s">
        <v>20</v>
      </c>
      <c r="C9" s="11">
        <v>0.0</v>
      </c>
      <c r="D9" s="11">
        <v>0.0</v>
      </c>
      <c r="E9" s="11">
        <v>0.0</v>
      </c>
      <c r="F9" s="11">
        <v>0.0</v>
      </c>
      <c r="G9" s="11">
        <v>0.0</v>
      </c>
      <c r="H9" s="11">
        <v>0.0</v>
      </c>
      <c r="I9" s="11"/>
      <c r="J9" s="11"/>
      <c r="K9" s="11"/>
      <c r="L9" s="11"/>
      <c r="M9" s="11"/>
      <c r="N9" s="11"/>
      <c r="O9" s="14"/>
      <c r="P9" s="15"/>
      <c r="Q9" s="15"/>
      <c r="R9" s="17"/>
      <c r="S9" s="17"/>
      <c r="T9" s="17"/>
      <c r="U9" s="17"/>
      <c r="V9" s="17"/>
      <c r="W9" s="17"/>
      <c r="X9" s="17"/>
      <c r="Y9" s="17"/>
      <c r="Z9" s="17"/>
      <c r="AA9" s="7"/>
    </row>
    <row r="10">
      <c r="A10" s="12">
        <v>8.0</v>
      </c>
      <c r="B10" s="11" t="s">
        <v>21</v>
      </c>
      <c r="C10" s="11">
        <v>0.0</v>
      </c>
      <c r="D10" s="11">
        <v>0.0</v>
      </c>
      <c r="E10" s="11">
        <v>0.0</v>
      </c>
      <c r="F10" s="11">
        <v>0.0</v>
      </c>
      <c r="G10" s="11">
        <v>0.0</v>
      </c>
      <c r="H10" s="11">
        <v>0.0</v>
      </c>
      <c r="I10" s="11"/>
      <c r="J10" s="11"/>
      <c r="K10" s="11"/>
      <c r="L10" s="11"/>
      <c r="M10" s="11"/>
      <c r="N10" s="11"/>
      <c r="O10" s="14"/>
      <c r="P10" s="15"/>
      <c r="Q10" s="15"/>
      <c r="R10" s="17"/>
      <c r="S10" s="17"/>
      <c r="T10" s="17"/>
      <c r="U10" s="17"/>
      <c r="V10" s="17"/>
      <c r="W10" s="17"/>
      <c r="X10" s="17"/>
      <c r="Y10" s="17"/>
      <c r="Z10" s="17"/>
      <c r="AA10" s="7"/>
    </row>
    <row r="11">
      <c r="A11" s="12">
        <v>9.0</v>
      </c>
      <c r="B11" s="11" t="s">
        <v>22</v>
      </c>
      <c r="C11" s="13">
        <f>VLOOKUP(C2,'บางคล้า'!$A$2:$D$14,4,0)</f>
        <v>0.5154821447</v>
      </c>
      <c r="D11" s="13">
        <f>VLOOKUP(D2,'บางคล้า'!$A$2:$D$14,4,0)</f>
        <v>0.4873135531</v>
      </c>
      <c r="E11" s="13">
        <f>VLOOKUP(E2,'บางคล้า'!$A$2:$D$14,4,0)</f>
        <v>0.4753218053</v>
      </c>
      <c r="F11" s="13">
        <f>VLOOKUP(F2,'บางคล้า'!$A$2:$D$14,4,0)</f>
        <v>0.4409251636</v>
      </c>
      <c r="G11" s="13">
        <f>VLOOKUP(G2,'บางคล้า'!$A$2:$D$14,4,0)</f>
        <v>0.448972366</v>
      </c>
      <c r="H11" s="13">
        <f>VLOOKUP(H2,'บางคล้า'!$A$2:$D$14,4,0)</f>
        <v>0.4573381806</v>
      </c>
      <c r="I11" s="13" t="str">
        <f>VLOOKUP(I2,'บางคล้า'!$A$2:$D$14,4,0)</f>
        <v/>
      </c>
      <c r="J11" s="13" t="str">
        <f>VLOOKUP(J2,'บางคล้า'!$A$2:$D$14,4,0)</f>
        <v/>
      </c>
      <c r="K11" s="13" t="str">
        <f>VLOOKUP(K2,'บางคล้า'!$A$2:$D$14,4,0)</f>
        <v/>
      </c>
      <c r="L11" s="13" t="str">
        <f>VLOOKUP(L2,'บางคล้า'!$A$2:$D$14,4,0)</f>
        <v/>
      </c>
      <c r="M11" s="13" t="str">
        <f>VLOOKUP(M2,'บางคล้า'!$A$2:$D$14,4,0)</f>
        <v/>
      </c>
      <c r="N11" s="13" t="str">
        <f>VLOOKUP(N2,'บางคล้า'!$A$2:$D$14,4,0)</f>
        <v/>
      </c>
      <c r="O11" s="14"/>
      <c r="P11" s="15"/>
      <c r="Q11" s="15"/>
      <c r="R11" s="17"/>
      <c r="S11" s="17"/>
      <c r="T11" s="17"/>
      <c r="U11" s="17"/>
      <c r="V11" s="17"/>
      <c r="W11" s="17"/>
      <c r="X11" s="17"/>
      <c r="Y11" s="17"/>
      <c r="Z11" s="17"/>
      <c r="AA11" s="7"/>
    </row>
    <row r="12">
      <c r="A12" s="12">
        <v>10.0</v>
      </c>
      <c r="B12" s="11" t="s">
        <v>23</v>
      </c>
      <c r="C12" s="13">
        <f>VLOOKUP(C2,'พนมสารคาม'!$A$2:$D$14,4,0)</f>
        <v>1.027893989</v>
      </c>
      <c r="D12" s="13">
        <f>VLOOKUP(D2,'พนมสารคาม'!$A$2:$D$14,4,0)</f>
        <v>1.058317912</v>
      </c>
      <c r="E12" s="13">
        <f>VLOOKUP(E2,'พนมสารคาม'!$A$2:$D$14,4,0)</f>
        <v>1.061793252</v>
      </c>
      <c r="F12" s="13">
        <f>VLOOKUP(F2,'พนมสารคาม'!$A$2:$D$14,4,0)</f>
        <v>0.8787355224</v>
      </c>
      <c r="G12" s="13">
        <f>VLOOKUP(G2,'พนมสารคาม'!$A$2:$D$14,4,0)</f>
        <v>0.8386148866</v>
      </c>
      <c r="H12" s="13">
        <f>VLOOKUP(H2,'พนมสารคาม'!$A$2:$D$14,4,0)</f>
        <v>0.7316664617</v>
      </c>
      <c r="I12" s="13" t="str">
        <f>VLOOKUP(I2,'พนมสารคาม'!$A$2:$D$14,4,0)</f>
        <v/>
      </c>
      <c r="J12" s="13" t="str">
        <f>VLOOKUP(J2,'พนมสารคาม'!$A$2:$D$14,4,0)</f>
        <v/>
      </c>
      <c r="K12" s="13" t="str">
        <f>VLOOKUP(K2,'พนมสารคาม'!$A$2:$D$14,4,0)</f>
        <v/>
      </c>
      <c r="L12" s="13" t="str">
        <f>VLOOKUP(L2,'พนมสารคาม'!$A$2:$D$14,4,0)</f>
        <v/>
      </c>
      <c r="M12" s="13" t="str">
        <f>VLOOKUP(M2,'พนมสารคาม'!$A$2:$D$14,4,0)</f>
        <v/>
      </c>
      <c r="N12" s="13" t="str">
        <f>VLOOKUP(N2,'พนมสารคาม'!$A$2:$D$14,4,0)</f>
        <v/>
      </c>
      <c r="O12" s="14"/>
      <c r="P12" s="15"/>
      <c r="Q12" s="15"/>
      <c r="R12" s="17"/>
      <c r="S12" s="17"/>
      <c r="T12" s="17"/>
      <c r="U12" s="17"/>
      <c r="V12" s="17"/>
      <c r="W12" s="17"/>
      <c r="X12" s="17"/>
      <c r="Y12" s="17"/>
      <c r="Z12" s="17"/>
      <c r="AA12" s="7"/>
    </row>
    <row r="13">
      <c r="A13" s="12">
        <v>11.0</v>
      </c>
      <c r="B13" s="11" t="s">
        <v>24</v>
      </c>
      <c r="C13" s="11">
        <v>0.0</v>
      </c>
      <c r="D13" s="11">
        <v>0.0</v>
      </c>
      <c r="E13" s="11">
        <v>0.0</v>
      </c>
      <c r="F13" s="11">
        <v>0.0</v>
      </c>
      <c r="G13" s="11">
        <v>0.0</v>
      </c>
      <c r="H13" s="11">
        <v>0.0</v>
      </c>
      <c r="I13" s="11"/>
      <c r="J13" s="11"/>
      <c r="K13" s="11"/>
      <c r="L13" s="11"/>
      <c r="M13" s="11"/>
      <c r="N13" s="11"/>
      <c r="O13" s="14"/>
      <c r="P13" s="15"/>
      <c r="Q13" s="15"/>
      <c r="R13" s="17"/>
      <c r="S13" s="17"/>
      <c r="T13" s="17"/>
      <c r="U13" s="17"/>
      <c r="V13" s="17"/>
      <c r="W13" s="17"/>
      <c r="X13" s="17"/>
      <c r="Y13" s="17"/>
      <c r="Z13" s="17"/>
      <c r="AA13" s="7"/>
    </row>
    <row r="14">
      <c r="A14" s="12">
        <v>12.0</v>
      </c>
      <c r="B14" s="11" t="s">
        <v>25</v>
      </c>
      <c r="C14" s="13">
        <f>VLOOKUP(C2,'บ้านฉาง'!$A$2:$D$14,4,0)</f>
        <v>0.4910563744</v>
      </c>
      <c r="D14" s="13">
        <f>VLOOKUP(D2,'บ้านฉาง'!$A$2:$D$14,4,0)</f>
        <v>0.4626497671</v>
      </c>
      <c r="E14" s="13">
        <f>VLOOKUP(E2,'บ้านฉาง'!$A$2:$D$14,4,0)</f>
        <v>0.4424003123</v>
      </c>
      <c r="F14" s="13">
        <f>VLOOKUP(F2,'บ้านฉาง'!$A$2:$D$14,4,0)</f>
        <v>0.4838071822</v>
      </c>
      <c r="G14" s="13">
        <f>VLOOKUP(G2,'บ้านฉาง'!$A$2:$D$14,4,0)</f>
        <v>0.4798410413</v>
      </c>
      <c r="H14" s="13">
        <f>VLOOKUP(H2,'บ้านฉาง'!$A$2:$D$14,4,0)</f>
        <v>0.4621548961</v>
      </c>
      <c r="I14" s="13" t="str">
        <f>VLOOKUP(I2,'บ้านฉาง'!$A$2:$D$14,4,0)</f>
        <v/>
      </c>
      <c r="J14" s="13" t="str">
        <f>VLOOKUP(J2,'บ้านฉาง'!$A$2:$D$14,4,0)</f>
        <v/>
      </c>
      <c r="K14" s="13" t="str">
        <f>VLOOKUP(K2,'บ้านฉาง'!$A$2:$D$14,4,0)</f>
        <v/>
      </c>
      <c r="L14" s="13" t="str">
        <f>VLOOKUP(L2,'บ้านฉาง'!$A$2:$D$14,4,0)</f>
        <v/>
      </c>
      <c r="M14" s="13" t="str">
        <f>VLOOKUP(M2,'บ้านฉาง'!$A$2:$D$14,4,0)</f>
        <v/>
      </c>
      <c r="N14" s="13" t="str">
        <f>VLOOKUP(N2,'บ้านฉาง'!$A$2:$D$14,4,0)</f>
        <v/>
      </c>
      <c r="O14" s="14"/>
      <c r="P14" s="15"/>
      <c r="Q14" s="15"/>
      <c r="R14" s="17"/>
      <c r="S14" s="17"/>
      <c r="T14" s="17"/>
      <c r="U14" s="17"/>
      <c r="V14" s="17"/>
      <c r="W14" s="17"/>
      <c r="X14" s="17"/>
      <c r="Y14" s="17"/>
      <c r="Z14" s="17"/>
      <c r="AA14" s="7"/>
    </row>
    <row r="15">
      <c r="A15" s="12">
        <v>13.0</v>
      </c>
      <c r="B15" s="11" t="s">
        <v>26</v>
      </c>
      <c r="C15" s="13">
        <f>VLOOKUP(C2,'ปากน้ำประแสร์'!$A$2:$D$14,4,0)</f>
        <v>0.665736785</v>
      </c>
      <c r="D15" s="13">
        <f>VLOOKUP(D2,'ปากน้ำประแสร์'!$A$2:$D$14,4,0)</f>
        <v>0.654311229</v>
      </c>
      <c r="E15" s="13">
        <f>VLOOKUP(E2,'ปากน้ำประแสร์'!$A$2:$D$14,4,0)</f>
        <v>0.6047586034</v>
      </c>
      <c r="F15" s="13">
        <f>VLOOKUP(F2,'ปากน้ำประแสร์'!$A$2:$D$14,4,0)</f>
        <v>0.6037728086</v>
      </c>
      <c r="G15" s="13">
        <f>VLOOKUP(G2,'ปากน้ำประแสร์'!$A$2:$D$14,4,0)</f>
        <v>0.6214796771</v>
      </c>
      <c r="H15" s="13">
        <f>VLOOKUP(H2,'ปากน้ำประแสร์'!$A$2:$D$14,4,0)</f>
        <v>0.6235352273</v>
      </c>
      <c r="I15" s="13" t="str">
        <f>VLOOKUP(I2,'ปากน้ำประแสร์'!$A$2:$D$14,4,0)</f>
        <v/>
      </c>
      <c r="J15" s="13" t="str">
        <f>VLOOKUP(J2,'ปากน้ำประแสร์'!$A$2:$D$14,4,0)</f>
        <v/>
      </c>
      <c r="K15" s="13" t="str">
        <f>VLOOKUP(K2,'ปากน้ำประแสร์'!$A$2:$D$14,4,0)</f>
        <v/>
      </c>
      <c r="L15" s="13" t="str">
        <f>VLOOKUP(L2,'ปากน้ำประแสร์'!$A$2:$D$14,4,0)</f>
        <v/>
      </c>
      <c r="M15" s="13" t="str">
        <f>VLOOKUP(M2,'ปากน้ำประแสร์'!$A$2:$D$14,4,0)</f>
        <v/>
      </c>
      <c r="N15" s="13" t="str">
        <f>VLOOKUP(N2,'ปากน้ำประแสร์'!$A$2:$D$14,4,0)</f>
        <v/>
      </c>
      <c r="O15" s="14"/>
      <c r="P15" s="15"/>
      <c r="Q15" s="15"/>
      <c r="R15" s="17"/>
      <c r="S15" s="17"/>
      <c r="T15" s="17"/>
      <c r="U15" s="17"/>
      <c r="V15" s="17"/>
      <c r="W15" s="17"/>
      <c r="X15" s="17"/>
      <c r="Y15" s="17"/>
      <c r="Z15" s="17"/>
      <c r="AA15" s="7"/>
    </row>
    <row r="16">
      <c r="A16" s="12">
        <v>14.0</v>
      </c>
      <c r="B16" s="11" t="s">
        <v>27</v>
      </c>
      <c r="C16" s="13">
        <f>VLOOKUP(C2,'จันทบุรี'!$A$2:$D$14,4,0)</f>
        <v>0.4398106004</v>
      </c>
      <c r="D16" s="13">
        <f>VLOOKUP(D2,'จันทบุรี'!$A$2:$D$14,4,0)</f>
        <v>0.4258330183</v>
      </c>
      <c r="E16" s="13">
        <f>VLOOKUP(E2,'จันทบุรี'!$A$2:$D$14,4,0)</f>
        <v>0.3380410384</v>
      </c>
      <c r="F16" s="13">
        <f>VLOOKUP(F2,'จันทบุรี'!$A$2:$D$14,4,0)</f>
        <v>0.4426389234</v>
      </c>
      <c r="G16" s="13">
        <f>VLOOKUP(G2,'จันทบุรี'!$A$2:$D$14,4,0)</f>
        <v>0.4370801782</v>
      </c>
      <c r="H16" s="13">
        <f>VLOOKUP(H2,'จันทบุรี'!$A$2:$D$14,4,0)</f>
        <v>0.4530720759</v>
      </c>
      <c r="I16" s="13" t="str">
        <f>VLOOKUP(I2,'จันทบุรี'!$A$2:$D$14,4,0)</f>
        <v/>
      </c>
      <c r="J16" s="13" t="str">
        <f>VLOOKUP(J2,'จันทบุรี'!$A$2:$D$14,4,0)</f>
        <v/>
      </c>
      <c r="K16" s="13" t="str">
        <f>VLOOKUP(K2,'จันทบุรี'!$A$2:$D$14,4,0)</f>
        <v/>
      </c>
      <c r="L16" s="13" t="str">
        <f>VLOOKUP(L2,'จันทบุรี'!$A$2:$D$14,4,0)</f>
        <v/>
      </c>
      <c r="M16" s="13" t="str">
        <f>VLOOKUP(M2,'จันทบุรี'!$A$2:$D$14,4,0)</f>
        <v/>
      </c>
      <c r="N16" s="13" t="str">
        <f>VLOOKUP(N2,'จันทบุรี'!$A$2:$D$14,4,0)</f>
        <v/>
      </c>
      <c r="O16" s="14"/>
      <c r="P16" s="15"/>
      <c r="Q16" s="15"/>
      <c r="R16" s="17"/>
      <c r="S16" s="17"/>
      <c r="T16" s="17"/>
      <c r="U16" s="17"/>
      <c r="V16" s="17"/>
      <c r="W16" s="17"/>
      <c r="X16" s="17"/>
      <c r="Y16" s="17"/>
      <c r="Z16" s="17"/>
      <c r="AA16" s="7"/>
    </row>
    <row r="17">
      <c r="A17" s="12">
        <v>15.0</v>
      </c>
      <c r="B17" s="11" t="s">
        <v>28</v>
      </c>
      <c r="C17" s="13">
        <f>VLOOKUP(C2,'ขลุง'!$A$2:$D$14,4,0)</f>
        <v>0.6210122449</v>
      </c>
      <c r="D17" s="13">
        <f>VLOOKUP(D2,'ขลุง'!$A$2:$D$14,4,0)</f>
        <v>0.6296510918</v>
      </c>
      <c r="E17" s="13">
        <f>VLOOKUP(E2,'ขลุง'!$A$2:$D$14,4,0)</f>
        <v>0.5435994113</v>
      </c>
      <c r="F17" s="13">
        <f>VLOOKUP(F2,'ขลุง'!$A$2:$D$14,4,0)</f>
        <v>0.5704813881</v>
      </c>
      <c r="G17" s="13">
        <f>VLOOKUP(G2,'ขลุง'!$A$2:$D$14,4,0)</f>
        <v>0.5495458026</v>
      </c>
      <c r="H17" s="13">
        <f>VLOOKUP(H2,'ขลุง'!$A$2:$D$14,4,0)</f>
        <v>0.5033632157</v>
      </c>
      <c r="I17" s="13" t="str">
        <f>VLOOKUP(I2,'ขลุง'!$A$2:$D$14,4,0)</f>
        <v/>
      </c>
      <c r="J17" s="13" t="str">
        <f>VLOOKUP(J2,'ขลุง'!$A$2:$D$14,4,0)</f>
        <v/>
      </c>
      <c r="K17" s="13" t="str">
        <f>VLOOKUP(K2,'ขลุง'!$A$2:$D$14,4,0)</f>
        <v/>
      </c>
      <c r="L17" s="13" t="str">
        <f>VLOOKUP(L2,'ขลุง'!$A$2:$D$14,4,0)</f>
        <v/>
      </c>
      <c r="M17" s="13" t="str">
        <f>VLOOKUP(M2,'ขลุง'!$A$2:$D$14,4,0)</f>
        <v/>
      </c>
      <c r="N17" s="13" t="str">
        <f>VLOOKUP(N2,'ขลุง'!$A$2:$D$14,4,0)</f>
        <v/>
      </c>
      <c r="O17" s="14"/>
      <c r="P17" s="15"/>
      <c r="Q17" s="15"/>
      <c r="R17" s="17"/>
      <c r="S17" s="17"/>
      <c r="T17" s="17"/>
      <c r="U17" s="17"/>
      <c r="V17" s="17"/>
      <c r="W17" s="17"/>
      <c r="X17" s="17"/>
      <c r="Y17" s="17"/>
      <c r="Z17" s="17"/>
      <c r="AA17" s="7"/>
    </row>
    <row r="18">
      <c r="A18" s="12">
        <v>16.0</v>
      </c>
      <c r="B18" s="11" t="s">
        <v>29</v>
      </c>
      <c r="C18" s="13">
        <f>VLOOKUP(C2,'ตราด'!$A$2:$D$14,4,0)</f>
        <v>1.040256443</v>
      </c>
      <c r="D18" s="13">
        <f>VLOOKUP(D2,'ตราด'!$A$2:$D$14,4,0)</f>
        <v>1.021142593</v>
      </c>
      <c r="E18" s="13">
        <f>VLOOKUP(E2,'ตราด'!$A$2:$D$14,4,0)</f>
        <v>1.013504055</v>
      </c>
      <c r="F18" s="13">
        <f>VLOOKUP(F2,'ตราด'!$A$2:$D$14,4,0)</f>
        <v>0.9736916309</v>
      </c>
      <c r="G18" s="13">
        <f>VLOOKUP(G2,'ตราด'!$A$2:$D$14,4,0)</f>
        <v>0.9632849564</v>
      </c>
      <c r="H18" s="13">
        <f>VLOOKUP(H2,'ตราด'!$A$2:$D$14,4,0)</f>
        <v>0.9494574003</v>
      </c>
      <c r="I18" s="13" t="str">
        <f>VLOOKUP(I2,'ตราด'!$A$2:$D$14,4,0)</f>
        <v/>
      </c>
      <c r="J18" s="13" t="str">
        <f>VLOOKUP(J2,'ตราด'!$A$2:$D$14,4,0)</f>
        <v/>
      </c>
      <c r="K18" s="13" t="str">
        <f>VLOOKUP(K2,'ตราด'!$A$2:$D$14,4,0)</f>
        <v/>
      </c>
      <c r="L18" s="13" t="str">
        <f>VLOOKUP(L2,'ตราด'!$A$2:$D$14,4,0)</f>
        <v/>
      </c>
      <c r="M18" s="13" t="str">
        <f>VLOOKUP(M2,'ตราด'!$A$2:$D$14,4,0)</f>
        <v/>
      </c>
      <c r="N18" s="13" t="str">
        <f>VLOOKUP(N2,'ตราด'!$A$2:$D$14,4,0)</f>
        <v/>
      </c>
      <c r="O18" s="14"/>
      <c r="P18" s="15"/>
      <c r="Q18" s="15"/>
      <c r="R18" s="17"/>
      <c r="S18" s="17"/>
      <c r="T18" s="17"/>
      <c r="U18" s="17"/>
      <c r="V18" s="17"/>
      <c r="W18" s="17"/>
      <c r="X18" s="17"/>
      <c r="Y18" s="17"/>
      <c r="Z18" s="17"/>
      <c r="AA18" s="7"/>
    </row>
    <row r="19">
      <c r="A19" s="12">
        <v>17.0</v>
      </c>
      <c r="B19" s="11" t="s">
        <v>30</v>
      </c>
      <c r="C19" s="13">
        <f>VLOOKUP(C2,'คลองใหญ่'!$A$2:$D$14,4,0)</f>
        <v>0.5427230653</v>
      </c>
      <c r="D19" s="13">
        <f>VLOOKUP(D2,'คลองใหญ่'!$A$2:$D$14,4,0)</f>
        <v>0.5968459619</v>
      </c>
      <c r="E19" s="13">
        <f>VLOOKUP(E2,'คลองใหญ่'!$A$2:$D$14,4,0)</f>
        <v>0.5519018882</v>
      </c>
      <c r="F19" s="13">
        <f>VLOOKUP(F2,'คลองใหญ่'!$A$2:$D$14,4,0)</f>
        <v>0.5513723276</v>
      </c>
      <c r="G19" s="13">
        <f>VLOOKUP(G2,'คลองใหญ่'!$A$2:$D$14,4,0)</f>
        <v>0.6071071549</v>
      </c>
      <c r="H19" s="13">
        <f>VLOOKUP(H2,'คลองใหญ่'!$A$2:$D$14,4,0)</f>
        <v>0.6564872921</v>
      </c>
      <c r="I19" s="13" t="str">
        <f>VLOOKUP(I2,'คลองใหญ่'!$A$2:$D$14,4,0)</f>
        <v/>
      </c>
      <c r="J19" s="13" t="str">
        <f>VLOOKUP(J2,'คลองใหญ่'!$A$2:$D$14,4,0)</f>
        <v/>
      </c>
      <c r="K19" s="13" t="str">
        <f>VLOOKUP(K2,'คลองใหญ่'!$A$2:$D$14,4,0)</f>
        <v/>
      </c>
      <c r="L19" s="13" t="str">
        <f>VLOOKUP(L2,'คลองใหญ่'!$A$2:$D$14,4,0)</f>
        <v/>
      </c>
      <c r="M19" s="13" t="str">
        <f>VLOOKUP(M2,'คลองใหญ่'!$A$2:$D$14,4,0)</f>
        <v/>
      </c>
      <c r="N19" s="13" t="str">
        <f>VLOOKUP(N2,'คลองใหญ่'!$A$2:$D$14,4,0)</f>
        <v/>
      </c>
      <c r="O19" s="14"/>
      <c r="P19" s="15"/>
      <c r="Q19" s="15"/>
      <c r="R19" s="17"/>
      <c r="S19" s="17"/>
      <c r="T19" s="17"/>
      <c r="U19" s="17"/>
      <c r="V19" s="17"/>
      <c r="W19" s="17"/>
      <c r="X19" s="17"/>
      <c r="Y19" s="17"/>
      <c r="Z19" s="17"/>
      <c r="AA19" s="7"/>
    </row>
    <row r="20">
      <c r="A20" s="12">
        <v>18.0</v>
      </c>
      <c r="B20" s="11" t="s">
        <v>31</v>
      </c>
      <c r="C20" s="13">
        <f>VLOOKUP(C2,'สระแก้ว'!$A$2:$D$14,4,0)</f>
        <v>0.4573960845</v>
      </c>
      <c r="D20" s="13">
        <f>VLOOKUP(D2,'สระแก้ว'!$A$2:$D$14,4,0)</f>
        <v>0.4082271959</v>
      </c>
      <c r="E20" s="13">
        <f>VLOOKUP(E2,'สระแก้ว'!$A$2:$D$14,4,0)</f>
        <v>0.4486249478</v>
      </c>
      <c r="F20" s="13">
        <f>VLOOKUP(F2,'สระแก้ว'!$A$2:$D$14,4,0)</f>
        <v>0.4469928611</v>
      </c>
      <c r="G20" s="13">
        <f>VLOOKUP(G2,'สระแก้ว'!$A$2:$D$14,4,0)</f>
        <v>0.4095252786</v>
      </c>
      <c r="H20" s="13">
        <f>VLOOKUP(H2,'สระแก้ว'!$A$2:$D$14,4,0)</f>
        <v>0.4093745442</v>
      </c>
      <c r="I20" s="13" t="str">
        <f>VLOOKUP(I2,'สระแก้ว'!$A$2:$D$14,4,0)</f>
        <v/>
      </c>
      <c r="J20" s="13" t="str">
        <f>VLOOKUP(J2,'สระแก้ว'!$A$2:$D$14,4,0)</f>
        <v/>
      </c>
      <c r="K20" s="13" t="str">
        <f>VLOOKUP(K2,'สระแก้ว'!$A$2:$D$14,4,0)</f>
        <v/>
      </c>
      <c r="L20" s="13" t="str">
        <f>VLOOKUP(L2,'สระแก้ว'!$A$2:$D$14,4,0)</f>
        <v/>
      </c>
      <c r="M20" s="13" t="str">
        <f>VLOOKUP(M2,'สระแก้ว'!$A$2:$D$14,4,0)</f>
        <v/>
      </c>
      <c r="N20" s="13" t="str">
        <f>VLOOKUP(N2,'สระแก้ว'!$A$2:$D$14,4,0)</f>
        <v/>
      </c>
      <c r="O20" s="14"/>
      <c r="P20" s="15"/>
      <c r="Q20" s="15"/>
      <c r="R20" s="17"/>
      <c r="S20" s="17"/>
      <c r="T20" s="17"/>
      <c r="U20" s="17"/>
      <c r="V20" s="17"/>
      <c r="W20" s="17"/>
      <c r="X20" s="17"/>
      <c r="Y20" s="17"/>
      <c r="Z20" s="17"/>
      <c r="AA20" s="7"/>
    </row>
    <row r="21">
      <c r="A21" s="12">
        <v>19.0</v>
      </c>
      <c r="B21" s="11" t="s">
        <v>32</v>
      </c>
      <c r="C21" s="13">
        <f>VLOOKUP(C2,'วัฒนานคร'!$A$2:$D$14,4,0)</f>
        <v>0.3162786734</v>
      </c>
      <c r="D21" s="13">
        <f>VLOOKUP(D2,'วัฒนานคร'!$A$2:$D$14,4,0)</f>
        <v>0.2608192664</v>
      </c>
      <c r="E21" s="13">
        <f>VLOOKUP(E2,'วัฒนานคร'!$A$2:$D$14,4,0)</f>
        <v>0.4221581139</v>
      </c>
      <c r="F21" s="13">
        <f>VLOOKUP(F2,'วัฒนานคร'!$A$2:$D$14,4,0)</f>
        <v>0.3926320601</v>
      </c>
      <c r="G21" s="13">
        <f>VLOOKUP(G2,'วัฒนานคร'!$A$2:$D$14,4,0)</f>
        <v>0.3593705983</v>
      </c>
      <c r="H21" s="13">
        <f>VLOOKUP(H2,'วัฒนานคร'!$A$2:$D$14,4,0)</f>
        <v>0.3323897952</v>
      </c>
      <c r="I21" s="13" t="str">
        <f>VLOOKUP(I2,'วัฒนานคร'!$A$2:$D$14,4,0)</f>
        <v/>
      </c>
      <c r="J21" s="13" t="str">
        <f>VLOOKUP(J2,'วัฒนานคร'!$A$2:$D$14,4,0)</f>
        <v/>
      </c>
      <c r="K21" s="13" t="str">
        <f>VLOOKUP(K2,'วัฒนานคร'!$A$2:$D$14,4,0)</f>
        <v/>
      </c>
      <c r="L21" s="13" t="str">
        <f>VLOOKUP(L2,'วัฒนานคร'!$A$2:$D$14,4,0)</f>
        <v/>
      </c>
      <c r="M21" s="13" t="str">
        <f>VLOOKUP(M2,'วัฒนานคร'!$A$2:$D$14,4,0)</f>
        <v/>
      </c>
      <c r="N21" s="13" t="str">
        <f>VLOOKUP(N2,'วัฒนานคร'!$A$2:$D$14,4,0)</f>
        <v/>
      </c>
      <c r="O21" s="14"/>
      <c r="P21" s="15"/>
      <c r="Q21" s="15"/>
      <c r="R21" s="17"/>
      <c r="S21" s="17"/>
      <c r="T21" s="17"/>
      <c r="U21" s="17"/>
      <c r="V21" s="17"/>
      <c r="W21" s="17"/>
      <c r="X21" s="17"/>
      <c r="Y21" s="17"/>
      <c r="Z21" s="17"/>
      <c r="AA21" s="7"/>
    </row>
    <row r="22">
      <c r="A22" s="12">
        <v>20.0</v>
      </c>
      <c r="B22" s="11" t="s">
        <v>33</v>
      </c>
      <c r="C22" s="13">
        <f>VLOOKUP(C2,'อรัญประเทศ'!$A$2:$D$14,4,0)</f>
        <v>0.6223667732</v>
      </c>
      <c r="D22" s="13">
        <f>VLOOKUP(D2,'อรัญประเทศ'!$A$2:$D$14,4,0)</f>
        <v>0.6048127191</v>
      </c>
      <c r="E22" s="13">
        <f>VLOOKUP(E2,'อรัญประเทศ'!$A$2:$D$14,4,0)</f>
        <v>0.8048717197</v>
      </c>
      <c r="F22" s="13">
        <f>VLOOKUP(F2,'อรัญประเทศ'!$A$2:$D$14,4,0)</f>
        <v>0.5035726821</v>
      </c>
      <c r="G22" s="13">
        <f>VLOOKUP(G2,'อรัญประเทศ'!$A$2:$D$14,4,0)</f>
        <v>0.4764246019</v>
      </c>
      <c r="H22" s="13">
        <f>VLOOKUP(H2,'อรัญประเทศ'!$A$2:$D$14,4,0)</f>
        <v>0.4459801582</v>
      </c>
      <c r="I22" s="13" t="str">
        <f>VLOOKUP(I2,'อรัญประเทศ'!$A$2:$D$14,4,0)</f>
        <v/>
      </c>
      <c r="J22" s="13" t="str">
        <f>VLOOKUP(J2,'อรัญประเทศ'!$A$2:$D$14,4,0)</f>
        <v/>
      </c>
      <c r="K22" s="13" t="str">
        <f>VLOOKUP(K2,'อรัญประเทศ'!$A$2:$D$14,4,0)</f>
        <v/>
      </c>
      <c r="L22" s="13" t="str">
        <f>VLOOKUP(L2,'อรัญประเทศ'!$A$2:$D$14,4,0)</f>
        <v/>
      </c>
      <c r="M22" s="13" t="str">
        <f>VLOOKUP(M2,'อรัญประเทศ'!$A$2:$D$14,4,0)</f>
        <v/>
      </c>
      <c r="N22" s="13" t="str">
        <f>VLOOKUP(N2,'อรัญประเทศ'!$A$2:$D$14,4,0)</f>
        <v/>
      </c>
      <c r="O22" s="14"/>
      <c r="P22" s="15"/>
      <c r="Q22" s="15"/>
      <c r="R22" s="17"/>
      <c r="S22" s="17"/>
      <c r="T22" s="17"/>
      <c r="U22" s="17"/>
      <c r="V22" s="17"/>
      <c r="W22" s="17"/>
      <c r="X22" s="17"/>
      <c r="Y22" s="17"/>
      <c r="Z22" s="17"/>
      <c r="AA22" s="7"/>
    </row>
    <row r="23">
      <c r="A23" s="12">
        <v>21.0</v>
      </c>
      <c r="B23" s="11" t="s">
        <v>34</v>
      </c>
      <c r="C23" s="13">
        <f>VLOOKUP(C2,'ปราจีนบุรี'!$A$2:$D$14,4,0)</f>
        <v>0.6092535004</v>
      </c>
      <c r="D23" s="13">
        <f>VLOOKUP(D2,'ปราจีนบุรี'!$A$2:$D$14,4,0)</f>
        <v>0.598877012</v>
      </c>
      <c r="E23" s="13">
        <f>VLOOKUP(E2,'ปราจีนบุรี'!$A$2:$D$14,4,0)</f>
        <v>0.5856182806</v>
      </c>
      <c r="F23" s="13">
        <f>VLOOKUP(F2,'ปราจีนบุรี'!$A$2:$D$14,4,0)</f>
        <v>0.5747422274</v>
      </c>
      <c r="G23" s="13">
        <f>VLOOKUP(G2,'ปราจีนบุรี'!$A$2:$D$14,4,0)</f>
        <v>0.5189658067</v>
      </c>
      <c r="H23" s="13">
        <f>VLOOKUP(H2,'ปราจีนบุรี'!$A$2:$D$14,4,0)</f>
        <v>0.5535717119</v>
      </c>
      <c r="I23" s="13" t="str">
        <f>VLOOKUP(I2,'ปราจีนบุรี'!$A$2:$D$14,4,0)</f>
        <v/>
      </c>
      <c r="J23" s="13" t="str">
        <f>VLOOKUP(J2,'ปราจีนบุรี'!$A$2:$D$14,4,0)</f>
        <v/>
      </c>
      <c r="K23" s="13" t="str">
        <f>VLOOKUP(K2,'ปราจีนบุรี'!$A$2:$D$14,4,0)</f>
        <v/>
      </c>
      <c r="L23" s="13" t="str">
        <f>VLOOKUP(L2,'ปราจีนบุรี'!$A$2:$D$14,4,0)</f>
        <v/>
      </c>
      <c r="M23" s="13" t="str">
        <f>VLOOKUP(M2,'ปราจีนบุรี'!$A$2:$D$14,4,0)</f>
        <v/>
      </c>
      <c r="N23" s="13" t="str">
        <f>VLOOKUP(N2,'ปราจีนบุรี'!$A$2:$D$14,4,0)</f>
        <v/>
      </c>
      <c r="O23" s="14"/>
      <c r="P23" s="15"/>
      <c r="Q23" s="15"/>
      <c r="R23" s="17"/>
      <c r="S23" s="17"/>
      <c r="T23" s="17"/>
      <c r="U23" s="17"/>
      <c r="V23" s="17"/>
      <c r="W23" s="17"/>
      <c r="X23" s="17"/>
      <c r="Y23" s="17"/>
      <c r="Z23" s="17"/>
      <c r="AA23" s="7"/>
    </row>
    <row r="24">
      <c r="A24" s="12">
        <v>22.0</v>
      </c>
      <c r="B24" s="11" t="s">
        <v>35</v>
      </c>
      <c r="C24" s="13">
        <f>VLOOKUP(C2,'กบินทร์บุรี'!$A$2:$D$14,4,0)</f>
        <v>0.4329055256</v>
      </c>
      <c r="D24" s="13">
        <f>VLOOKUP(D2,'กบินทร์บุรี'!$A$2:$D$14,4,0)</f>
        <v>0.426700362</v>
      </c>
      <c r="E24" s="13">
        <f>VLOOKUP(E2,'กบินทร์บุรี'!$A$2:$D$14,4,0)</f>
        <v>0.413473501</v>
      </c>
      <c r="F24" s="13">
        <f>VLOOKUP(F2,'กบินทร์บุรี'!$A$2:$D$14,4,0)</f>
        <v>0.4078754404</v>
      </c>
      <c r="G24" s="13">
        <f>VLOOKUP(G2,'กบินทร์บุรี'!$A$2:$D$14,4,0)</f>
        <v>0.3975624728</v>
      </c>
      <c r="H24" s="13">
        <f>VLOOKUP(H2,'กบินทร์บุรี'!$A$2:$D$14,4,0)</f>
        <v>0.3894334956</v>
      </c>
      <c r="I24" s="13" t="str">
        <f>VLOOKUP(I2,'กบินทร์บุรี'!$A$2:$D$14,4,0)</f>
        <v/>
      </c>
      <c r="J24" s="13" t="str">
        <f>VLOOKUP(J2,'กบินทร์บุรี'!$A$2:$D$14,4,0)</f>
        <v/>
      </c>
      <c r="K24" s="13" t="str">
        <f>VLOOKUP(K2,'กบินทร์บุรี'!$A$2:$D$14,4,0)</f>
        <v/>
      </c>
      <c r="L24" s="13" t="str">
        <f>VLOOKUP(L2,'กบินทร์บุรี'!$A$2:$D$14,4,0)</f>
        <v/>
      </c>
      <c r="M24" s="13" t="str">
        <f>VLOOKUP(M2,'กบินทร์บุรี'!$A$2:$D$14,4,0)</f>
        <v/>
      </c>
      <c r="N24" s="13" t="str">
        <f>VLOOKUP(N2,'กบินทร์บุรี'!$A$2:$D$14,4,0)</f>
        <v/>
      </c>
      <c r="O24" s="14"/>
      <c r="P24" s="15"/>
      <c r="Q24" s="15"/>
      <c r="R24" s="17"/>
      <c r="S24" s="17"/>
      <c r="T24" s="17"/>
      <c r="U24" s="17"/>
      <c r="V24" s="17"/>
      <c r="W24" s="17"/>
      <c r="X24" s="17"/>
      <c r="Y24" s="17"/>
      <c r="Z24" s="17"/>
      <c r="AA24" s="7"/>
    </row>
    <row r="25">
      <c r="A25" s="12">
        <v>23.0</v>
      </c>
      <c r="B25" s="11" t="s">
        <v>36</v>
      </c>
      <c r="C25" s="18">
        <f>VLOOKUP(C2,'กปภ.ข.1'!$A$2:$D$14,4,0)</f>
        <v>0.4273340463</v>
      </c>
      <c r="D25" s="18">
        <f>VLOOKUP(D2,'กปภ.ข.1'!$A$2:$D$14,4,0)</f>
        <v>0.4009464058</v>
      </c>
      <c r="E25" s="18">
        <f>VLOOKUP(E2,'กปภ.ข.1'!$A$2:$D$14,4,0)</f>
        <v>0.3767206867</v>
      </c>
      <c r="F25" s="18">
        <f>VLOOKUP(F2,'กปภ.ข.1'!$A$2:$D$14,4,0)</f>
        <v>0.402255154</v>
      </c>
      <c r="G25" s="18">
        <f>VLOOKUP(G2,'กปภ.ข.1'!$A$2:$D$14,4,0)</f>
        <v>0.3788217978</v>
      </c>
      <c r="H25" s="18">
        <f>VLOOKUP(H2,'กปภ.ข.1'!$A$2:$D$14,4,0)</f>
        <v>0.3636853012</v>
      </c>
      <c r="I25" s="18" t="str">
        <f>VLOOKUP(I2,'กปภ.ข.1'!$A$2:$D$14,4,0)</f>
        <v>#DIV/0!</v>
      </c>
      <c r="J25" s="18" t="str">
        <f>VLOOKUP(J2,'กปภ.ข.1'!$A$2:$D$14,4,0)</f>
        <v>#DIV/0!</v>
      </c>
      <c r="K25" s="18" t="str">
        <f>VLOOKUP(K2,'กปภ.ข.1'!$A$2:$D$14,4,0)</f>
        <v>#DIV/0!</v>
      </c>
      <c r="L25" s="18" t="str">
        <f>VLOOKUP(L2,'กปภ.ข.1'!$A$2:$D$14,4,0)</f>
        <v>#DIV/0!</v>
      </c>
      <c r="M25" s="18" t="str">
        <f>VLOOKUP(M2,'กปภ.ข.1'!$A$2:$D$14,4,0)</f>
        <v>#DIV/0!</v>
      </c>
      <c r="N25" s="18" t="str">
        <f>VLOOKUP(N2,'กปภ.ข.1'!$A$2:$D$14,4,0)</f>
        <v>#DIV/0!</v>
      </c>
      <c r="O25" s="14"/>
      <c r="P25" s="15"/>
      <c r="Q25" s="15"/>
      <c r="R25" s="17"/>
      <c r="S25" s="17"/>
      <c r="T25" s="17"/>
      <c r="U25" s="17"/>
      <c r="V25" s="17"/>
      <c r="W25" s="17"/>
      <c r="X25" s="17"/>
      <c r="Y25" s="17"/>
      <c r="Z25" s="17"/>
      <c r="AA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4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7"/>
      <c r="B27" s="7"/>
      <c r="L27" s="7"/>
      <c r="M27" s="7"/>
      <c r="W27" s="7"/>
      <c r="X27" s="7"/>
      <c r="Y27" s="7"/>
      <c r="Z27" s="7"/>
      <c r="AA27" s="7"/>
    </row>
    <row r="28">
      <c r="A28" s="7"/>
      <c r="L28" s="7"/>
      <c r="W28" s="7"/>
      <c r="X28" s="7"/>
      <c r="Y28" s="7"/>
      <c r="Z28" s="7"/>
      <c r="AA28" s="7"/>
    </row>
    <row r="29">
      <c r="A29" s="7"/>
      <c r="L29" s="7"/>
      <c r="W29" s="7"/>
      <c r="X29" s="7"/>
      <c r="Y29" s="7"/>
      <c r="Z29" s="7"/>
      <c r="AA29" s="7"/>
    </row>
    <row r="30">
      <c r="A30" s="7"/>
      <c r="L30" s="7"/>
      <c r="W30" s="7"/>
      <c r="X30" s="7"/>
      <c r="Y30" s="7"/>
      <c r="Z30" s="7"/>
      <c r="AA30" s="7"/>
    </row>
    <row r="31">
      <c r="A31" s="7"/>
      <c r="L31" s="7"/>
      <c r="W31" s="7"/>
      <c r="X31" s="7"/>
      <c r="Y31" s="7"/>
      <c r="Z31" s="7"/>
      <c r="AA31" s="7"/>
    </row>
    <row r="32">
      <c r="A32" s="7"/>
      <c r="L32" s="7"/>
      <c r="W32" s="7"/>
      <c r="X32" s="7"/>
      <c r="Y32" s="7"/>
      <c r="Z32" s="7"/>
      <c r="AA32" s="7"/>
    </row>
    <row r="33">
      <c r="A33" s="7"/>
      <c r="L33" s="7"/>
      <c r="W33" s="7"/>
      <c r="X33" s="7"/>
      <c r="Y33" s="7"/>
      <c r="Z33" s="7"/>
      <c r="AA33" s="7"/>
    </row>
    <row r="34">
      <c r="A34" s="7"/>
      <c r="L34" s="7"/>
      <c r="W34" s="7"/>
      <c r="X34" s="7"/>
      <c r="Y34" s="7"/>
      <c r="Z34" s="7"/>
      <c r="AA34" s="7"/>
    </row>
    <row r="35">
      <c r="A35" s="7"/>
      <c r="L35" s="7"/>
      <c r="W35" s="7"/>
      <c r="X35" s="7"/>
      <c r="Y35" s="7"/>
      <c r="Z35" s="7"/>
      <c r="AA35" s="7"/>
    </row>
    <row r="36">
      <c r="A36" s="7"/>
      <c r="L36" s="7"/>
      <c r="W36" s="7"/>
      <c r="X36" s="7"/>
      <c r="Y36" s="7"/>
      <c r="Z36" s="7"/>
      <c r="AA36" s="7"/>
    </row>
    <row r="37">
      <c r="A37" s="7"/>
      <c r="L37" s="7"/>
      <c r="W37" s="7"/>
      <c r="X37" s="7"/>
      <c r="Y37" s="7"/>
      <c r="Z37" s="7"/>
      <c r="AA37" s="7"/>
    </row>
    <row r="38">
      <c r="A38" s="7"/>
      <c r="L38" s="7"/>
      <c r="W38" s="7"/>
      <c r="X38" s="7"/>
      <c r="Y38" s="7"/>
      <c r="Z38" s="7"/>
      <c r="AA38" s="7"/>
    </row>
    <row r="39">
      <c r="A39" s="7"/>
      <c r="L39" s="7"/>
      <c r="W39" s="7"/>
      <c r="X39" s="7"/>
      <c r="Y39" s="7"/>
      <c r="Z39" s="7"/>
      <c r="AA39" s="7"/>
    </row>
    <row r="40">
      <c r="A40" s="7"/>
      <c r="L40" s="7"/>
      <c r="W40" s="7"/>
      <c r="X40" s="7"/>
      <c r="Y40" s="7"/>
      <c r="Z40" s="7"/>
      <c r="AA40" s="7"/>
    </row>
    <row r="41">
      <c r="A41" s="7"/>
      <c r="L41" s="7"/>
      <c r="W41" s="7"/>
      <c r="X41" s="7"/>
      <c r="Y41" s="7"/>
      <c r="Z41" s="7"/>
      <c r="AA41" s="7"/>
    </row>
    <row r="42">
      <c r="A42" s="7"/>
      <c r="L42" s="7"/>
      <c r="W42" s="7"/>
      <c r="X42" s="7"/>
      <c r="Y42" s="7"/>
      <c r="Z42" s="7"/>
      <c r="AA42" s="7"/>
    </row>
    <row r="43">
      <c r="A43" s="7"/>
      <c r="L43" s="7"/>
      <c r="W43" s="19"/>
      <c r="X43" s="7"/>
      <c r="Y43" s="7"/>
      <c r="Z43" s="7"/>
      <c r="AA43" s="7"/>
    </row>
    <row r="44">
      <c r="A44" s="7"/>
      <c r="L44" s="7"/>
      <c r="W44" s="7"/>
      <c r="X44" s="7"/>
      <c r="Y44" s="7"/>
      <c r="Z44" s="7"/>
      <c r="AA44" s="7"/>
    </row>
    <row r="45">
      <c r="A45" s="7"/>
      <c r="L45" s="7"/>
      <c r="W45" s="7"/>
      <c r="X45" s="7"/>
      <c r="Y45" s="7"/>
      <c r="Z45" s="7"/>
      <c r="AA45" s="7"/>
    </row>
    <row r="46">
      <c r="A46" s="7"/>
      <c r="L46" s="7"/>
      <c r="W46" s="7"/>
      <c r="X46" s="7"/>
      <c r="Y46" s="7"/>
      <c r="Z46" s="7"/>
      <c r="AA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7"/>
      <c r="B48" s="7"/>
      <c r="L48" s="7"/>
      <c r="M48" s="7"/>
      <c r="W48" s="7"/>
      <c r="X48" s="7"/>
      <c r="Y48" s="7"/>
      <c r="Z48" s="7"/>
      <c r="AA48" s="7"/>
    </row>
    <row r="49">
      <c r="A49" s="7"/>
      <c r="L49" s="7"/>
      <c r="W49" s="7"/>
      <c r="X49" s="7"/>
      <c r="Y49" s="7"/>
      <c r="Z49" s="7"/>
      <c r="AA49" s="7"/>
    </row>
    <row r="50">
      <c r="A50" s="7"/>
      <c r="L50" s="7"/>
      <c r="W50" s="7"/>
      <c r="X50" s="7"/>
      <c r="Y50" s="7"/>
      <c r="Z50" s="7"/>
      <c r="AA50" s="7"/>
    </row>
    <row r="51">
      <c r="A51" s="7"/>
      <c r="L51" s="7"/>
      <c r="W51" s="7"/>
      <c r="X51" s="7"/>
      <c r="Y51" s="7"/>
      <c r="Z51" s="7"/>
      <c r="AA51" s="7"/>
    </row>
    <row r="52">
      <c r="A52" s="7"/>
      <c r="L52" s="7"/>
      <c r="W52" s="7"/>
      <c r="X52" s="7"/>
      <c r="Y52" s="7"/>
      <c r="Z52" s="7"/>
      <c r="AA52" s="7"/>
    </row>
    <row r="53">
      <c r="A53" s="7"/>
      <c r="L53" s="7"/>
      <c r="W53" s="7"/>
      <c r="X53" s="7"/>
      <c r="Y53" s="7"/>
      <c r="Z53" s="7"/>
      <c r="AA53" s="7"/>
    </row>
    <row r="54">
      <c r="A54" s="7"/>
      <c r="L54" s="7"/>
      <c r="W54" s="7"/>
      <c r="X54" s="7"/>
      <c r="Y54" s="7"/>
      <c r="Z54" s="7"/>
      <c r="AA54" s="7"/>
    </row>
    <row r="55">
      <c r="A55" s="7"/>
      <c r="L55" s="7"/>
      <c r="W55" s="7"/>
      <c r="X55" s="7"/>
      <c r="Y55" s="7"/>
      <c r="Z55" s="7"/>
      <c r="AA55" s="7"/>
    </row>
    <row r="56">
      <c r="A56" s="7"/>
      <c r="L56" s="7"/>
      <c r="W56" s="7"/>
      <c r="X56" s="7"/>
      <c r="Y56" s="7"/>
      <c r="Z56" s="7"/>
      <c r="AA56" s="7"/>
    </row>
    <row r="57">
      <c r="A57" s="7"/>
      <c r="L57" s="7"/>
      <c r="W57" s="7"/>
      <c r="X57" s="7"/>
      <c r="Y57" s="7"/>
      <c r="Z57" s="7"/>
      <c r="AA57" s="7"/>
    </row>
    <row r="58">
      <c r="A58" s="7"/>
      <c r="L58" s="7"/>
      <c r="W58" s="7"/>
      <c r="X58" s="7"/>
      <c r="Y58" s="7"/>
      <c r="Z58" s="7"/>
      <c r="AA58" s="7"/>
    </row>
    <row r="59">
      <c r="A59" s="7"/>
      <c r="L59" s="7"/>
      <c r="W59" s="7"/>
      <c r="X59" s="7"/>
      <c r="Y59" s="7"/>
      <c r="Z59" s="7"/>
      <c r="AA59" s="7"/>
    </row>
    <row r="60">
      <c r="A60" s="7"/>
      <c r="L60" s="7"/>
      <c r="W60" s="7"/>
      <c r="X60" s="7"/>
      <c r="Y60" s="7"/>
      <c r="Z60" s="7"/>
      <c r="AA60" s="7"/>
    </row>
    <row r="61">
      <c r="A61" s="7"/>
      <c r="L61" s="7"/>
      <c r="W61" s="7"/>
      <c r="X61" s="7"/>
      <c r="Y61" s="7"/>
      <c r="Z61" s="7"/>
      <c r="AA61" s="7"/>
    </row>
    <row r="62">
      <c r="A62" s="7"/>
      <c r="L62" s="7"/>
      <c r="W62" s="7"/>
      <c r="X62" s="7"/>
      <c r="Y62" s="7"/>
      <c r="Z62" s="7"/>
      <c r="AA62" s="7"/>
    </row>
    <row r="63">
      <c r="A63" s="7"/>
      <c r="L63" s="7"/>
      <c r="W63" s="7"/>
      <c r="X63" s="7"/>
      <c r="Y63" s="7"/>
      <c r="Z63" s="7"/>
      <c r="AA63" s="7"/>
    </row>
    <row r="64">
      <c r="A64" s="7"/>
      <c r="L64" s="7"/>
      <c r="W64" s="7"/>
      <c r="X64" s="7"/>
      <c r="Y64" s="7"/>
      <c r="Z64" s="7"/>
      <c r="AA64" s="7"/>
    </row>
    <row r="65">
      <c r="A65" s="7"/>
      <c r="L65" s="7"/>
      <c r="W65" s="7"/>
      <c r="X65" s="7"/>
      <c r="Y65" s="7"/>
      <c r="Z65" s="7"/>
      <c r="AA65" s="7"/>
    </row>
    <row r="66">
      <c r="A66" s="7"/>
      <c r="L66" s="7"/>
      <c r="W66" s="7"/>
      <c r="X66" s="7"/>
      <c r="Y66" s="7"/>
      <c r="Z66" s="7"/>
      <c r="AA66" s="7"/>
    </row>
    <row r="67">
      <c r="A67" s="7"/>
      <c r="L67" s="7"/>
      <c r="W67" s="7"/>
      <c r="X67" s="7"/>
      <c r="Y67" s="7"/>
      <c r="Z67" s="7"/>
      <c r="AA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mergeCells count="6">
    <mergeCell ref="C1:N1"/>
    <mergeCell ref="O1:Z1"/>
    <mergeCell ref="B27:K46"/>
    <mergeCell ref="M27:V46"/>
    <mergeCell ref="B48:K67"/>
    <mergeCell ref="M48:V6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3" width="17.13"/>
    <col customWidth="1" min="4" max="4" width="23.0"/>
  </cols>
  <sheetData>
    <row r="1">
      <c r="A1" s="20" t="s">
        <v>37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22" t="s">
        <v>38</v>
      </c>
      <c r="B2" s="23" t="s">
        <v>39</v>
      </c>
      <c r="C2" s="23" t="s">
        <v>40</v>
      </c>
      <c r="D2" s="23" t="s">
        <v>41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24">
        <f>'ชลบุรี(ชั้นพิเศษ)'!B3+'บ้านบึง'!B3+'พนัสนิคม'!B3+'ศรีราชา'!B3+'แหลมฉบัง'!B3+'พัทยา(ชั้นพิเศษ)'!B3+'บางคล้า'!B3+'พนมสารคาม'!B3+'บ้านฉาง'!B3+'ปากน้ำประแสร์'!B3+'จันทบุรี'!B3+'ขลุง'!B3+'ตราด'!B3+'คลองใหญ่'!B3+'สระแก้ว'!B3++'วัฒนานคร'!B3+'อรัญประเทศ'!B3++'ปราจีนบุรี'!B3+'กบินทร์บุรี'!B4</f>
        <v>11924860.99</v>
      </c>
      <c r="C3" s="25">
        <v>2.790524437E7</v>
      </c>
      <c r="D3" s="26">
        <f t="shared" ref="D3:D14" si="1">B3/C3</f>
        <v>0.4273340463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24">
        <f>'ชลบุรี(ชั้นพิเศษ)'!B4+'บ้านบึง'!B4+'พนัสนิคม'!B4+'ศรีราชา'!B4+'แหลมฉบัง'!B4+'พัทยา(ชั้นพิเศษ)'!B4+'บางคล้า'!B4+'พนมสารคาม'!B4+'บ้านฉาง'!B4+'ปากน้ำประแสร์'!B4+'จันทบุรี'!B4+'ขลุง'!B4+'ตราด'!B4+'คลองใหญ่'!B4+'สระแก้ว'!B4++'วัฒนานคร'!B4+'อรัญประเทศ'!B4++'ปราจีนบุรี'!B4+'กบินทร์บุรี'!B5</f>
        <v>11037363.72</v>
      </c>
      <c r="C4" s="10">
        <v>2.7528277E7</v>
      </c>
      <c r="D4" s="26">
        <f t="shared" si="1"/>
        <v>0.4009464058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24">
        <f>'ชลบุรี(ชั้นพิเศษ)'!B5+'บ้านบึง'!B5+'พนัสนิคม'!B5+'ศรีราชา'!B5+'แหลมฉบัง'!B5+'พัทยา(ชั้นพิเศษ)'!B5+'บางคล้า'!B5+'พนมสารคาม'!B5+'บ้านฉาง'!B5+'ปากน้ำประแสร์'!B5+'จันทบุรี'!B5+'ขลุง'!B5+'ตราด'!B5+'คลองใหญ่'!B5+'สระแก้ว'!B5++'วัฒนานคร'!B5+'อรัญประเทศ'!B5++'ปราจีนบุรี'!B5+'กบินทร์บุรี'!B6</f>
        <v>11269589.17</v>
      </c>
      <c r="C5" s="10">
        <v>2.9914973E7</v>
      </c>
      <c r="D5" s="26">
        <f t="shared" si="1"/>
        <v>0.3767206867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4">
        <f>'ชลบุรี(ชั้นพิเศษ)'!B6+'บ้านบึง'!B6+'พนัสนิคม'!B6+'ศรีราชา'!B6+'แหลมฉบัง'!B6+'พัทยา(ชั้นพิเศษ)'!B6+'บางคล้า'!B6+'พนมสารคาม'!B6+'บ้านฉาง'!B6+'ปากน้ำประแสร์'!B6+'จันทบุรี'!B6+'ขลุง'!B6+'ตราด'!B6+'คลองใหญ่'!B6+'สระแก้ว'!B6++'วัฒนานคร'!B6+'อรัญประเทศ'!B6++'ปราจีนบุรี'!B6+'กบินทร์บุรี'!B7</f>
        <v>11567673.99</v>
      </c>
      <c r="C6" s="10">
        <v>2.8757056E7</v>
      </c>
      <c r="D6" s="26">
        <f t="shared" si="1"/>
        <v>0.402255154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4">
        <f>'ชลบุรี(ชั้นพิเศษ)'!B7+'บ้านบึง'!B7+'พนัสนิคม'!B7+'ศรีราชา'!B7+'แหลมฉบัง'!B7+'พัทยา(ชั้นพิเศษ)'!B7+'บางคล้า'!B7+'พนมสารคาม'!B7+'บ้านฉาง'!B7+'ปากน้ำประแสร์'!B7+'จันทบุรี'!B7+'ขลุง'!B7+'ตราด'!B7+'คลองใหญ่'!B7+'สระแก้ว'!B7++'วัฒนานคร'!B7+'อรัญประเทศ'!B7++'ปราจีนบุรี'!B7+'กบินทร์บุรี'!B8</f>
        <v>10652029.52</v>
      </c>
      <c r="C7" s="10">
        <v>2.811884E7</v>
      </c>
      <c r="D7" s="26">
        <f t="shared" si="1"/>
        <v>0.3788217978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4">
        <f>'ชลบุรี(ชั้นพิเศษ)'!B8+'บ้านบึง'!B8+'พนัสนิคม'!B8+'ศรีราชา'!B8+'แหลมฉบัง'!B8+'พัทยา(ชั้นพิเศษ)'!B8+'บางคล้า'!B8+'พนมสารคาม'!B8+'บ้านฉาง'!B8+'ปากน้ำประแสร์'!B8+'จันทบุรี'!B8+'ขลุง'!B8+'ตราด'!B8+'คลองใหญ่'!B8+'สระแก้ว'!B8++'วัฒนานคร'!B8+'อรัญประเทศ'!B8++'ปราจีนบุรี'!B8+'กบินทร์บุรี'!B9</f>
        <v>11379394.85</v>
      </c>
      <c r="C8" s="10">
        <v>3.1289125E7</v>
      </c>
      <c r="D8" s="26">
        <f t="shared" si="1"/>
        <v>0.3636853012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4">
        <f>'ชลบุรี(ชั้นพิเศษ)'!B9+'บ้านบึง'!B9+'พนัสนิคม'!B9+'ศรีราชา'!B9+'แหลมฉบัง'!B9+'พัทยา(ชั้นพิเศษ)'!B9+'บางคล้า'!B9+'พนมสารคาม'!B9+'บ้านฉาง'!B9+'ปากน้ำประแสร์'!B9+'จันทบุรี'!B9+'ขลุง'!B9+'ตราด'!B9+'คลองใหญ่'!B9+'สระแก้ว'!B9++'วัฒนานคร'!B9+'อรัญประเทศ'!B9++'ปราจีนบุรี'!B9+'กบินทร์บุรี'!B10</f>
        <v>0</v>
      </c>
      <c r="C9" s="27">
        <v>0.0</v>
      </c>
      <c r="D9" s="26" t="str">
        <f t="shared" si="1"/>
        <v>#DIV/0!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4">
        <f>'ชลบุรี(ชั้นพิเศษ)'!B10+'บ้านบึง'!B10+'พนัสนิคม'!B10+'ศรีราชา'!B10+'แหลมฉบัง'!B10+'พัทยา(ชั้นพิเศษ)'!B10+'บางคล้า'!B10+'พนมสารคาม'!B10+'บ้านฉาง'!B10+'ปากน้ำประแสร์'!B10+'จันทบุรี'!B10+'ขลุง'!B10+'ตราด'!B10+'คลองใหญ่'!B10+'สระแก้ว'!B10++'วัฒนานคร'!B10+'อรัญประเทศ'!B10++'ปราจีนบุรี'!B10+'กบินทร์บุรี'!B11</f>
        <v>0</v>
      </c>
      <c r="C10" s="10">
        <v>0.0</v>
      </c>
      <c r="D10" s="26" t="str">
        <f t="shared" si="1"/>
        <v>#DIV/0!</v>
      </c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24">
        <f>'ชลบุรี(ชั้นพิเศษ)'!B11+'บ้านบึง'!B11+'พนัสนิคม'!B11+'ศรีราชา'!B11+'แหลมฉบัง'!B11+'พัทยา(ชั้นพิเศษ)'!B11+'บางคล้า'!B11+'พนมสารคาม'!B11+'บ้านฉาง'!B11+'ปากน้ำประแสร์'!B11+'จันทบุรี'!B11+'ขลุง'!B11+'ตราด'!B11+'คลองใหญ่'!B11+'สระแก้ว'!B11++'วัฒนานคร'!B11+'อรัญประเทศ'!B11++'ปราจีนบุรี'!B11+'กบินทร์บุรี'!B12</f>
        <v>0</v>
      </c>
      <c r="C11" s="10">
        <v>0.0</v>
      </c>
      <c r="D11" s="26" t="str">
        <f t="shared" si="1"/>
        <v>#DIV/0!</v>
      </c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4">
        <f>'ชลบุรี(ชั้นพิเศษ)'!B12+'บ้านบึง'!B12+'พนัสนิคม'!B12+'ศรีราชา'!B12+'แหลมฉบัง'!B12+'พัทยา(ชั้นพิเศษ)'!B12+'บางคล้า'!B12+'พนมสารคาม'!B12+'บ้านฉาง'!B12+'ปากน้ำประแสร์'!B12+'จันทบุรี'!B12+'ขลุง'!B12+'ตราด'!B12+'คลองใหญ่'!B12+'สระแก้ว'!B12++'วัฒนานคร'!B12+'อรัญประเทศ'!B12++'ปราจีนบุรี'!B12+'กบินทร์บุรี'!B13</f>
        <v>0</v>
      </c>
      <c r="C12" s="10">
        <v>0.0</v>
      </c>
      <c r="D12" s="26" t="str">
        <f t="shared" si="1"/>
        <v>#DIV/0!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4">
        <f>'ชลบุรี(ชั้นพิเศษ)'!B13+'บ้านบึง'!B13+'พนัสนิคม'!B13+'ศรีราชา'!B13+'แหลมฉบัง'!B13+'พัทยา(ชั้นพิเศษ)'!B13+'บางคล้า'!B13+'พนมสารคาม'!B13+'บ้านฉาง'!B13+'ปากน้ำประแสร์'!B13+'จันทบุรี'!B13+'ขลุง'!B13+'ตราด'!B13+'คลองใหญ่'!B13+'สระแก้ว'!B13++'วัฒนานคร'!B13+'อรัญประเทศ'!B13++'ปราจีนบุรี'!B13+'กบินทร์บุรี'!B14</f>
        <v>0</v>
      </c>
      <c r="C13" s="10">
        <v>0.0</v>
      </c>
      <c r="D13" s="26" t="str">
        <f t="shared" si="1"/>
        <v>#DIV/0!</v>
      </c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4">
        <f>'ชลบุรี(ชั้นพิเศษ)'!B14+'บ้านบึง'!B14+'พนัสนิคม'!B14+'ศรีราชา'!B14+'แหลมฉบัง'!B14+'พัทยา(ชั้นพิเศษ)'!B14+'บางคล้า'!B14+'พนมสารคาม'!B14+'บ้านฉาง'!B14+'ปากน้ำประแสร์'!B14+'จันทบุรี'!B14+'ขลุง'!B14+'ตราด'!B14+'คลองใหญ่'!B14+'สระแก้ว'!B14++'วัฒนานคร'!B14+'อรัญประเทศ'!B14++'ปราจีนบุรี'!B14+'กบินทร์บุรี'!B15</f>
        <v>0</v>
      </c>
      <c r="C14" s="10">
        <v>0.0</v>
      </c>
      <c r="D14" s="26" t="str">
        <f t="shared" si="1"/>
        <v>#DIV/0!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8" t="s">
        <v>42</v>
      </c>
      <c r="C15" s="28" t="s">
        <v>43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9" t="s">
        <v>44</v>
      </c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hyperlinks>
    <hyperlink r:id="rId1" ref="B16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45</v>
      </c>
      <c r="B1" s="20"/>
      <c r="C1" s="20"/>
      <c r="D1" s="20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0">
        <f>624810.15+1109386.44</f>
        <v>1734196.59</v>
      </c>
      <c r="C3" s="25">
        <v>3857751.0</v>
      </c>
      <c r="D3" s="26">
        <f t="shared" ref="D3:D8" si="1">B3/C3</f>
        <v>0.4495356465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1">
        <f>594253.06+906028</f>
        <v>1500281.06</v>
      </c>
      <c r="C4" s="10">
        <v>3738516.0</v>
      </c>
      <c r="D4" s="26">
        <f t="shared" si="1"/>
        <v>0.4013039024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0">
        <f>556624+848306.88</f>
        <v>1404930.88</v>
      </c>
      <c r="C5" s="10">
        <v>4052098.0</v>
      </c>
      <c r="D5" s="26">
        <f t="shared" si="1"/>
        <v>0.3467169057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32">
        <f>639884.05+1083462.2</f>
        <v>1723346.25</v>
      </c>
      <c r="C6" s="10">
        <v>3855282.0</v>
      </c>
      <c r="D6" s="26">
        <f t="shared" si="1"/>
        <v>0.4470091293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626214+849523.25</f>
        <v>1475737.25</v>
      </c>
      <c r="C7" s="20">
        <v>3748771.0</v>
      </c>
      <c r="D7" s="26">
        <f t="shared" si="1"/>
        <v>0.3936589485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10">
        <f>621716+962765.72</f>
        <v>1584481.72</v>
      </c>
      <c r="C8" s="10">
        <v>4226571.0</v>
      </c>
      <c r="D8" s="26">
        <f t="shared" si="1"/>
        <v>0.3748858637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48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3">
        <f>393177.93+644698.21</f>
        <v>1037876.14</v>
      </c>
      <c r="C3" s="34">
        <v>1338640.0</v>
      </c>
      <c r="D3" s="26">
        <f t="shared" ref="D3:D8" si="1">B3/C3</f>
        <v>0.7753213261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3">
        <f>417082.93+609621.82</f>
        <v>1026704.75</v>
      </c>
      <c r="C4" s="10">
        <v>1309243.0</v>
      </c>
      <c r="D4" s="26">
        <f t="shared" si="1"/>
        <v>0.7841972422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422155.29+653893.85</f>
        <v>1076049.14</v>
      </c>
      <c r="C5" s="10">
        <v>1370243.0</v>
      </c>
      <c r="D5" s="26">
        <f t="shared" si="1"/>
        <v>0.7852980384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409956.82+537203.14 </f>
        <v>947159.96</v>
      </c>
      <c r="C6" s="10">
        <v>1395528.0</v>
      </c>
      <c r="D6" s="26">
        <f t="shared" si="1"/>
        <v>0.6787108249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393066+583995.27</f>
        <v>977061.27</v>
      </c>
      <c r="C7" s="10">
        <v>1338275.0</v>
      </c>
      <c r="D7" s="26">
        <f t="shared" si="1"/>
        <v>0.7300900562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>
        <f>449357+648722.21</f>
        <v>1098079.21</v>
      </c>
      <c r="C8" s="10">
        <v>1495091.0</v>
      </c>
      <c r="D8" s="26">
        <f t="shared" si="1"/>
        <v>0.7344564378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49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24">
        <f>479120.16+295967.8</f>
        <v>775087.96</v>
      </c>
      <c r="C3" s="34">
        <v>1772645.0</v>
      </c>
      <c r="D3" s="26">
        <f t="shared" ref="D3:D8" si="1">B3/C3</f>
        <v>0.4372493985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24">
        <f>405581.25+237702.36</f>
        <v>643283.61</v>
      </c>
      <c r="C4" s="10">
        <v>1711253.0</v>
      </c>
      <c r="D4" s="26">
        <f t="shared" si="1"/>
        <v>0.3759137953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332720.33+198618.51</f>
        <v>531338.84</v>
      </c>
      <c r="C5" s="10">
        <v>1781420.0</v>
      </c>
      <c r="D5" s="26">
        <f t="shared" si="1"/>
        <v>0.2982670229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347677.26+174426.98 
</f>
        <v>522104.24</v>
      </c>
      <c r="C6" s="10">
        <v>1822246.0</v>
      </c>
      <c r="D6" s="26">
        <f t="shared" si="1"/>
        <v>0.2865168808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319139+251377.73</f>
        <v>570516.73</v>
      </c>
      <c r="C7" s="10">
        <v>1739524.0</v>
      </c>
      <c r="D7" s="26">
        <f t="shared" si="1"/>
        <v>0.3279728995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10">
        <f>362876+195210.19</f>
        <v>558086.19</v>
      </c>
      <c r="C8" s="10">
        <v>1938008.0</v>
      </c>
      <c r="D8" s="26">
        <f t="shared" si="1"/>
        <v>0.2879689816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50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5">
        <f>94728.59+399920.2</f>
        <v>494648.79</v>
      </c>
      <c r="C3" s="34">
        <v>1542140.0</v>
      </c>
      <c r="D3" s="26">
        <f t="shared" ref="D3:D8" si="1">B3/C3</f>
        <v>0.3207547888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5">
        <f>96079.79+346692.4</f>
        <v>442772.19</v>
      </c>
      <c r="C4" s="10">
        <v>1534886.0</v>
      </c>
      <c r="D4" s="26">
        <f t="shared" si="1"/>
        <v>0.2884723621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90887.46+381428.8</f>
        <v>472316.26</v>
      </c>
      <c r="C5" s="10">
        <v>1687853.0</v>
      </c>
      <c r="D5" s="26">
        <f t="shared" si="1"/>
        <v>0.2798325802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95787.82+386828.6 
</f>
        <v>482616.42</v>
      </c>
      <c r="C6" s="10">
        <v>1656543.0</v>
      </c>
      <c r="D6" s="26">
        <f t="shared" si="1"/>
        <v>0.2913395064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83199+313166.8</f>
        <v>396365.8</v>
      </c>
      <c r="C7" s="10">
        <v>1579129.0</v>
      </c>
      <c r="D7" s="26">
        <f t="shared" si="1"/>
        <v>0.2510027996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>
        <f>93879+336430</f>
        <v>430309</v>
      </c>
      <c r="C8" s="10">
        <v>1718536.0</v>
      </c>
      <c r="D8" s="26">
        <f t="shared" si="1"/>
        <v>0.2503927762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51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3">
        <f>49790.32+246509.38</f>
        <v>296299.7</v>
      </c>
      <c r="C3" s="34">
        <v>2079189.0</v>
      </c>
      <c r="D3" s="26">
        <f t="shared" ref="D3:D8" si="1">B3/C3</f>
        <v>0.142507343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3">
        <f>59080.35+246361.57</f>
        <v>305441.92</v>
      </c>
      <c r="C4" s="10">
        <v>1990782.0</v>
      </c>
      <c r="D4" s="26">
        <f t="shared" si="1"/>
        <v>0.1534281102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63986.59+258250.64</f>
        <v>322237.23</v>
      </c>
      <c r="C5" s="10">
        <v>2109230.0</v>
      </c>
      <c r="D5" s="26">
        <f t="shared" si="1"/>
        <v>0.1527748183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64180.42+ 
241298.03</f>
        <v>305478.45</v>
      </c>
      <c r="C6" s="10">
        <v>2060277.0</v>
      </c>
      <c r="D6" s="26">
        <f t="shared" si="1"/>
        <v>0.1482705724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57566+217047.21</f>
        <v>274613.21</v>
      </c>
      <c r="C7" s="10">
        <v>2006278.0</v>
      </c>
      <c r="D7" s="26">
        <f t="shared" si="1"/>
        <v>0.1368769483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10">
        <f>62696+245728.32</f>
        <v>308424.32</v>
      </c>
      <c r="C8" s="10">
        <v>2242780.0</v>
      </c>
      <c r="D8" s="26">
        <f t="shared" si="1"/>
        <v>0.137518758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52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3">
        <f>536056.16+1848740</f>
        <v>2384796.16</v>
      </c>
      <c r="C3" s="34">
        <v>4637639.0</v>
      </c>
      <c r="D3" s="26">
        <f t="shared" ref="D3:D8" si="1">B3/C3</f>
        <v>0.5142263466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3">
        <f>523767.12+1601176</f>
        <v>2124943.12</v>
      </c>
      <c r="C4" s="10">
        <v>4699231.0</v>
      </c>
      <c r="D4" s="26">
        <f t="shared" si="1"/>
        <v>0.4521895434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534477.66+1741460</f>
        <v>2275937.66</v>
      </c>
      <c r="C5" s="10">
        <v>5384847.0</v>
      </c>
      <c r="D5" s="26">
        <f t="shared" si="1"/>
        <v>0.4226559566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677152.57+1741460 
</f>
        <v>2418612.57</v>
      </c>
      <c r="C6" s="10">
        <v>5122214.0</v>
      </c>
      <c r="D6" s="26">
        <f t="shared" si="1"/>
        <v>0.4721810861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614989+1474609</f>
        <v>2089598</v>
      </c>
      <c r="C7" s="10">
        <v>4894078.0</v>
      </c>
      <c r="D7" s="26">
        <f t="shared" si="1"/>
        <v>0.4269645886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>
        <f>694035+1501043</f>
        <v>2195078</v>
      </c>
      <c r="C8" s="10">
        <v>5274920.0</v>
      </c>
      <c r="D8" s="26">
        <f t="shared" si="1"/>
        <v>0.4161348419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53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5"/>
      <c r="C3" s="34">
        <v>871629.0</v>
      </c>
      <c r="D3" s="26">
        <f t="shared" ref="D3:D8" si="1">B3/C3</f>
        <v>0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10"/>
      <c r="C4" s="10">
        <v>857688.0</v>
      </c>
      <c r="D4" s="26">
        <f t="shared" si="1"/>
        <v>0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/>
      <c r="C5" s="10">
        <v>937184.0</v>
      </c>
      <c r="D5" s="26">
        <f t="shared" si="1"/>
        <v>0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/>
      <c r="C6" s="10">
        <v>898904.0</v>
      </c>
      <c r="D6" s="26">
        <f t="shared" si="1"/>
        <v>0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/>
      <c r="C7" s="10">
        <v>873050.0</v>
      </c>
      <c r="D7" s="26">
        <f t="shared" si="1"/>
        <v>0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/>
      <c r="C8" s="10">
        <v>873050.0</v>
      </c>
      <c r="D8" s="26">
        <f t="shared" si="1"/>
        <v>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54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5"/>
      <c r="C3" s="34">
        <v>1154856.0</v>
      </c>
      <c r="D3" s="26">
        <f t="shared" ref="D3:D8" si="1">B3/C3</f>
        <v>0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10"/>
      <c r="C4" s="10">
        <v>1149651.0</v>
      </c>
      <c r="D4" s="26">
        <f t="shared" si="1"/>
        <v>0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/>
      <c r="C5" s="10">
        <v>1187612.0</v>
      </c>
      <c r="D5" s="26">
        <f t="shared" si="1"/>
        <v>0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/>
      <c r="C6" s="10">
        <v>1216487.0</v>
      </c>
      <c r="D6" s="26">
        <f t="shared" si="1"/>
        <v>0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/>
      <c r="C7" s="10">
        <v>1156861.0</v>
      </c>
      <c r="D7" s="26">
        <f t="shared" si="1"/>
        <v>0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/>
      <c r="C8" s="10">
        <v>1299888.0</v>
      </c>
      <c r="D8" s="26">
        <f t="shared" si="1"/>
        <v>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55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3">
        <f>628519.5+265365.2</f>
        <v>893884.7</v>
      </c>
      <c r="C3" s="34">
        <v>1734075.0</v>
      </c>
      <c r="D3" s="26">
        <f t="shared" ref="D3:D8" si="1">B3/C3</f>
        <v>0.5154821447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3">
        <f>568921.01+256611.54</f>
        <v>825532.55</v>
      </c>
      <c r="C4" s="10">
        <v>1694048.0</v>
      </c>
      <c r="D4" s="26">
        <f t="shared" si="1"/>
        <v>0.4873135531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604864.74+246712.3</f>
        <v>851577.04</v>
      </c>
      <c r="C5" s="10">
        <v>1791580.0</v>
      </c>
      <c r="D5" s="26">
        <f t="shared" si="1"/>
        <v>0.4753218053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586083.39 
+222926.96</f>
        <v>809010.35</v>
      </c>
      <c r="C6" s="10">
        <v>1834801.95</v>
      </c>
      <c r="D6" s="26">
        <f t="shared" si="1"/>
        <v>0.4409251636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586431+199572.35</f>
        <v>786003.35</v>
      </c>
      <c r="C7" s="10">
        <v>1750672.0</v>
      </c>
      <c r="D7" s="26">
        <f t="shared" si="1"/>
        <v>0.448972366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10">
        <f>664953+249543.17</f>
        <v>914496.17</v>
      </c>
      <c r="C8" s="10">
        <v>1999606.0</v>
      </c>
      <c r="D8" s="26">
        <f t="shared" si="1"/>
        <v>0.4573381806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56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6">
        <f>119407.97+449850</f>
        <v>569257.97</v>
      </c>
      <c r="C3" s="34">
        <v>553810.0</v>
      </c>
      <c r="D3" s="26">
        <f t="shared" ref="D3:D8" si="1">B3/C3</f>
        <v>1.027893989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6">
        <f>115998.81+471437.48</f>
        <v>587436.29</v>
      </c>
      <c r="C4" s="10">
        <v>555066.0</v>
      </c>
      <c r="D4" s="26">
        <f t="shared" si="1"/>
        <v>1.058317912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121481.52+514883.03</f>
        <v>636364.55</v>
      </c>
      <c r="C5" s="10">
        <v>599330.0</v>
      </c>
      <c r="D5" s="26">
        <f t="shared" si="1"/>
        <v>1.061793252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111757.4+423505.89
</f>
        <v>535263.29</v>
      </c>
      <c r="C6" s="10">
        <v>609129.0</v>
      </c>
      <c r="D6" s="26">
        <f t="shared" si="1"/>
        <v>0.8787355224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100633+392022.67</f>
        <v>492655.67</v>
      </c>
      <c r="C7" s="10">
        <v>587463.54</v>
      </c>
      <c r="D7" s="26">
        <f t="shared" si="1"/>
        <v>0.8386148866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>
        <f>114184+367668.85</f>
        <v>481852.85</v>
      </c>
      <c r="C8" s="10">
        <v>658569.0</v>
      </c>
      <c r="D8" s="26">
        <f t="shared" si="1"/>
        <v>0.7316664617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57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5"/>
      <c r="C3" s="34">
        <v>1625680.0</v>
      </c>
      <c r="D3" s="26">
        <f t="shared" ref="D3:D8" si="1">B4/C3</f>
        <v>0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5"/>
      <c r="C4" s="10">
        <v>1605048.0</v>
      </c>
      <c r="D4" s="26">
        <f t="shared" si="1"/>
        <v>0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10"/>
      <c r="C5" s="10">
        <v>1761969.0</v>
      </c>
      <c r="D5" s="26">
        <f t="shared" si="1"/>
        <v>0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35"/>
      <c r="C6" s="10">
        <v>1651184.0</v>
      </c>
      <c r="D6" s="26">
        <f t="shared" si="1"/>
        <v>0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/>
      <c r="C7" s="10">
        <v>1572709.0</v>
      </c>
      <c r="D7" s="26">
        <f t="shared" si="1"/>
        <v>0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/>
      <c r="C8" s="10">
        <v>1755332.0</v>
      </c>
      <c r="D8" s="26">
        <f t="shared" si="1"/>
        <v>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26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10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  <row r="1007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</row>
  </sheetData>
  <mergeCells count="1">
    <mergeCell ref="A1:D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58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3">
        <f>342136.43+810953</f>
        <v>1153089.43</v>
      </c>
      <c r="C3" s="34">
        <v>2348181.37</v>
      </c>
      <c r="D3" s="26">
        <f t="shared" ref="D3:D8" si="1">B3/C3</f>
        <v>0.4910563744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3">
        <f>403485.34+684127</f>
        <v>1087612.34</v>
      </c>
      <c r="C4" s="10">
        <v>2350833.0</v>
      </c>
      <c r="D4" s="26">
        <f t="shared" si="1"/>
        <v>0.4626497671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464957.82+684127</f>
        <v>1149084.82</v>
      </c>
      <c r="C5" s="10">
        <v>2597387.0</v>
      </c>
      <c r="D5" s="26">
        <f t="shared" si="1"/>
        <v>0.4424003123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515248.29 
+710573</f>
        <v>1225821.29</v>
      </c>
      <c r="C6" s="10">
        <v>2533698.0</v>
      </c>
      <c r="D6" s="26">
        <f t="shared" si="1"/>
        <v>0.4838071822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425158+734125</f>
        <v>1159283</v>
      </c>
      <c r="C7" s="10">
        <v>2415973.0</v>
      </c>
      <c r="D7" s="26">
        <f t="shared" si="1"/>
        <v>0.4798410413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>
        <f>409264+842715</f>
        <v>1251979</v>
      </c>
      <c r="C8" s="10">
        <v>2709003.0</v>
      </c>
      <c r="D8" s="26">
        <f t="shared" si="1"/>
        <v>0.4621548961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59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1">
        <f>119264.79+187068</f>
        <v>306332.79</v>
      </c>
      <c r="C3" s="34">
        <v>460141.0</v>
      </c>
      <c r="D3" s="26">
        <f t="shared" ref="D3:D8" si="1">B3/C3</f>
        <v>0.665736785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1">
        <f>117768.51+182455</f>
        <v>300223.51</v>
      </c>
      <c r="C4" s="10">
        <v>458839.0</v>
      </c>
      <c r="D4" s="26">
        <f t="shared" si="1"/>
        <v>0.654311229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96737.17+219300</f>
        <v>316037.17</v>
      </c>
      <c r="C5" s="10">
        <v>522584.0</v>
      </c>
      <c r="D5" s="26">
        <f t="shared" si="1"/>
        <v>0.6047586034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130492.91+ 
188982</f>
        <v>319474.91</v>
      </c>
      <c r="C6" s="10">
        <v>529131.0</v>
      </c>
      <c r="D6" s="26">
        <f t="shared" si="1"/>
        <v>0.6037728086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122723+178080</f>
        <v>300803</v>
      </c>
      <c r="C7" s="10">
        <v>484011.0</v>
      </c>
      <c r="D7" s="26">
        <f t="shared" si="1"/>
        <v>0.6214796771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>
        <f>135662+198609</f>
        <v>334271</v>
      </c>
      <c r="C8" s="10">
        <v>536090.0</v>
      </c>
      <c r="D8" s="26">
        <f t="shared" si="1"/>
        <v>0.6235352273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60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3">
        <f>202487.76+325262.97</f>
        <v>527750.73</v>
      </c>
      <c r="C3" s="34">
        <v>1199950.0</v>
      </c>
      <c r="D3" s="26">
        <f t="shared" ref="D3:D8" si="1">B3/C3</f>
        <v>0.4398106004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3">
        <f>192597.97+311964.76</f>
        <v>504562.73</v>
      </c>
      <c r="C4" s="10">
        <v>1184884.0</v>
      </c>
      <c r="D4" s="26">
        <f t="shared" si="1"/>
        <v>0.4258330183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223478.44+224723.75</f>
        <v>448202.19</v>
      </c>
      <c r="C5" s="10">
        <v>1325881.0</v>
      </c>
      <c r="D5" s="26">
        <f t="shared" si="1"/>
        <v>0.3380410384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226428.11+324714.45 
</f>
        <v>551142.56</v>
      </c>
      <c r="C6" s="10">
        <v>1245129.0</v>
      </c>
      <c r="D6" s="26">
        <f t="shared" si="1"/>
        <v>0.4426389234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203108+320827.44</f>
        <v>523935.44</v>
      </c>
      <c r="C7" s="10">
        <v>1198717.0</v>
      </c>
      <c r="D7" s="26">
        <f t="shared" si="1"/>
        <v>0.4370801782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10">
        <f>235173+381883.53</f>
        <v>617056.53</v>
      </c>
      <c r="C8" s="10">
        <v>1361939.0</v>
      </c>
      <c r="D8" s="26">
        <f t="shared" si="1"/>
        <v>0.4530720759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61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3">
        <f>27524.74+129390.15</f>
        <v>156914.89</v>
      </c>
      <c r="C3" s="34">
        <v>252676.0</v>
      </c>
      <c r="D3" s="26">
        <f t="shared" ref="D3:D8" si="1">B3/C3</f>
        <v>0.6210122449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3">
        <f>19938.9+134682</f>
        <v>154620.9</v>
      </c>
      <c r="C4" s="10">
        <v>245566.0</v>
      </c>
      <c r="D4" s="26">
        <f t="shared" si="1"/>
        <v>0.6296510918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22402.21+126444.55</f>
        <v>148846.76</v>
      </c>
      <c r="C5" s="10">
        <v>273817.0</v>
      </c>
      <c r="D5" s="26">
        <f t="shared" si="1"/>
        <v>0.5435994113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26950.54
+126291.6</f>
        <v>153242.14</v>
      </c>
      <c r="C6" s="10">
        <v>268619.0</v>
      </c>
      <c r="D6" s="26">
        <f t="shared" si="1"/>
        <v>0.5704813881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10">
        <f>24383+111975.8</f>
        <v>136358.8</v>
      </c>
      <c r="C7" s="10">
        <v>248130.0</v>
      </c>
      <c r="D7" s="26">
        <f t="shared" si="1"/>
        <v>0.5495458026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>
        <f>26536+120856.3</f>
        <v>147392.3</v>
      </c>
      <c r="C8" s="10">
        <v>292815.0</v>
      </c>
      <c r="D8" s="26">
        <f t="shared" si="1"/>
        <v>0.5033632157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62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6">
        <f>194259.89+340425.68</f>
        <v>534685.57</v>
      </c>
      <c r="C3" s="34">
        <v>513994.0</v>
      </c>
      <c r="D3" s="26">
        <f t="shared" ref="D3:D8" si="1">B3/C3</f>
        <v>1.040256443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6">
        <f>194101.18+318054.93</f>
        <v>512156.11</v>
      </c>
      <c r="C4" s="10">
        <v>501552.0</v>
      </c>
      <c r="D4" s="26">
        <f t="shared" si="1"/>
        <v>1.021142593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224077.83+338058.14</f>
        <v>562135.97</v>
      </c>
      <c r="C5" s="10">
        <v>554646.0</v>
      </c>
      <c r="D5" s="26">
        <f t="shared" si="1"/>
        <v>1.013504055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208111+337274.13
</f>
        <v>545385.13</v>
      </c>
      <c r="C6" s="10">
        <v>560121.0</v>
      </c>
      <c r="D6" s="26">
        <f t="shared" si="1"/>
        <v>0.9736916309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185513+302930.27</f>
        <v>488443.27</v>
      </c>
      <c r="C7" s="10">
        <v>507060.0</v>
      </c>
      <c r="D7" s="26">
        <f t="shared" si="1"/>
        <v>0.9632849564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>
        <f>202289+333824.02</f>
        <v>536113.02</v>
      </c>
      <c r="C8" s="10">
        <v>564652.0</v>
      </c>
      <c r="D8" s="26">
        <f t="shared" si="1"/>
        <v>0.9494574003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63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3">
        <f>216.67+37191.06</f>
        <v>37407.73</v>
      </c>
      <c r="C3" s="34">
        <v>68926.0</v>
      </c>
      <c r="D3" s="26">
        <f t="shared" ref="D3:D8" si="1">B3/C3</f>
        <v>0.5427230653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3">
        <f>117.5+41748.26</f>
        <v>41865.76</v>
      </c>
      <c r="C4" s="10">
        <v>70145.0</v>
      </c>
      <c r="D4" s="26">
        <f t="shared" si="1"/>
        <v>0.5968459619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139.2+38179.9</f>
        <v>38319.1</v>
      </c>
      <c r="C5" s="10">
        <v>69431.0</v>
      </c>
      <c r="D5" s="26">
        <f t="shared" si="1"/>
        <v>0.5519018882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135.2+ 
41850.7</f>
        <v>41985.9</v>
      </c>
      <c r="C6" s="10">
        <v>76148.0</v>
      </c>
      <c r="D6" s="26">
        <f t="shared" si="1"/>
        <v>0.5513723276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99+41198.25</f>
        <v>41297.25</v>
      </c>
      <c r="C7" s="10">
        <v>68023.0</v>
      </c>
      <c r="D7" s="26">
        <f t="shared" si="1"/>
        <v>0.6071071549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>
        <f>437+49337.21</f>
        <v>49774.21</v>
      </c>
      <c r="C8" s="10">
        <v>75819.0</v>
      </c>
      <c r="D8" s="26">
        <f t="shared" si="1"/>
        <v>0.6564872921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10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64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3">
        <f>30479.74+111010.25</f>
        <v>141489.99</v>
      </c>
      <c r="C3" s="34">
        <v>309338.0</v>
      </c>
      <c r="D3" s="26">
        <f t="shared" ref="D3:D8" si="1">B3/C3</f>
        <v>0.4573960845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3">
        <f>30218.45+91712.89</f>
        <v>121931.34</v>
      </c>
      <c r="C4" s="10">
        <v>298685.0</v>
      </c>
      <c r="D4" s="26">
        <f t="shared" si="1"/>
        <v>0.4082271959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35356.31+117049.66</f>
        <v>152405.97</v>
      </c>
      <c r="C5" s="10">
        <v>339718.0</v>
      </c>
      <c r="D5" s="26">
        <f t="shared" si="1"/>
        <v>0.4486249478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32618.96+ 
113960.28</f>
        <v>146579.24</v>
      </c>
      <c r="C6" s="10">
        <v>327923.0</v>
      </c>
      <c r="D6" s="26">
        <f t="shared" si="1"/>
        <v>0.4469928611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28665+97974.14</f>
        <v>126639.14</v>
      </c>
      <c r="C7" s="10">
        <v>309234.0</v>
      </c>
      <c r="D7" s="26">
        <f t="shared" si="1"/>
        <v>0.4095252786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10">
        <f>30882+108884.61</f>
        <v>139766.61</v>
      </c>
      <c r="C8" s="10">
        <v>341415.0</v>
      </c>
      <c r="D8" s="26">
        <f t="shared" si="1"/>
        <v>0.4093745442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65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6">
        <f>8951.52+26125.05</f>
        <v>35076.57</v>
      </c>
      <c r="C3" s="34">
        <v>110904.0</v>
      </c>
      <c r="D3" s="26">
        <f t="shared" ref="D3:D8" si="1">B3/C3</f>
        <v>0.3162786734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6">
        <f>7699.78+21070.15</f>
        <v>28769.93</v>
      </c>
      <c r="C4" s="10">
        <v>110306.0</v>
      </c>
      <c r="D4" s="26">
        <f t="shared" si="1"/>
        <v>0.2608192664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8249.76+41635.82</f>
        <v>49885.58</v>
      </c>
      <c r="C5" s="10">
        <v>118168.0</v>
      </c>
      <c r="D5" s="26">
        <f t="shared" si="1"/>
        <v>0.4221581139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19902.68+ 
28195.14</f>
        <v>48097.82</v>
      </c>
      <c r="C6" s="10">
        <v>122501.0</v>
      </c>
      <c r="D6" s="26">
        <f t="shared" si="1"/>
        <v>0.3926320601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26">
        <f>17967+24844.46</f>
        <v>42811.46</v>
      </c>
      <c r="C7" s="10">
        <v>119129.0</v>
      </c>
      <c r="D7" s="26">
        <f t="shared" si="1"/>
        <v>0.3593705983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10">
        <f>19527+24380.03</f>
        <v>43907.03</v>
      </c>
      <c r="C8" s="10">
        <v>132095.0</v>
      </c>
      <c r="D8" s="26">
        <f t="shared" si="1"/>
        <v>0.3323897952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66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6">
        <f>39512.24+185408</f>
        <v>224920.24</v>
      </c>
      <c r="C3" s="34">
        <v>361395.0</v>
      </c>
      <c r="D3" s="26">
        <f t="shared" ref="D3:D8" si="1">B3/C3</f>
        <v>0.6223667732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6">
        <f>35156.54+176162</f>
        <v>211318.54</v>
      </c>
      <c r="C4" s="10">
        <v>349395.0</v>
      </c>
      <c r="D4" s="26">
        <f t="shared" si="1"/>
        <v>0.6048127191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32788.5+195189</f>
        <v>227977.5</v>
      </c>
      <c r="C5" s="10">
        <v>283247.0</v>
      </c>
      <c r="D5" s="26">
        <f t="shared" si="1"/>
        <v>0.8048717197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27850.01 
+156938</f>
        <v>184788.01</v>
      </c>
      <c r="C6" s="10">
        <v>366954.0</v>
      </c>
      <c r="D6" s="26">
        <f t="shared" si="1"/>
        <v>0.5035726821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10">
        <f>26467+146791</f>
        <v>173258</v>
      </c>
      <c r="C7" s="10">
        <v>363663.0</v>
      </c>
      <c r="D7" s="26">
        <f t="shared" si="1"/>
        <v>0.4764246019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26">
        <f>22243+155324</f>
        <v>177567</v>
      </c>
      <c r="C8" s="10">
        <v>398150.0</v>
      </c>
      <c r="D8" s="26">
        <f t="shared" si="1"/>
        <v>0.4459801582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67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3">
        <f>174588.01+313590.37</f>
        <v>488178.38</v>
      </c>
      <c r="C3" s="34">
        <v>801273.0</v>
      </c>
      <c r="D3" s="26">
        <f>B3/C3</f>
        <v>0.6092535004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3">
        <f>169809.57+310054.41</f>
        <v>479863.98</v>
      </c>
      <c r="C4" s="10">
        <v>801044.0</v>
      </c>
      <c r="D4" s="26">
        <f t="shared" ref="D4:D7" si="1">B4/C3</f>
        <v>0.598877012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5">
        <f>140577.27+328528.74</f>
        <v>469106.01</v>
      </c>
      <c r="C5" s="10">
        <v>832866.0</v>
      </c>
      <c r="D5" s="26">
        <f t="shared" si="1"/>
        <v>0.5856182806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131941.02+346742.24</f>
        <v>478683.26</v>
      </c>
      <c r="C6" s="10">
        <v>877863.0</v>
      </c>
      <c r="D6" s="26">
        <f t="shared" si="1"/>
        <v>0.5747422274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10">
        <f>122765+332815.88</f>
        <v>455580.88</v>
      </c>
      <c r="C7" s="10">
        <v>833908.0</v>
      </c>
      <c r="D7" s="26">
        <f t="shared" si="1"/>
        <v>0.5189658067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10">
        <f>136597+374163.69</f>
        <v>510760.69</v>
      </c>
      <c r="C8" s="10">
        <v>922664.0</v>
      </c>
      <c r="D8" s="26">
        <f>B8/C8</f>
        <v>0.5535717119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10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26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</sheetData>
  <mergeCells count="1">
    <mergeCell ref="A1:D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75"/>
    <col customWidth="1" min="3" max="3" width="14.25"/>
    <col customWidth="1" min="4" max="4" width="23.0"/>
  </cols>
  <sheetData>
    <row r="1">
      <c r="A1" s="20" t="s">
        <v>68</v>
      </c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>
      <c r="A2" s="10" t="s">
        <v>38</v>
      </c>
      <c r="B2" s="10" t="s">
        <v>46</v>
      </c>
      <c r="C2" s="10" t="s">
        <v>40</v>
      </c>
      <c r="D2" s="10" t="s">
        <v>47</v>
      </c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>
      <c r="A3" s="10" t="s">
        <v>2</v>
      </c>
      <c r="B3" s="37">
        <f>46455.07+87924
</f>
        <v>134379.07</v>
      </c>
      <c r="C3" s="10">
        <v>310412.0</v>
      </c>
      <c r="D3" s="26">
        <f t="shared" ref="D3:D8" si="1">B3/C3</f>
        <v>0.4329055256</v>
      </c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>
      <c r="A4" s="10" t="s">
        <v>3</v>
      </c>
      <c r="B4" s="38">
        <f>46429.06+86537.6</f>
        <v>132966.66</v>
      </c>
      <c r="C4" s="10">
        <v>311616.0</v>
      </c>
      <c r="D4" s="26">
        <f t="shared" si="1"/>
        <v>0.426700362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>
      <c r="A5" s="10" t="s">
        <v>4</v>
      </c>
      <c r="B5" s="37">
        <f>48967.49+89075.6
</f>
        <v>138043.09</v>
      </c>
      <c r="C5" s="10">
        <v>333862.0</v>
      </c>
      <c r="D5" s="26">
        <f t="shared" si="1"/>
        <v>0.413473501</v>
      </c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>
      <c r="A6" s="10" t="s">
        <v>5</v>
      </c>
      <c r="B6" s="26">
        <f>48236.5+88600 </f>
        <v>136836.5</v>
      </c>
      <c r="C6" s="10">
        <v>335486.0</v>
      </c>
      <c r="D6" s="26">
        <f t="shared" si="1"/>
        <v>0.4078754404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>
      <c r="A7" s="10" t="s">
        <v>6</v>
      </c>
      <c r="B7" s="10">
        <f>47007+81875.2</f>
        <v>128882.2</v>
      </c>
      <c r="C7" s="10">
        <v>324181.0</v>
      </c>
      <c r="D7" s="26">
        <f t="shared" si="1"/>
        <v>0.3975624728</v>
      </c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>
      <c r="A8" s="10" t="s">
        <v>7</v>
      </c>
      <c r="B8" s="10">
        <f>51365+89703</f>
        <v>141068</v>
      </c>
      <c r="C8" s="10">
        <v>362239.0</v>
      </c>
      <c r="D8" s="26">
        <f t="shared" si="1"/>
        <v>0.3894334956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>
      <c r="A9" s="10" t="s">
        <v>8</v>
      </c>
      <c r="B9" s="26"/>
      <c r="C9" s="26"/>
      <c r="D9" s="26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>
      <c r="A10" s="10" t="s">
        <v>9</v>
      </c>
      <c r="B10" s="26"/>
      <c r="C10" s="26"/>
      <c r="D10" s="26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>
      <c r="A11" s="10" t="s">
        <v>10</v>
      </c>
      <c r="B11" s="26"/>
      <c r="C11" s="26"/>
      <c r="D11" s="26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>
      <c r="A12" s="10" t="s">
        <v>11</v>
      </c>
      <c r="B12" s="10"/>
      <c r="C12" s="26"/>
      <c r="D12" s="26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>
      <c r="A13" s="10" t="s">
        <v>12</v>
      </c>
      <c r="B13" s="26"/>
      <c r="C13" s="26"/>
      <c r="D13" s="26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>
      <c r="A14" s="10" t="s">
        <v>13</v>
      </c>
      <c r="B14" s="26"/>
      <c r="C14" s="26"/>
      <c r="D14" s="26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</row>
    <row r="968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</row>
    <row r="969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</row>
    <row r="970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</row>
    <row r="97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</row>
    <row r="97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</row>
    <row r="973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</row>
    <row r="974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</row>
    <row r="975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</row>
    <row r="976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</row>
    <row r="977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</row>
    <row r="979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</row>
    <row r="980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</row>
    <row r="98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</row>
    <row r="98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</row>
    <row r="983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</row>
    <row r="984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</row>
    <row r="985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</row>
    <row r="986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</row>
    <row r="988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</row>
    <row r="990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</row>
    <row r="99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</row>
    <row r="99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</row>
    <row r="993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</row>
    <row r="994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</row>
    <row r="995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</row>
    <row r="996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</row>
    <row r="997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</row>
    <row r="998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</row>
    <row r="999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</row>
    <row r="1000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</row>
    <row r="1001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</row>
    <row r="1002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</row>
    <row r="1004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</row>
    <row r="1005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</row>
    <row r="1006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</row>
    <row r="1007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</row>
  </sheetData>
  <mergeCells count="1">
    <mergeCell ref="A1:D1"/>
  </mergeCells>
  <drawing r:id="rId1"/>
</worksheet>
</file>