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ummary" sheetId="2" r:id="rId1"/>
    <sheet name="0" sheetId="6" r:id="rId2"/>
    <sheet name="5" sheetId="5" r:id="rId3"/>
    <sheet name="10" sheetId="4" r:id="rId4"/>
  </sheets>
  <calcPr calcId="145621"/>
</workbook>
</file>

<file path=xl/calcChain.xml><?xml version="1.0" encoding="utf-8"?>
<calcChain xmlns="http://schemas.openxmlformats.org/spreadsheetml/2006/main">
  <c r="C14" i="6" l="1"/>
  <c r="E14" i="6"/>
  <c r="F8" i="6" l="1"/>
  <c r="F7" i="6"/>
  <c r="D4" i="6" l="1"/>
  <c r="D5" i="6"/>
  <c r="D6" i="6"/>
  <c r="D9" i="6"/>
  <c r="D10" i="6"/>
  <c r="D11" i="6"/>
  <c r="D3" i="6"/>
  <c r="E3" i="6" s="1"/>
  <c r="E11" i="6"/>
  <c r="E10" i="6"/>
  <c r="E9" i="6"/>
  <c r="F9" i="6" s="1"/>
  <c r="E6" i="6"/>
  <c r="F6" i="6" s="1"/>
  <c r="E5" i="6"/>
  <c r="F5" i="6" s="1"/>
  <c r="E4" i="6"/>
  <c r="F4" i="6" s="1"/>
  <c r="G9" i="5"/>
  <c r="D3" i="5"/>
  <c r="D4" i="5"/>
  <c r="D5" i="5"/>
  <c r="D8" i="5"/>
  <c r="D9" i="5"/>
  <c r="D10" i="5"/>
  <c r="D2" i="5"/>
  <c r="E2" i="5" s="1"/>
  <c r="E10" i="5"/>
  <c r="E9" i="5"/>
  <c r="E8" i="5"/>
  <c r="F8" i="5" s="1"/>
  <c r="F7" i="5"/>
  <c r="F6" i="5"/>
  <c r="E5" i="5"/>
  <c r="F5" i="5" s="1"/>
  <c r="E4" i="5"/>
  <c r="F4" i="5" s="1"/>
  <c r="E3" i="5"/>
  <c r="F3" i="5" s="1"/>
  <c r="G10" i="4"/>
  <c r="G9" i="4"/>
  <c r="F6" i="4"/>
  <c r="F7" i="4"/>
  <c r="D10" i="4"/>
  <c r="E10" i="4" s="1"/>
  <c r="F10" i="4" s="1"/>
  <c r="D9" i="4"/>
  <c r="E9" i="4" s="1"/>
  <c r="F9" i="4" s="1"/>
  <c r="D8" i="4"/>
  <c r="E8" i="4" s="1"/>
  <c r="F8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E24" i="4" s="1"/>
  <c r="F22" i="2"/>
  <c r="E8" i="2"/>
  <c r="E9" i="2"/>
  <c r="E10" i="2"/>
  <c r="E7" i="2"/>
  <c r="E6" i="2"/>
  <c r="E3" i="2"/>
  <c r="E4" i="2"/>
  <c r="E5" i="2"/>
  <c r="E2" i="2"/>
  <c r="D7" i="2"/>
  <c r="D6" i="2"/>
  <c r="D5" i="2"/>
  <c r="D4" i="2"/>
  <c r="D3" i="2"/>
  <c r="D2" i="2"/>
  <c r="D25" i="2"/>
  <c r="D24" i="2"/>
  <c r="D22" i="2"/>
  <c r="E25" i="6" l="1"/>
  <c r="F3" i="6"/>
  <c r="F10" i="6"/>
  <c r="G10" i="6"/>
  <c r="F11" i="6"/>
  <c r="G11" i="6"/>
  <c r="G25" i="6" s="1"/>
  <c r="F9" i="5"/>
  <c r="E21" i="5"/>
  <c r="F10" i="5"/>
  <c r="G10" i="5"/>
  <c r="F2" i="5"/>
  <c r="F21" i="5" s="1"/>
  <c r="G24" i="4"/>
  <c r="F2" i="4"/>
  <c r="F24" i="4" s="1"/>
  <c r="F25" i="6" l="1"/>
  <c r="G21" i="5"/>
</calcChain>
</file>

<file path=xl/sharedStrings.xml><?xml version="1.0" encoding="utf-8"?>
<sst xmlns="http://schemas.openxmlformats.org/spreadsheetml/2006/main" count="110" uniqueCount="35">
  <si>
    <t>S.No</t>
  </si>
  <si>
    <t>Component</t>
  </si>
  <si>
    <t>Total</t>
  </si>
  <si>
    <t>E&amp;C Charges</t>
  </si>
  <si>
    <t>Supply E Buses 10 Nos (12 M)</t>
  </si>
  <si>
    <t>Supply of 120 KW DC fast Chargers 4 Nos (GB/T)</t>
  </si>
  <si>
    <t>Freight Charges for E Buses 10 Nos (12 M)</t>
  </si>
  <si>
    <t>Freight Charges for DC Chargers</t>
  </si>
  <si>
    <t>AMC Charges for E Buses 10 Nos per year</t>
  </si>
  <si>
    <t>AMC Charges for DC Chargers 4 Nos per year</t>
  </si>
  <si>
    <t>Civil Works (Building for charging infrastruture including flooring,
building for equipment, office space, workshop etc)</t>
  </si>
  <si>
    <t>One time Cost</t>
  </si>
  <si>
    <t>Recurring Yearly Cost</t>
  </si>
  <si>
    <t>Cost/Unit</t>
  </si>
  <si>
    <t>Augmentaton for Electricity Distribution from DMRC terminal point</t>
  </si>
  <si>
    <t>Cost(Lakhs)</t>
  </si>
  <si>
    <t>Cost+Interest</t>
  </si>
  <si>
    <t>Rate of Interest for all except AMC</t>
  </si>
  <si>
    <t>Guaranteed Kms per year</t>
  </si>
  <si>
    <t>Cost/Year(Lakhs)</t>
  </si>
  <si>
    <t>Assumptions</t>
  </si>
  <si>
    <t>Electricity Charges</t>
  </si>
  <si>
    <t>Operator Charges</t>
  </si>
  <si>
    <t>Tax &amp; Duties</t>
  </si>
  <si>
    <t>Insurance Charges</t>
  </si>
  <si>
    <t>Permit Charges</t>
  </si>
  <si>
    <t>DIMTS Fee</t>
  </si>
  <si>
    <t>Cost/Km(Rs)</t>
  </si>
  <si>
    <t>Cost/sqm(Rs)</t>
  </si>
  <si>
    <t>Validator Charges</t>
  </si>
  <si>
    <t>Bus Queue Shelter</t>
  </si>
  <si>
    <t>Validator AMC</t>
  </si>
  <si>
    <t>Electricity Charges per year</t>
  </si>
  <si>
    <t>Capital Expediture</t>
  </si>
  <si>
    <t>Operational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</si>
</sst>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2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2" fontId="0" fillId="3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1" sqref="E11"/>
    </sheetView>
  </sheetViews>
  <sheetFormatPr defaultRowHeight="15" x14ac:dyDescent="0.25"/>
  <cols>
    <col min="2" max="2" width="45.42578125" customWidth="1"/>
    <col min="3" max="3" width="14.28515625" customWidth="1"/>
  </cols>
  <sheetData>
    <row r="1" spans="1:5" x14ac:dyDescent="0.25">
      <c r="A1" s="4" t="s">
        <v>0</v>
      </c>
      <c r="B1" s="4" t="s">
        <v>1</v>
      </c>
      <c r="C1" s="4" t="s">
        <v>15</v>
      </c>
      <c r="D1" s="4" t="s">
        <v>13</v>
      </c>
      <c r="E1" s="4" t="s">
        <v>27</v>
      </c>
    </row>
    <row r="2" spans="1:5" x14ac:dyDescent="0.25">
      <c r="A2" s="2">
        <v>1</v>
      </c>
      <c r="B2" s="2" t="s">
        <v>4</v>
      </c>
      <c r="C2" s="2">
        <v>1529.3</v>
      </c>
      <c r="D2" s="2">
        <f>C2/10</f>
        <v>152.93</v>
      </c>
      <c r="E2">
        <f>C2*10^5/(7200000)</f>
        <v>21.240277777777777</v>
      </c>
    </row>
    <row r="3" spans="1:5" x14ac:dyDescent="0.25">
      <c r="A3" s="2">
        <v>2</v>
      </c>
      <c r="B3" s="2" t="s">
        <v>5</v>
      </c>
      <c r="C3" s="2">
        <v>136.47999999999999</v>
      </c>
      <c r="D3" s="2">
        <f>C3/4</f>
        <v>34.119999999999997</v>
      </c>
      <c r="E3">
        <f t="shared" ref="E3:E5" si="0">C3*10^5/(7200000)</f>
        <v>1.8955555555555552</v>
      </c>
    </row>
    <row r="4" spans="1:5" x14ac:dyDescent="0.25">
      <c r="A4" s="2">
        <v>3</v>
      </c>
      <c r="B4" s="2" t="s">
        <v>6</v>
      </c>
      <c r="C4" s="2">
        <v>0</v>
      </c>
      <c r="D4" s="2">
        <f>C4/10</f>
        <v>0</v>
      </c>
      <c r="E4">
        <f t="shared" si="0"/>
        <v>0</v>
      </c>
    </row>
    <row r="5" spans="1:5" x14ac:dyDescent="0.25">
      <c r="A5" s="2">
        <v>4</v>
      </c>
      <c r="B5" s="2" t="s">
        <v>7</v>
      </c>
      <c r="C5" s="2">
        <v>5.46</v>
      </c>
      <c r="D5" s="2">
        <f>C5/4</f>
        <v>1.365</v>
      </c>
      <c r="E5">
        <f t="shared" si="0"/>
        <v>7.5833333333333336E-2</v>
      </c>
    </row>
    <row r="6" spans="1:5" x14ac:dyDescent="0.25">
      <c r="A6" s="2">
        <v>5</v>
      </c>
      <c r="B6" s="2" t="s">
        <v>8</v>
      </c>
      <c r="C6" s="2">
        <v>232.8</v>
      </c>
      <c r="D6" s="2">
        <f>C6/10</f>
        <v>23.28</v>
      </c>
      <c r="E6" s="5">
        <f>C6*10^5*10/(7200000)</f>
        <v>32.333333333333336</v>
      </c>
    </row>
    <row r="7" spans="1:5" x14ac:dyDescent="0.25">
      <c r="A7" s="2">
        <v>6</v>
      </c>
      <c r="B7" s="2" t="s">
        <v>9</v>
      </c>
      <c r="C7" s="2">
        <v>8.0500000000000007</v>
      </c>
      <c r="D7" s="2">
        <f>C7/4</f>
        <v>2.0125000000000002</v>
      </c>
      <c r="E7">
        <f>C7*10^5*10/(7200000)</f>
        <v>1.1180555555555556</v>
      </c>
    </row>
    <row r="8" spans="1:5" x14ac:dyDescent="0.25">
      <c r="A8" s="2">
        <v>7</v>
      </c>
      <c r="B8" s="2" t="s">
        <v>14</v>
      </c>
      <c r="C8" s="2">
        <v>34.89</v>
      </c>
      <c r="D8" s="2"/>
      <c r="E8">
        <f>C8*10^5/(7200000)</f>
        <v>0.48458333333333331</v>
      </c>
    </row>
    <row r="9" spans="1:5" x14ac:dyDescent="0.25">
      <c r="A9" s="2">
        <v>8</v>
      </c>
      <c r="B9" s="2" t="s">
        <v>3</v>
      </c>
      <c r="C9" s="2">
        <v>20.56</v>
      </c>
      <c r="D9" s="2"/>
      <c r="E9">
        <f>C9*10^5/(7200000)</f>
        <v>0.28555555555555551</v>
      </c>
    </row>
    <row r="10" spans="1:5" ht="60" x14ac:dyDescent="0.25">
      <c r="A10" s="2">
        <v>9</v>
      </c>
      <c r="B10" s="3" t="s">
        <v>10</v>
      </c>
      <c r="C10" s="2">
        <v>150</v>
      </c>
      <c r="D10" s="2"/>
      <c r="E10">
        <f>C10*10^5/(7200000)</f>
        <v>2.0833333333333335</v>
      </c>
    </row>
    <row r="11" spans="1:5" x14ac:dyDescent="0.25">
      <c r="A11" s="10">
        <v>10</v>
      </c>
      <c r="B11" s="10" t="s">
        <v>21</v>
      </c>
    </row>
    <row r="12" spans="1:5" x14ac:dyDescent="0.25">
      <c r="A12" s="10">
        <v>11</v>
      </c>
      <c r="B12" s="10" t="s">
        <v>22</v>
      </c>
    </row>
    <row r="13" spans="1:5" x14ac:dyDescent="0.25">
      <c r="A13" s="10">
        <v>12</v>
      </c>
      <c r="B13" s="10" t="s">
        <v>23</v>
      </c>
    </row>
    <row r="14" spans="1:5" x14ac:dyDescent="0.25">
      <c r="A14" s="10">
        <v>13</v>
      </c>
      <c r="B14" s="10" t="s">
        <v>24</v>
      </c>
    </row>
    <row r="15" spans="1:5" x14ac:dyDescent="0.25">
      <c r="A15" s="10">
        <v>14</v>
      </c>
      <c r="B15" s="10" t="s">
        <v>25</v>
      </c>
    </row>
    <row r="16" spans="1:5" x14ac:dyDescent="0.25">
      <c r="A16" s="10">
        <v>15</v>
      </c>
      <c r="B16" s="10" t="s">
        <v>26</v>
      </c>
    </row>
    <row r="22" spans="3:6" x14ac:dyDescent="0.25">
      <c r="C22" s="4" t="s">
        <v>2</v>
      </c>
      <c r="D22">
        <f>SUM(C2:C10)</f>
        <v>2117.54</v>
      </c>
      <c r="F22" s="6">
        <f>SUM(E2:E10)</f>
        <v>59.516527777777782</v>
      </c>
    </row>
    <row r="24" spans="3:6" x14ac:dyDescent="0.25">
      <c r="C24" t="s">
        <v>11</v>
      </c>
      <c r="D24">
        <f>C2+C3+C5+C9+C10+C4</f>
        <v>1841.8</v>
      </c>
    </row>
    <row r="25" spans="3:6" x14ac:dyDescent="0.25">
      <c r="C25" t="s">
        <v>12</v>
      </c>
      <c r="D25">
        <f>SUM(C6:C8)</f>
        <v>275.74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15" sqref="A15:XFD16"/>
    </sheetView>
  </sheetViews>
  <sheetFormatPr defaultRowHeight="15" x14ac:dyDescent="0.25"/>
  <cols>
    <col min="1" max="1" width="17" customWidth="1"/>
    <col min="2" max="2" width="46" customWidth="1"/>
    <col min="3" max="3" width="11.85546875" customWidth="1"/>
    <col min="4" max="4" width="10.140625" hidden="1" customWidth="1"/>
    <col min="7" max="7" width="11.5703125" bestFit="1" customWidth="1"/>
  </cols>
  <sheetData>
    <row r="1" spans="1:7" ht="30" x14ac:dyDescent="0.25">
      <c r="A1" s="8" t="s">
        <v>0</v>
      </c>
      <c r="B1" s="8" t="s">
        <v>1</v>
      </c>
      <c r="C1" s="8" t="s">
        <v>15</v>
      </c>
      <c r="D1" s="10" t="s">
        <v>16</v>
      </c>
      <c r="E1" s="8" t="s">
        <v>19</v>
      </c>
      <c r="F1" s="8" t="s">
        <v>27</v>
      </c>
      <c r="G1" s="8" t="s">
        <v>28</v>
      </c>
    </row>
    <row r="2" spans="1:7" x14ac:dyDescent="0.25">
      <c r="A2" s="8"/>
      <c r="B2" s="8" t="s">
        <v>33</v>
      </c>
      <c r="C2" s="8"/>
      <c r="D2" s="10"/>
      <c r="E2" s="8"/>
      <c r="F2" s="8"/>
      <c r="G2" s="8"/>
    </row>
    <row r="3" spans="1:7" x14ac:dyDescent="0.25">
      <c r="A3" s="10">
        <v>1</v>
      </c>
      <c r="B3" s="10" t="s">
        <v>4</v>
      </c>
      <c r="C3" s="10">
        <v>1529.3</v>
      </c>
      <c r="D3" s="13">
        <f>PMT(0/12,120,C3)</f>
        <v>-12.744166666666667</v>
      </c>
      <c r="E3" s="13">
        <f>D3*-12</f>
        <v>152.93</v>
      </c>
      <c r="F3" s="13">
        <f>E3*10^5/(7.2*10^5)</f>
        <v>21.240277777777777</v>
      </c>
      <c r="G3" s="10"/>
    </row>
    <row r="4" spans="1:7" x14ac:dyDescent="0.25">
      <c r="A4" s="10">
        <v>2</v>
      </c>
      <c r="B4" s="10" t="s">
        <v>5</v>
      </c>
      <c r="C4" s="10">
        <v>136.47999999999999</v>
      </c>
      <c r="D4" s="13">
        <f t="shared" ref="D4:D11" si="0">PMT(0/12,120,C4)</f>
        <v>-1.1373333333333333</v>
      </c>
      <c r="E4" s="13">
        <f t="shared" ref="E4:E11" si="1">D4*-12</f>
        <v>13.648</v>
      </c>
      <c r="F4" s="13">
        <f t="shared" ref="F4:F11" si="2">E4*10^5/(7.2*10^5)</f>
        <v>1.8955555555555557</v>
      </c>
      <c r="G4" s="10"/>
    </row>
    <row r="5" spans="1:7" x14ac:dyDescent="0.25">
      <c r="A5" s="10">
        <v>3</v>
      </c>
      <c r="B5" s="10" t="s">
        <v>6</v>
      </c>
      <c r="C5" s="10">
        <v>0</v>
      </c>
      <c r="D5" s="13">
        <f t="shared" si="0"/>
        <v>0</v>
      </c>
      <c r="E5" s="13">
        <f t="shared" si="1"/>
        <v>0</v>
      </c>
      <c r="F5" s="13">
        <f t="shared" si="2"/>
        <v>0</v>
      </c>
      <c r="G5" s="10"/>
    </row>
    <row r="6" spans="1:7" x14ac:dyDescent="0.25">
      <c r="A6" s="10">
        <v>4</v>
      </c>
      <c r="B6" s="10" t="s">
        <v>7</v>
      </c>
      <c r="C6" s="10">
        <v>5.46</v>
      </c>
      <c r="D6" s="13">
        <f t="shared" si="0"/>
        <v>-4.5499999999999999E-2</v>
      </c>
      <c r="E6" s="13">
        <f t="shared" si="1"/>
        <v>0.54600000000000004</v>
      </c>
      <c r="F6" s="13">
        <f t="shared" si="2"/>
        <v>7.583333333333335E-2</v>
      </c>
      <c r="G6" s="10"/>
    </row>
    <row r="7" spans="1:7" x14ac:dyDescent="0.25">
      <c r="A7" s="10">
        <v>5</v>
      </c>
      <c r="B7" s="17" t="s">
        <v>8</v>
      </c>
      <c r="C7" s="17">
        <v>232.8</v>
      </c>
      <c r="D7" s="17">
        <v>232.8</v>
      </c>
      <c r="E7" s="18">
        <v>232.8</v>
      </c>
      <c r="F7" s="18">
        <f t="shared" si="2"/>
        <v>32.333333333333336</v>
      </c>
      <c r="G7" s="10"/>
    </row>
    <row r="8" spans="1:7" x14ac:dyDescent="0.25">
      <c r="A8" s="10">
        <v>6</v>
      </c>
      <c r="B8" s="17" t="s">
        <v>9</v>
      </c>
      <c r="C8" s="17">
        <v>8.0500000000000007</v>
      </c>
      <c r="D8" s="17">
        <v>8.0500000000000007</v>
      </c>
      <c r="E8" s="18">
        <v>8.0500000000000007</v>
      </c>
      <c r="F8" s="18">
        <f t="shared" si="2"/>
        <v>1.1180555555555558</v>
      </c>
      <c r="G8" s="10"/>
    </row>
    <row r="9" spans="1:7" ht="30" x14ac:dyDescent="0.25">
      <c r="A9" s="10">
        <v>7</v>
      </c>
      <c r="B9" s="10" t="s">
        <v>14</v>
      </c>
      <c r="C9" s="10">
        <v>34.89</v>
      </c>
      <c r="D9" s="13">
        <f t="shared" si="0"/>
        <v>-0.29075000000000001</v>
      </c>
      <c r="E9" s="13">
        <f t="shared" si="1"/>
        <v>3.4889999999999999</v>
      </c>
      <c r="F9" s="13">
        <f t="shared" si="2"/>
        <v>0.48458333333333331</v>
      </c>
      <c r="G9" s="10"/>
    </row>
    <row r="10" spans="1:7" x14ac:dyDescent="0.25">
      <c r="A10" s="10">
        <v>8</v>
      </c>
      <c r="B10" s="10" t="s">
        <v>3</v>
      </c>
      <c r="C10" s="10">
        <v>20.56</v>
      </c>
      <c r="D10" s="13">
        <f t="shared" si="0"/>
        <v>-0.17133333333333331</v>
      </c>
      <c r="E10" s="13">
        <f t="shared" si="1"/>
        <v>2.0559999999999996</v>
      </c>
      <c r="F10" s="13">
        <f t="shared" si="2"/>
        <v>0.28555555555555551</v>
      </c>
      <c r="G10" s="10">
        <f>E10*12*10^5/2300</f>
        <v>1072.6956521739128</v>
      </c>
    </row>
    <row r="11" spans="1:7" ht="60" x14ac:dyDescent="0.25">
      <c r="A11" s="10">
        <v>9</v>
      </c>
      <c r="B11" s="10" t="s">
        <v>10</v>
      </c>
      <c r="C11" s="10">
        <v>150</v>
      </c>
      <c r="D11" s="13">
        <f t="shared" si="0"/>
        <v>-1.25</v>
      </c>
      <c r="E11" s="13">
        <f t="shared" si="1"/>
        <v>15</v>
      </c>
      <c r="F11" s="13">
        <f t="shared" si="2"/>
        <v>2.0833333333333335</v>
      </c>
      <c r="G11" s="10">
        <f>E11*12*10^5/2300</f>
        <v>7826.086956521739</v>
      </c>
    </row>
    <row r="12" spans="1:7" x14ac:dyDescent="0.25">
      <c r="A12" s="10"/>
      <c r="B12" s="8" t="s">
        <v>34</v>
      </c>
      <c r="C12" s="10"/>
      <c r="D12" s="13"/>
      <c r="E12" s="13"/>
      <c r="F12" s="13"/>
      <c r="G12" s="10"/>
    </row>
    <row r="13" spans="1:7" x14ac:dyDescent="0.25">
      <c r="A13" s="10">
        <v>10</v>
      </c>
      <c r="B13" s="10" t="s">
        <v>32</v>
      </c>
      <c r="C13">
        <v>59.04</v>
      </c>
      <c r="E13">
        <v>59.04</v>
      </c>
      <c r="F13">
        <v>8.1999999999999993</v>
      </c>
    </row>
    <row r="14" spans="1:7" x14ac:dyDescent="0.25">
      <c r="A14" s="10">
        <v>11</v>
      </c>
      <c r="B14" s="10" t="s">
        <v>22</v>
      </c>
      <c r="C14" s="10">
        <f>D14*7.2</f>
        <v>0</v>
      </c>
      <c r="D14" s="10"/>
      <c r="E14" s="10">
        <f>F14*7.2</f>
        <v>172.8</v>
      </c>
      <c r="F14" s="10">
        <v>24</v>
      </c>
      <c r="G14" s="10"/>
    </row>
    <row r="15" spans="1:7" x14ac:dyDescent="0.25">
      <c r="A15" s="10">
        <v>13</v>
      </c>
      <c r="B15" s="10" t="s">
        <v>24</v>
      </c>
      <c r="D15" s="10"/>
      <c r="E15" s="10"/>
      <c r="F15" s="10"/>
      <c r="G15" s="10"/>
    </row>
    <row r="16" spans="1:7" x14ac:dyDescent="0.25">
      <c r="A16" s="10">
        <v>14</v>
      </c>
      <c r="B16" s="10" t="s">
        <v>25</v>
      </c>
      <c r="D16" s="10"/>
      <c r="E16" s="10"/>
      <c r="F16" s="10"/>
      <c r="G16" s="10"/>
    </row>
    <row r="17" spans="1:7" x14ac:dyDescent="0.25">
      <c r="A17" s="10">
        <v>15</v>
      </c>
      <c r="B17" s="10" t="s">
        <v>26</v>
      </c>
    </row>
    <row r="18" spans="1:7" x14ac:dyDescent="0.25">
      <c r="A18" s="10">
        <v>16</v>
      </c>
      <c r="B18" s="1" t="s">
        <v>29</v>
      </c>
    </row>
    <row r="19" spans="1:7" x14ac:dyDescent="0.25">
      <c r="A19" s="10">
        <v>17</v>
      </c>
      <c r="B19" s="10" t="s">
        <v>31</v>
      </c>
    </row>
    <row r="20" spans="1:7" x14ac:dyDescent="0.25">
      <c r="A20" s="10">
        <v>18</v>
      </c>
      <c r="B20" s="1" t="s">
        <v>30</v>
      </c>
    </row>
    <row r="25" spans="1:7" x14ac:dyDescent="0.25">
      <c r="B25" s="8" t="s">
        <v>2</v>
      </c>
      <c r="C25" s="10"/>
      <c r="D25" s="10"/>
      <c r="E25" s="8">
        <f>SUM(E3:E11)</f>
        <v>428.51899999999995</v>
      </c>
      <c r="F25" s="15">
        <f>SUM(F3:F11)</f>
        <v>59.516527777777782</v>
      </c>
      <c r="G25" s="8">
        <f>G11+G10</f>
        <v>8898.782608695652</v>
      </c>
    </row>
    <row r="26" spans="1:7" x14ac:dyDescent="0.25">
      <c r="B26" s="8" t="s">
        <v>20</v>
      </c>
      <c r="C26" s="10"/>
    </row>
    <row r="27" spans="1:7" x14ac:dyDescent="0.25">
      <c r="B27" s="10" t="s">
        <v>17</v>
      </c>
      <c r="C27" s="14">
        <v>0</v>
      </c>
    </row>
    <row r="28" spans="1:7" x14ac:dyDescent="0.25">
      <c r="B28" s="10" t="s">
        <v>18</v>
      </c>
      <c r="C28" s="10">
        <v>720000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" sqref="E2"/>
    </sheetView>
  </sheetViews>
  <sheetFormatPr defaultRowHeight="15" x14ac:dyDescent="0.25"/>
  <cols>
    <col min="1" max="1" width="17" customWidth="1"/>
    <col min="2" max="2" width="46" customWidth="1"/>
    <col min="4" max="4" width="0" hidden="1" customWidth="1"/>
    <col min="7" max="7" width="11.5703125" bestFit="1" customWidth="1"/>
  </cols>
  <sheetData>
    <row r="1" spans="1:7" ht="30" x14ac:dyDescent="0.25">
      <c r="A1" s="8" t="s">
        <v>0</v>
      </c>
      <c r="B1" s="8" t="s">
        <v>1</v>
      </c>
      <c r="C1" s="8" t="s">
        <v>15</v>
      </c>
      <c r="D1" s="10" t="s">
        <v>16</v>
      </c>
      <c r="E1" s="8" t="s">
        <v>19</v>
      </c>
      <c r="F1" s="8" t="s">
        <v>27</v>
      </c>
      <c r="G1" s="8" t="s">
        <v>28</v>
      </c>
    </row>
    <row r="2" spans="1:7" x14ac:dyDescent="0.25">
      <c r="A2" s="10">
        <v>1</v>
      </c>
      <c r="B2" s="10" t="s">
        <v>4</v>
      </c>
      <c r="C2" s="10">
        <v>1529.3</v>
      </c>
      <c r="D2" s="13">
        <f>PMT(0.05/12,120,C2)</f>
        <v>-16.220599245511774</v>
      </c>
      <c r="E2" s="13">
        <f>D2*-12</f>
        <v>194.64719094614128</v>
      </c>
      <c r="F2" s="13">
        <f>E2*10^5/(7.2*10^5)</f>
        <v>27.034332075852959</v>
      </c>
      <c r="G2" s="10"/>
    </row>
    <row r="3" spans="1:7" x14ac:dyDescent="0.25">
      <c r="A3" s="10">
        <v>2</v>
      </c>
      <c r="B3" s="10" t="s">
        <v>5</v>
      </c>
      <c r="C3" s="10">
        <v>136.47999999999999</v>
      </c>
      <c r="D3" s="13">
        <f t="shared" ref="D3:D10" si="0">PMT(0.05/12,120,C3)</f>
        <v>-1.4475821519828989</v>
      </c>
      <c r="E3" s="13">
        <f t="shared" ref="E3:E10" si="1">D3*-12</f>
        <v>17.370985823794786</v>
      </c>
      <c r="F3" s="13">
        <f t="shared" ref="F3:F10" si="2">E3*10^5/(7.2*10^5)</f>
        <v>2.4126369199714981</v>
      </c>
      <c r="G3" s="10"/>
    </row>
    <row r="4" spans="1:7" x14ac:dyDescent="0.25">
      <c r="A4" s="10">
        <v>3</v>
      </c>
      <c r="B4" s="10" t="s">
        <v>6</v>
      </c>
      <c r="C4" s="10">
        <v>0</v>
      </c>
      <c r="D4" s="13">
        <f t="shared" si="0"/>
        <v>0</v>
      </c>
      <c r="E4" s="13">
        <f t="shared" si="1"/>
        <v>0</v>
      </c>
      <c r="F4" s="13">
        <f t="shared" si="2"/>
        <v>0</v>
      </c>
      <c r="G4" s="10"/>
    </row>
    <row r="5" spans="1:7" x14ac:dyDescent="0.25">
      <c r="A5" s="10">
        <v>4</v>
      </c>
      <c r="B5" s="10" t="s">
        <v>7</v>
      </c>
      <c r="C5" s="10">
        <v>5.46</v>
      </c>
      <c r="D5" s="13">
        <f t="shared" si="0"/>
        <v>-5.7911771320535078E-2</v>
      </c>
      <c r="E5" s="13">
        <f t="shared" si="1"/>
        <v>0.69494125584642097</v>
      </c>
      <c r="F5" s="13">
        <f t="shared" si="2"/>
        <v>9.6519618867558471E-2</v>
      </c>
      <c r="G5" s="10"/>
    </row>
    <row r="6" spans="1:7" x14ac:dyDescent="0.25">
      <c r="A6" s="10">
        <v>5</v>
      </c>
      <c r="B6" s="17" t="s">
        <v>8</v>
      </c>
      <c r="C6" s="17">
        <v>232.8</v>
      </c>
      <c r="D6" s="17">
        <v>232.8</v>
      </c>
      <c r="E6" s="18">
        <v>232.8</v>
      </c>
      <c r="F6" s="18">
        <f t="shared" si="2"/>
        <v>32.333333333333336</v>
      </c>
      <c r="G6" s="10"/>
    </row>
    <row r="7" spans="1:7" x14ac:dyDescent="0.25">
      <c r="A7" s="10">
        <v>6</v>
      </c>
      <c r="B7" s="17" t="s">
        <v>9</v>
      </c>
      <c r="C7" s="17">
        <v>8.0500000000000007</v>
      </c>
      <c r="D7" s="17">
        <v>8.0500000000000007</v>
      </c>
      <c r="E7" s="18">
        <v>8.0500000000000007</v>
      </c>
      <c r="F7" s="18">
        <f t="shared" si="2"/>
        <v>1.1180555555555558</v>
      </c>
      <c r="G7" s="10"/>
    </row>
    <row r="8" spans="1:7" ht="30" x14ac:dyDescent="0.25">
      <c r="A8" s="10">
        <v>7</v>
      </c>
      <c r="B8" s="10" t="s">
        <v>14</v>
      </c>
      <c r="C8" s="10">
        <v>34.89</v>
      </c>
      <c r="D8" s="13">
        <f t="shared" si="0"/>
        <v>-0.3700625826691335</v>
      </c>
      <c r="E8" s="13">
        <f t="shared" si="1"/>
        <v>4.440750992029602</v>
      </c>
      <c r="F8" s="13">
        <f t="shared" si="2"/>
        <v>0.6167709711152225</v>
      </c>
      <c r="G8" s="10"/>
    </row>
    <row r="9" spans="1:7" x14ac:dyDescent="0.25">
      <c r="A9" s="10">
        <v>8</v>
      </c>
      <c r="B9" s="10" t="s">
        <v>3</v>
      </c>
      <c r="C9" s="10">
        <v>20.56</v>
      </c>
      <c r="D9" s="13">
        <f t="shared" si="0"/>
        <v>-0.21807069933153866</v>
      </c>
      <c r="E9" s="13">
        <f t="shared" si="1"/>
        <v>2.616848391978464</v>
      </c>
      <c r="F9" s="13">
        <f t="shared" si="2"/>
        <v>0.36345116555256446</v>
      </c>
      <c r="G9" s="10">
        <f>E9*12*10^5/2300</f>
        <v>1365.3122045105029</v>
      </c>
    </row>
    <row r="10" spans="1:7" ht="60" x14ac:dyDescent="0.25">
      <c r="A10" s="10">
        <v>9</v>
      </c>
      <c r="B10" s="10" t="s">
        <v>10</v>
      </c>
      <c r="C10" s="10">
        <v>150</v>
      </c>
      <c r="D10" s="13">
        <f t="shared" si="0"/>
        <v>-1.5909827285861284</v>
      </c>
      <c r="E10" s="13">
        <f t="shared" si="1"/>
        <v>19.09179274303354</v>
      </c>
      <c r="F10" s="13">
        <f t="shared" si="2"/>
        <v>2.6516378809768808</v>
      </c>
      <c r="G10" s="10">
        <f>E10*12*10^5/2300</f>
        <v>9960.9353441914118</v>
      </c>
    </row>
    <row r="11" spans="1:7" x14ac:dyDescent="0.25">
      <c r="A11" s="10">
        <v>10</v>
      </c>
      <c r="B11" s="10" t="s">
        <v>21</v>
      </c>
    </row>
    <row r="12" spans="1:7" x14ac:dyDescent="0.25">
      <c r="A12" s="10">
        <v>11</v>
      </c>
      <c r="B12" s="10" t="s">
        <v>22</v>
      </c>
      <c r="C12" s="10"/>
      <c r="D12" s="10"/>
      <c r="E12" s="10"/>
      <c r="F12" s="10"/>
      <c r="G12" s="10"/>
    </row>
    <row r="13" spans="1:7" x14ac:dyDescent="0.25">
      <c r="A13" s="10">
        <v>12</v>
      </c>
      <c r="B13" s="10" t="s">
        <v>23</v>
      </c>
      <c r="C13" s="10"/>
      <c r="D13" s="10"/>
      <c r="E13" s="10"/>
      <c r="F13" s="10"/>
      <c r="G13" s="10"/>
    </row>
    <row r="14" spans="1:7" x14ac:dyDescent="0.25">
      <c r="A14" s="10">
        <v>13</v>
      </c>
      <c r="B14" s="10" t="s">
        <v>24</v>
      </c>
      <c r="D14" s="10"/>
      <c r="E14" s="10"/>
      <c r="F14" s="10"/>
      <c r="G14" s="10"/>
    </row>
    <row r="15" spans="1:7" x14ac:dyDescent="0.25">
      <c r="A15" s="10">
        <v>14</v>
      </c>
      <c r="B15" s="10" t="s">
        <v>25</v>
      </c>
      <c r="D15" s="10"/>
      <c r="E15" s="10"/>
      <c r="F15" s="10"/>
      <c r="G15" s="10"/>
    </row>
    <row r="16" spans="1:7" x14ac:dyDescent="0.25">
      <c r="A16" s="10">
        <v>15</v>
      </c>
      <c r="B16" s="10" t="s">
        <v>26</v>
      </c>
    </row>
    <row r="17" spans="1:7" x14ac:dyDescent="0.25">
      <c r="A17" s="10">
        <v>16</v>
      </c>
      <c r="B17" s="1" t="s">
        <v>29</v>
      </c>
    </row>
    <row r="18" spans="1:7" x14ac:dyDescent="0.25">
      <c r="A18" s="10">
        <v>17</v>
      </c>
      <c r="B18" s="1" t="s">
        <v>29</v>
      </c>
    </row>
    <row r="19" spans="1:7" x14ac:dyDescent="0.25">
      <c r="A19" s="10">
        <v>18</v>
      </c>
      <c r="B19" s="1" t="s">
        <v>30</v>
      </c>
    </row>
    <row r="21" spans="1:7" x14ac:dyDescent="0.25">
      <c r="B21" s="8" t="s">
        <v>2</v>
      </c>
      <c r="C21" s="10"/>
      <c r="D21" s="10"/>
      <c r="E21" s="8">
        <f>SUM(E2:E10)</f>
        <v>479.71251015282417</v>
      </c>
      <c r="F21" s="15">
        <f>SUM(F2:F10)</f>
        <v>66.626737521225579</v>
      </c>
      <c r="G21" s="8">
        <f>G10+G9</f>
        <v>11326.247548701915</v>
      </c>
    </row>
    <row r="22" spans="1:7" x14ac:dyDescent="0.25">
      <c r="B22" s="8" t="s">
        <v>20</v>
      </c>
      <c r="C22" s="10"/>
    </row>
    <row r="23" spans="1:7" x14ac:dyDescent="0.25">
      <c r="B23" s="10" t="s">
        <v>17</v>
      </c>
      <c r="C23" s="14">
        <v>0.05</v>
      </c>
    </row>
    <row r="24" spans="1:7" x14ac:dyDescent="0.25">
      <c r="B24" s="10" t="s">
        <v>18</v>
      </c>
      <c r="C24" s="10">
        <v>720000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4" workbookViewId="0">
      <selection activeCell="A18" sqref="A18"/>
    </sheetView>
  </sheetViews>
  <sheetFormatPr defaultRowHeight="15" x14ac:dyDescent="0.25"/>
  <cols>
    <col min="1" max="1" width="12.28515625" customWidth="1"/>
    <col min="2" max="2" width="49.7109375" style="1" customWidth="1"/>
    <col min="3" max="3" width="15.7109375" customWidth="1"/>
    <col min="4" max="4" width="10" hidden="1" customWidth="1"/>
    <col min="5" max="5" width="14.85546875" customWidth="1"/>
    <col min="6" max="6" width="11.85546875" customWidth="1"/>
    <col min="7" max="7" width="12.7109375" customWidth="1"/>
  </cols>
  <sheetData>
    <row r="1" spans="1:8" x14ac:dyDescent="0.25">
      <c r="A1" s="7" t="s">
        <v>0</v>
      </c>
      <c r="B1" s="8" t="s">
        <v>1</v>
      </c>
      <c r="C1" s="7" t="s">
        <v>15</v>
      </c>
      <c r="D1" s="9" t="s">
        <v>16</v>
      </c>
      <c r="E1" s="7" t="s">
        <v>19</v>
      </c>
      <c r="F1" s="7" t="s">
        <v>27</v>
      </c>
      <c r="G1" s="7" t="s">
        <v>28</v>
      </c>
      <c r="H1" s="9"/>
    </row>
    <row r="2" spans="1:8" x14ac:dyDescent="0.25">
      <c r="A2" s="9">
        <v>1</v>
      </c>
      <c r="B2" s="10" t="s">
        <v>4</v>
      </c>
      <c r="C2" s="9">
        <v>1529.3</v>
      </c>
      <c r="D2" s="11">
        <f>PMT(0.1/12,120,C2)</f>
        <v>-20.20981219132781</v>
      </c>
      <c r="E2" s="11">
        <f>D2*-12</f>
        <v>242.5177462959337</v>
      </c>
      <c r="F2" s="11">
        <f>E2*10^5/(7.2*10^5)</f>
        <v>33.683020318879684</v>
      </c>
      <c r="G2" s="9"/>
      <c r="H2" s="9"/>
    </row>
    <row r="3" spans="1:8" x14ac:dyDescent="0.25">
      <c r="A3" s="9">
        <v>2</v>
      </c>
      <c r="B3" s="10" t="s">
        <v>5</v>
      </c>
      <c r="C3" s="9">
        <v>136.47999999999999</v>
      </c>
      <c r="D3" s="11">
        <f>PMT(0.1/12,120,C3)</f>
        <v>-1.803593256962283</v>
      </c>
      <c r="E3" s="11">
        <f t="shared" ref="E3:E10" si="0">D3*-12</f>
        <v>21.643119083547397</v>
      </c>
      <c r="F3" s="11">
        <f t="shared" ref="F3:F10" si="1">E3*10^5/(7.2*10^5)</f>
        <v>3.0059887616038052</v>
      </c>
      <c r="G3" s="9"/>
      <c r="H3" s="9"/>
    </row>
    <row r="4" spans="1:8" x14ac:dyDescent="0.25">
      <c r="A4" s="9">
        <v>3</v>
      </c>
      <c r="B4" s="10" t="s">
        <v>6</v>
      </c>
      <c r="C4" s="9">
        <v>0</v>
      </c>
      <c r="D4" s="11">
        <f>PMT(0.1/12,120,C4)</f>
        <v>0</v>
      </c>
      <c r="E4" s="11">
        <f t="shared" si="0"/>
        <v>0</v>
      </c>
      <c r="F4" s="11">
        <f t="shared" si="1"/>
        <v>0</v>
      </c>
      <c r="G4" s="9"/>
      <c r="H4" s="9"/>
    </row>
    <row r="5" spans="1:8" x14ac:dyDescent="0.25">
      <c r="A5" s="9">
        <v>4</v>
      </c>
      <c r="B5" s="10" t="s">
        <v>7</v>
      </c>
      <c r="C5" s="9">
        <v>5.46</v>
      </c>
      <c r="D5" s="11">
        <f>PMT(0.1/12,120,C5)</f>
        <v>-7.2154302337441856E-2</v>
      </c>
      <c r="E5" s="11">
        <f t="shared" si="0"/>
        <v>0.86585162804930227</v>
      </c>
      <c r="F5" s="11">
        <f t="shared" si="1"/>
        <v>0.12025717056240309</v>
      </c>
      <c r="G5" s="9"/>
      <c r="H5" s="9"/>
    </row>
    <row r="6" spans="1:8" x14ac:dyDescent="0.25">
      <c r="A6" s="9">
        <v>5</v>
      </c>
      <c r="B6" s="17" t="s">
        <v>8</v>
      </c>
      <c r="C6" s="19">
        <v>232.8</v>
      </c>
      <c r="D6" s="19">
        <v>232.8</v>
      </c>
      <c r="E6" s="20">
        <v>232.8</v>
      </c>
      <c r="F6" s="20">
        <f t="shared" si="1"/>
        <v>32.333333333333336</v>
      </c>
      <c r="G6" s="9"/>
      <c r="H6" s="9"/>
    </row>
    <row r="7" spans="1:8" x14ac:dyDescent="0.25">
      <c r="A7" s="9">
        <v>6</v>
      </c>
      <c r="B7" s="17" t="s">
        <v>9</v>
      </c>
      <c r="C7" s="19">
        <v>8.0500000000000007</v>
      </c>
      <c r="D7" s="19">
        <v>8.0500000000000007</v>
      </c>
      <c r="E7" s="20">
        <v>8.0500000000000007</v>
      </c>
      <c r="F7" s="20">
        <f t="shared" si="1"/>
        <v>1.1180555555555558</v>
      </c>
      <c r="G7" s="9"/>
      <c r="H7" s="9"/>
    </row>
    <row r="8" spans="1:8" ht="30" x14ac:dyDescent="0.25">
      <c r="A8" s="9">
        <v>7</v>
      </c>
      <c r="B8" s="10" t="s">
        <v>14</v>
      </c>
      <c r="C8" s="9">
        <v>34.89</v>
      </c>
      <c r="D8" s="11">
        <f>PMT(0.1/12,120,C8)</f>
        <v>-0.4610739209804664</v>
      </c>
      <c r="E8" s="11">
        <f t="shared" si="0"/>
        <v>5.5328870517655968</v>
      </c>
      <c r="F8" s="11">
        <f t="shared" si="1"/>
        <v>0.76845653496744393</v>
      </c>
      <c r="G8" s="9"/>
      <c r="H8" s="9"/>
    </row>
    <row r="9" spans="1:8" x14ac:dyDescent="0.25">
      <c r="A9" s="9">
        <v>8</v>
      </c>
      <c r="B9" s="10" t="s">
        <v>3</v>
      </c>
      <c r="C9" s="9">
        <v>20.56</v>
      </c>
      <c r="D9" s="11">
        <f>PMT(0.1/12,120,C9)</f>
        <v>-0.27170191502890195</v>
      </c>
      <c r="E9" s="11">
        <f t="shared" si="0"/>
        <v>3.2604229803468234</v>
      </c>
      <c r="F9" s="11">
        <f t="shared" si="1"/>
        <v>0.4528365250481699</v>
      </c>
      <c r="G9" s="9">
        <f>E9*12*10^5/2300</f>
        <v>1701.0902506157338</v>
      </c>
      <c r="H9" s="9"/>
    </row>
    <row r="10" spans="1:8" ht="45" x14ac:dyDescent="0.25">
      <c r="A10" s="9">
        <v>9</v>
      </c>
      <c r="B10" s="10" t="s">
        <v>10</v>
      </c>
      <c r="C10" s="9">
        <v>150</v>
      </c>
      <c r="D10" s="11">
        <f>PMT(0.1/12,120,C10)</f>
        <v>-1.9822610532264249</v>
      </c>
      <c r="E10" s="11">
        <f t="shared" si="0"/>
        <v>23.787132638717097</v>
      </c>
      <c r="F10" s="11">
        <f t="shared" si="1"/>
        <v>3.3037684220440413</v>
      </c>
      <c r="G10" s="9">
        <f>E10*12*10^5/2300</f>
        <v>12410.677898461096</v>
      </c>
      <c r="H10" s="9"/>
    </row>
    <row r="11" spans="1:8" x14ac:dyDescent="0.25">
      <c r="A11" s="10">
        <v>10</v>
      </c>
      <c r="B11" s="10" t="s">
        <v>21</v>
      </c>
      <c r="H11" s="9"/>
    </row>
    <row r="12" spans="1:8" x14ac:dyDescent="0.25">
      <c r="A12" s="10">
        <v>11</v>
      </c>
      <c r="B12" s="10" t="s">
        <v>22</v>
      </c>
      <c r="C12" s="9"/>
      <c r="D12" s="9"/>
      <c r="E12" s="9"/>
      <c r="F12" s="9"/>
      <c r="G12" s="9"/>
      <c r="H12" s="9"/>
    </row>
    <row r="13" spans="1:8" x14ac:dyDescent="0.25">
      <c r="A13" s="10">
        <v>12</v>
      </c>
      <c r="B13" s="10" t="s">
        <v>23</v>
      </c>
      <c r="C13" s="9"/>
      <c r="D13" s="9"/>
      <c r="E13" s="9"/>
      <c r="F13" s="9"/>
      <c r="G13" s="9"/>
      <c r="H13" s="9"/>
    </row>
    <row r="14" spans="1:8" x14ac:dyDescent="0.25">
      <c r="A14" s="10">
        <v>13</v>
      </c>
      <c r="B14" s="10" t="s">
        <v>24</v>
      </c>
      <c r="D14" s="9"/>
      <c r="E14" s="9"/>
      <c r="F14" s="9"/>
      <c r="G14" s="9"/>
      <c r="H14" s="9"/>
    </row>
    <row r="15" spans="1:8" x14ac:dyDescent="0.25">
      <c r="A15" s="10">
        <v>14</v>
      </c>
      <c r="B15" s="10" t="s">
        <v>25</v>
      </c>
      <c r="D15" s="9"/>
      <c r="E15" s="9"/>
      <c r="F15" s="9"/>
      <c r="G15" s="9"/>
      <c r="H15" s="9"/>
    </row>
    <row r="16" spans="1:8" x14ac:dyDescent="0.25">
      <c r="A16" s="10">
        <v>15</v>
      </c>
      <c r="B16" s="10" t="s">
        <v>26</v>
      </c>
      <c r="H16" s="9"/>
    </row>
    <row r="17" spans="1:7" x14ac:dyDescent="0.25">
      <c r="A17" s="10">
        <v>16</v>
      </c>
      <c r="B17" s="1" t="s">
        <v>29</v>
      </c>
    </row>
    <row r="18" spans="1:7" x14ac:dyDescent="0.25">
      <c r="A18" s="10">
        <v>17</v>
      </c>
    </row>
    <row r="19" spans="1:7" x14ac:dyDescent="0.25">
      <c r="A19" s="10">
        <v>18</v>
      </c>
      <c r="B19" s="1" t="s">
        <v>30</v>
      </c>
    </row>
    <row r="24" spans="1:7" x14ac:dyDescent="0.25">
      <c r="B24" s="8" t="s">
        <v>2</v>
      </c>
      <c r="C24" s="9"/>
      <c r="D24" s="9"/>
      <c r="E24" s="7">
        <f>SUM(E2:E10)</f>
        <v>538.45715967835997</v>
      </c>
      <c r="F24" s="16">
        <f>SUM(F2:F10)</f>
        <v>74.785716621994439</v>
      </c>
      <c r="G24" s="7">
        <f>G10+G9</f>
        <v>14111.76814907683</v>
      </c>
    </row>
    <row r="25" spans="1:7" x14ac:dyDescent="0.25">
      <c r="B25" s="8" t="s">
        <v>20</v>
      </c>
      <c r="C25" s="9"/>
    </row>
    <row r="26" spans="1:7" x14ac:dyDescent="0.25">
      <c r="B26" s="10" t="s">
        <v>17</v>
      </c>
      <c r="C26" s="12">
        <v>0.1</v>
      </c>
    </row>
    <row r="27" spans="1:7" x14ac:dyDescent="0.25">
      <c r="B27" s="10" t="s">
        <v>18</v>
      </c>
      <c r="C27" s="9">
        <v>720000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</vt:lpstr>
      <vt:lpstr>5</vt:lpstr>
      <vt:lpstr>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2018-04-19T05:48:45Z</dcterms:modified>
</cp:coreProperties>
</file>