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4"/>
  </bookViews>
  <sheets>
    <sheet name="BP_Costing" sheetId="13" r:id="rId1"/>
    <sheet name="ROI_0" sheetId="7" r:id="rId2"/>
    <sheet name="ROI_5" sheetId="8" r:id="rId3"/>
    <sheet name="ROI_10" sheetId="9" r:id="rId4"/>
    <sheet name="ROI_15" sheetId="14" r:id="rId5"/>
    <sheet name="Subsidy_ROI_0" sheetId="10" r:id="rId6"/>
    <sheet name="Subsidy_ROI_5" sheetId="11" r:id="rId7"/>
    <sheet name="Subsidy_ROI_10" sheetId="12" r:id="rId8"/>
  </sheets>
  <calcPr calcId="145621"/>
</workbook>
</file>

<file path=xl/calcChain.xml><?xml version="1.0" encoding="utf-8"?>
<calcChain xmlns="http://schemas.openxmlformats.org/spreadsheetml/2006/main">
  <c r="D8" i="14" l="1"/>
  <c r="D7" i="14"/>
  <c r="D6" i="14"/>
  <c r="D5" i="14"/>
  <c r="E5" i="14" s="1"/>
  <c r="D4" i="14"/>
  <c r="E4" i="14" s="1"/>
  <c r="D3" i="14"/>
  <c r="C39" i="14"/>
  <c r="C41" i="14" s="1"/>
  <c r="E21" i="14"/>
  <c r="F20" i="14"/>
  <c r="F19" i="14"/>
  <c r="F18" i="14"/>
  <c r="F17" i="14"/>
  <c r="F16" i="14"/>
  <c r="F15" i="14"/>
  <c r="F14" i="14"/>
  <c r="F21" i="14" s="1"/>
  <c r="F13" i="14"/>
  <c r="F12" i="14"/>
  <c r="C10" i="14"/>
  <c r="E8" i="14"/>
  <c r="E7" i="14"/>
  <c r="E6" i="14"/>
  <c r="E3" i="14"/>
  <c r="E21" i="7"/>
  <c r="F21" i="7"/>
  <c r="F10" i="7"/>
  <c r="F4" i="7"/>
  <c r="F5" i="7"/>
  <c r="F6" i="7"/>
  <c r="F7" i="7"/>
  <c r="F8" i="7"/>
  <c r="F12" i="7"/>
  <c r="F13" i="7"/>
  <c r="F14" i="7"/>
  <c r="F15" i="7"/>
  <c r="F16" i="7"/>
  <c r="F17" i="7"/>
  <c r="F18" i="7"/>
  <c r="F19" i="7"/>
  <c r="F20" i="7"/>
  <c r="F22" i="7"/>
  <c r="F3" i="7"/>
  <c r="I12" i="13"/>
  <c r="I13" i="13"/>
  <c r="I11" i="13"/>
  <c r="I6" i="13"/>
  <c r="I7" i="13"/>
  <c r="I8" i="13"/>
  <c r="I5" i="13"/>
  <c r="C39" i="7"/>
  <c r="C41" i="7" s="1"/>
  <c r="E22" i="7" s="1"/>
  <c r="G5" i="14" l="1"/>
  <c r="F5" i="14"/>
  <c r="G7" i="14"/>
  <c r="F7" i="14"/>
  <c r="E10" i="14"/>
  <c r="G3" i="14"/>
  <c r="F3" i="14"/>
  <c r="F4" i="14"/>
  <c r="G4" i="14"/>
  <c r="F6" i="14"/>
  <c r="G6" i="14"/>
  <c r="F8" i="14"/>
  <c r="G8" i="14"/>
  <c r="E22" i="14"/>
  <c r="F22" i="14" s="1"/>
  <c r="F33" i="14" s="1"/>
  <c r="G20" i="14"/>
  <c r="G19" i="14"/>
  <c r="G18" i="14"/>
  <c r="G17" i="14"/>
  <c r="G16" i="14"/>
  <c r="G15" i="14"/>
  <c r="G14" i="14"/>
  <c r="G13" i="14"/>
  <c r="G12" i="14"/>
  <c r="F33" i="7"/>
  <c r="F34" i="7" s="1"/>
  <c r="G3" i="7"/>
  <c r="G7" i="7"/>
  <c r="G5" i="7"/>
  <c r="G12" i="7"/>
  <c r="G14" i="7"/>
  <c r="G19" i="7"/>
  <c r="G17" i="7"/>
  <c r="G15" i="7"/>
  <c r="G8" i="7"/>
  <c r="G6" i="7"/>
  <c r="G4" i="7"/>
  <c r="G13" i="7"/>
  <c r="G20" i="7"/>
  <c r="G18" i="7"/>
  <c r="G16" i="7"/>
  <c r="G21" i="7" s="1"/>
  <c r="C25" i="12"/>
  <c r="C22" i="12"/>
  <c r="C21" i="12"/>
  <c r="C18" i="12"/>
  <c r="C17" i="12"/>
  <c r="C16" i="12"/>
  <c r="C15" i="12"/>
  <c r="C14" i="12"/>
  <c r="C13" i="12"/>
  <c r="C12" i="12"/>
  <c r="C25" i="11"/>
  <c r="C22" i="11"/>
  <c r="C21" i="11"/>
  <c r="C18" i="11"/>
  <c r="C17" i="11"/>
  <c r="C16" i="11"/>
  <c r="C15" i="11"/>
  <c r="C14" i="11"/>
  <c r="C13" i="11"/>
  <c r="C12" i="11"/>
  <c r="C25" i="10"/>
  <c r="C22" i="10"/>
  <c r="C21" i="10"/>
  <c r="C18" i="10"/>
  <c r="C17" i="10"/>
  <c r="C16" i="10"/>
  <c r="C15" i="10"/>
  <c r="C14" i="10"/>
  <c r="C13" i="10"/>
  <c r="C12" i="10"/>
  <c r="C25" i="9"/>
  <c r="C22" i="9"/>
  <c r="C21" i="9"/>
  <c r="C18" i="9"/>
  <c r="C17" i="9"/>
  <c r="C16" i="9"/>
  <c r="C15" i="9"/>
  <c r="C14" i="9"/>
  <c r="C13" i="9"/>
  <c r="C12" i="9"/>
  <c r="C25" i="8"/>
  <c r="C22" i="8"/>
  <c r="C21" i="8"/>
  <c r="C18" i="8"/>
  <c r="C17" i="8"/>
  <c r="C16" i="8"/>
  <c r="C15" i="8"/>
  <c r="C14" i="8"/>
  <c r="C13" i="8"/>
  <c r="C12" i="8"/>
  <c r="F10" i="14" l="1"/>
  <c r="G33" i="14"/>
  <c r="G21" i="14"/>
  <c r="G10" i="14"/>
  <c r="G34" i="14" s="1"/>
  <c r="E33" i="14"/>
  <c r="C33" i="14" s="1"/>
  <c r="C34" i="14" s="1"/>
  <c r="F34" i="14"/>
  <c r="E34" i="14"/>
  <c r="E22" i="12"/>
  <c r="E21" i="12"/>
  <c r="E22" i="11"/>
  <c r="E21" i="11"/>
  <c r="E22" i="10"/>
  <c r="E21" i="10"/>
  <c r="E22" i="9"/>
  <c r="E21" i="9"/>
  <c r="E22" i="8"/>
  <c r="E21" i="8"/>
  <c r="C4" i="11" l="1"/>
  <c r="D4" i="11" s="1"/>
  <c r="E4" i="11" s="1"/>
  <c r="F4" i="11" s="1"/>
  <c r="C3" i="11"/>
  <c r="D3" i="11" s="1"/>
  <c r="E3" i="11" s="1"/>
  <c r="C4" i="12"/>
  <c r="D4" i="12" s="1"/>
  <c r="E4" i="12" s="1"/>
  <c r="F4" i="12" s="1"/>
  <c r="C3" i="12"/>
  <c r="D3" i="12" s="1"/>
  <c r="E3" i="12" s="1"/>
  <c r="C3" i="10"/>
  <c r="I4" i="10" s="1"/>
  <c r="C4" i="10" s="1"/>
  <c r="D4" i="10" s="1"/>
  <c r="E4" i="10" s="1"/>
  <c r="F4" i="10" s="1"/>
  <c r="D3" i="9"/>
  <c r="E3" i="9" s="1"/>
  <c r="D4" i="9"/>
  <c r="D4" i="8"/>
  <c r="D3" i="8"/>
  <c r="E3" i="8" s="1"/>
  <c r="E18" i="12"/>
  <c r="E17" i="12"/>
  <c r="E16" i="12"/>
  <c r="F13" i="12"/>
  <c r="F12" i="12"/>
  <c r="C10" i="12"/>
  <c r="C26" i="12" s="1"/>
  <c r="D8" i="12"/>
  <c r="E8" i="12" s="1"/>
  <c r="D7" i="12"/>
  <c r="E7" i="12" s="1"/>
  <c r="F7" i="12" s="1"/>
  <c r="D6" i="12"/>
  <c r="E6" i="12" s="1"/>
  <c r="F6" i="12" s="1"/>
  <c r="D5" i="12"/>
  <c r="E5" i="12" s="1"/>
  <c r="F5" i="12" s="1"/>
  <c r="E18" i="11"/>
  <c r="E17" i="11"/>
  <c r="E16" i="11"/>
  <c r="F13" i="11"/>
  <c r="F12" i="11"/>
  <c r="D8" i="11"/>
  <c r="E8" i="11" s="1"/>
  <c r="D7" i="11"/>
  <c r="E7" i="11" s="1"/>
  <c r="F7" i="11" s="1"/>
  <c r="D6" i="11"/>
  <c r="E6" i="11" s="1"/>
  <c r="F6" i="11" s="1"/>
  <c r="D5" i="11"/>
  <c r="E5" i="11" s="1"/>
  <c r="F5" i="11" s="1"/>
  <c r="E18" i="10"/>
  <c r="E17" i="10"/>
  <c r="E16" i="10"/>
  <c r="F13" i="10"/>
  <c r="F12" i="10"/>
  <c r="D8" i="10"/>
  <c r="E8" i="10" s="1"/>
  <c r="D7" i="10"/>
  <c r="E7" i="10" s="1"/>
  <c r="F7" i="10" s="1"/>
  <c r="D6" i="10"/>
  <c r="E6" i="10" s="1"/>
  <c r="F6" i="10" s="1"/>
  <c r="D5" i="10"/>
  <c r="E5" i="10" s="1"/>
  <c r="F5" i="10" s="1"/>
  <c r="D3" i="10"/>
  <c r="E3" i="10" s="1"/>
  <c r="E18" i="9"/>
  <c r="E17" i="9"/>
  <c r="E16" i="9"/>
  <c r="E25" i="9" s="1"/>
  <c r="F13" i="9"/>
  <c r="F12" i="9"/>
  <c r="F25" i="9" s="1"/>
  <c r="C10" i="9"/>
  <c r="C26" i="9" s="1"/>
  <c r="D8" i="9"/>
  <c r="E8" i="9" s="1"/>
  <c r="D7" i="9"/>
  <c r="E7" i="9" s="1"/>
  <c r="F7" i="9" s="1"/>
  <c r="D6" i="9"/>
  <c r="E6" i="9" s="1"/>
  <c r="F6" i="9" s="1"/>
  <c r="D5" i="9"/>
  <c r="E5" i="9" s="1"/>
  <c r="F5" i="9" s="1"/>
  <c r="E4" i="9"/>
  <c r="F4" i="9" s="1"/>
  <c r="E18" i="8"/>
  <c r="E17" i="8"/>
  <c r="E16" i="8"/>
  <c r="E25" i="8" s="1"/>
  <c r="F13" i="8"/>
  <c r="F12" i="8"/>
  <c r="F25" i="8" s="1"/>
  <c r="C10" i="8"/>
  <c r="C26" i="8" s="1"/>
  <c r="D8" i="8"/>
  <c r="E8" i="8" s="1"/>
  <c r="D7" i="8"/>
  <c r="E7" i="8" s="1"/>
  <c r="F7" i="8" s="1"/>
  <c r="D6" i="8"/>
  <c r="E6" i="8" s="1"/>
  <c r="F6" i="8" s="1"/>
  <c r="D5" i="8"/>
  <c r="E5" i="8" s="1"/>
  <c r="F5" i="8" s="1"/>
  <c r="E4" i="8"/>
  <c r="F4" i="8" s="1"/>
  <c r="C10" i="7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F25" i="12" l="1"/>
  <c r="C10" i="11"/>
  <c r="C26" i="11" s="1"/>
  <c r="E25" i="11"/>
  <c r="E25" i="12"/>
  <c r="F25" i="11"/>
  <c r="F25" i="10"/>
  <c r="E25" i="10"/>
  <c r="I3" i="10"/>
  <c r="E10" i="11"/>
  <c r="C10" i="10"/>
  <c r="C26" i="10" s="1"/>
  <c r="E10" i="9"/>
  <c r="E26" i="9" s="1"/>
  <c r="E10" i="8"/>
  <c r="E26" i="8" s="1"/>
  <c r="E10" i="7"/>
  <c r="F8" i="12"/>
  <c r="E10" i="12"/>
  <c r="F3" i="12"/>
  <c r="F10" i="12" s="1"/>
  <c r="F8" i="11"/>
  <c r="F3" i="11"/>
  <c r="E10" i="10"/>
  <c r="F3" i="10"/>
  <c r="F8" i="10"/>
  <c r="F8" i="9"/>
  <c r="F3" i="9"/>
  <c r="F10" i="9" s="1"/>
  <c r="F26" i="9" s="1"/>
  <c r="F8" i="8"/>
  <c r="F3" i="8"/>
  <c r="F10" i="8" s="1"/>
  <c r="F26" i="8" s="1"/>
  <c r="F26" i="12" l="1"/>
  <c r="E26" i="11"/>
  <c r="E26" i="10"/>
  <c r="E26" i="12"/>
  <c r="G10" i="7"/>
  <c r="F10" i="11"/>
  <c r="F26" i="11" s="1"/>
  <c r="F10" i="10"/>
  <c r="F26" i="10" s="1"/>
  <c r="E33" i="7" l="1"/>
  <c r="E34" i="7" s="1"/>
  <c r="G33" i="7"/>
  <c r="G34" i="7" s="1"/>
  <c r="C33" i="7" l="1"/>
  <c r="C34" i="7" s="1"/>
</calcChain>
</file>

<file path=xl/sharedStrings.xml><?xml version="1.0" encoding="utf-8"?>
<sst xmlns="http://schemas.openxmlformats.org/spreadsheetml/2006/main" count="482" uniqueCount="126">
  <si>
    <t>S.No</t>
  </si>
  <si>
    <t>Component</t>
  </si>
  <si>
    <t>Total</t>
  </si>
  <si>
    <t>E&amp;C Charges</t>
  </si>
  <si>
    <t>Supply E Buses 10 Nos (12 M)</t>
  </si>
  <si>
    <t>Supply of 120 KW DC fast Chargers 4 Nos (GB/T)</t>
  </si>
  <si>
    <t>Freight Charges for E Buses 10 Nos (12 M)</t>
  </si>
  <si>
    <t>Freight Charges for DC Chargers</t>
  </si>
  <si>
    <t>AMC Charges for E Buses 10 Nos per year</t>
  </si>
  <si>
    <t>AMC Charges for DC Chargers 4 Nos per year</t>
  </si>
  <si>
    <t>Augmentaton for Electricity Distribution from DMRC terminal point</t>
  </si>
  <si>
    <t>Cost(Lakhs)</t>
  </si>
  <si>
    <t>Cost+Interest</t>
  </si>
  <si>
    <t>Guaranteed Kms per year</t>
  </si>
  <si>
    <t>Cost/Year(Lakhs)</t>
  </si>
  <si>
    <t>Assumptions</t>
  </si>
  <si>
    <t>Operator Charges</t>
  </si>
  <si>
    <t>Insurance Charges</t>
  </si>
  <si>
    <t>Permit Charges</t>
  </si>
  <si>
    <t>Validator Charges</t>
  </si>
  <si>
    <t>Validator AMC</t>
  </si>
  <si>
    <t>Electricity Charges per year</t>
  </si>
  <si>
    <t>Capital Expediture</t>
  </si>
  <si>
    <t>Operational Expenditure</t>
  </si>
  <si>
    <t>Cost(Rs/Km)</t>
  </si>
  <si>
    <t>Total capex</t>
  </si>
  <si>
    <t>Annual Depot Maintainence</t>
  </si>
  <si>
    <t>Driver Charges</t>
  </si>
  <si>
    <t>Conductor Charges</t>
  </si>
  <si>
    <t>DIMTS Bus Monitoring</t>
  </si>
  <si>
    <t>DIMTS Fare Mangement Collection Charges</t>
  </si>
  <si>
    <t>Tyre Management</t>
  </si>
  <si>
    <t>Total opex</t>
  </si>
  <si>
    <t>Actual Cost</t>
  </si>
  <si>
    <t>Subsidy</t>
  </si>
  <si>
    <t xml:space="preserve">Return on Investment </t>
  </si>
  <si>
    <t>Concerned Stakeholder</t>
  </si>
  <si>
    <t>Financer(Brought by BHEL)</t>
  </si>
  <si>
    <t>BHEL</t>
  </si>
  <si>
    <t>Operator(Brought by DIMTS)</t>
  </si>
  <si>
    <t>DIMTS</t>
  </si>
  <si>
    <t>No. of persons per shift</t>
  </si>
  <si>
    <t>No. of shifts</t>
  </si>
  <si>
    <t>Total Manpower</t>
  </si>
  <si>
    <t>Manpower Rate</t>
  </si>
  <si>
    <t>Manpower Cost/ month</t>
  </si>
  <si>
    <t>Cost/ kilometer</t>
  </si>
  <si>
    <t>A</t>
  </si>
  <si>
    <t>Supervisory and Operation Team</t>
  </si>
  <si>
    <t>Manager</t>
  </si>
  <si>
    <t xml:space="preserve">MIS </t>
  </si>
  <si>
    <t>Driver</t>
  </si>
  <si>
    <t>Cleaner &amp; other support</t>
  </si>
  <si>
    <t>B</t>
  </si>
  <si>
    <t>Ticket/ Cash/ Checking Team</t>
  </si>
  <si>
    <t>Cash Section</t>
  </si>
  <si>
    <t>Ticket Checker</t>
  </si>
  <si>
    <t>Conductor</t>
  </si>
  <si>
    <t>C</t>
  </si>
  <si>
    <t>Total Manpower Cost</t>
  </si>
  <si>
    <t>D</t>
  </si>
  <si>
    <t>DIMTS Margin</t>
  </si>
  <si>
    <t>E</t>
  </si>
  <si>
    <t>DIMTS Cost</t>
  </si>
  <si>
    <t>Kilometer/ bus/ day</t>
  </si>
  <si>
    <t>No. of Buses</t>
  </si>
  <si>
    <t>Total Kilometers  /  day</t>
  </si>
  <si>
    <t>Total Kilometers  /  month</t>
  </si>
  <si>
    <t>Nos.</t>
  </si>
  <si>
    <t>Unit Cost</t>
  </si>
  <si>
    <t>Cost / Month</t>
  </si>
  <si>
    <t>Cost for 12 months</t>
  </si>
  <si>
    <t>Cost / km</t>
  </si>
  <si>
    <t>AMC Charges for Bus</t>
  </si>
  <si>
    <t>AMC Charges for Charger</t>
  </si>
  <si>
    <t>Power Charges</t>
  </si>
  <si>
    <t>Cost/km</t>
  </si>
  <si>
    <t>Consumption kilowatt/ km</t>
  </si>
  <si>
    <t xml:space="preserve">Charging  Requirement </t>
  </si>
  <si>
    <t>Additional Electricity Consumption</t>
  </si>
  <si>
    <t>Power Factor</t>
  </si>
  <si>
    <t>Lossess</t>
  </si>
  <si>
    <t>Power Consumption/ km</t>
  </si>
  <si>
    <t>Unit Rate</t>
  </si>
  <si>
    <t>Total Power Cost</t>
  </si>
  <si>
    <t>Capital Expenditure</t>
  </si>
  <si>
    <t>Bus</t>
  </si>
  <si>
    <t>Charger</t>
  </si>
  <si>
    <t>Electricity Distribution</t>
  </si>
  <si>
    <t>Miscellaneous (Office)</t>
  </si>
  <si>
    <t>Repayment Period</t>
  </si>
  <si>
    <t>Expected Rate</t>
  </si>
  <si>
    <t>WACC</t>
  </si>
  <si>
    <t>Weight</t>
  </si>
  <si>
    <t>Rate</t>
  </si>
  <si>
    <t>Annuity Value / year</t>
  </si>
  <si>
    <t>Rs Lakhs</t>
  </si>
  <si>
    <t>Grant</t>
  </si>
  <si>
    <t>Annuity Value / month</t>
  </si>
  <si>
    <t>Equity</t>
  </si>
  <si>
    <t>Annuity Value / km</t>
  </si>
  <si>
    <t>Rs.</t>
  </si>
  <si>
    <t>Debt</t>
  </si>
  <si>
    <t>Total Cost Per Kilomter</t>
  </si>
  <si>
    <t>Capital Cost</t>
  </si>
  <si>
    <t>Rs./ km</t>
  </si>
  <si>
    <t>Manpower Cost</t>
  </si>
  <si>
    <t>AMC Cost</t>
  </si>
  <si>
    <t>Electricity Cost</t>
  </si>
  <si>
    <t>Based on finalization of aforesaid assumptions, suitable financial model can be developed.</t>
  </si>
  <si>
    <t>Annual inflation would need to be considered for</t>
  </si>
  <si>
    <t>1. Power</t>
  </si>
  <si>
    <t>2. Manpower</t>
  </si>
  <si>
    <t>3. AMC (covers eletromechnical incl. batteries, tyres, lubricants)</t>
  </si>
  <si>
    <t>Cleaner &amp;Other Support</t>
  </si>
  <si>
    <t>Number of Guaranteed Kms per bus per day</t>
  </si>
  <si>
    <t>Number of Bus</t>
  </si>
  <si>
    <t>Number of Guaranteed Kms per  day</t>
  </si>
  <si>
    <t>Number of Guaranteed Kms per  year</t>
  </si>
  <si>
    <t>Monitoring-Manager</t>
  </si>
  <si>
    <t>Monitoring-MIS</t>
  </si>
  <si>
    <t>FCM-Cash Section</t>
  </si>
  <si>
    <t>FCM-Ticket Checker</t>
  </si>
  <si>
    <t>FCM-Conductor</t>
  </si>
  <si>
    <t>Number of Dead Km per year</t>
  </si>
  <si>
    <t>Cost/Month(Lakhs)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</si>
</sst>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;[Red]&quot;₹&quot;\ \-#,##0.00"/>
    <numFmt numFmtId="165" formatCode="_ * #,##0.00_ ;_ * \-#,##0.00_ ;_ * &quot;-&quot;??_ ;_ @_ "/>
    <numFmt numFmtId="166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2" applyFont="1"/>
    <xf numFmtId="166" fontId="0" fillId="0" borderId="0" xfId="2" applyNumberFormat="1" applyFont="1"/>
    <xf numFmtId="166" fontId="0" fillId="0" borderId="0" xfId="0" applyNumberFormat="1"/>
    <xf numFmtId="165" fontId="0" fillId="0" borderId="0" xfId="2" applyNumberFormat="1" applyFont="1"/>
    <xf numFmtId="9" fontId="0" fillId="0" borderId="0" xfId="0" applyNumberFormat="1"/>
    <xf numFmtId="165" fontId="0" fillId="0" borderId="0" xfId="0" applyNumberFormat="1"/>
    <xf numFmtId="0" fontId="5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1" applyFont="1" applyAlignment="1">
      <alignment horizontal="center"/>
    </xf>
    <xf numFmtId="10" fontId="0" fillId="0" borderId="0" xfId="0" applyNumberFormat="1"/>
    <xf numFmtId="0" fontId="5" fillId="0" borderId="0" xfId="0" applyFont="1" applyAlignment="1">
      <alignment horizontal="center"/>
    </xf>
    <xf numFmtId="165" fontId="5" fillId="0" borderId="0" xfId="2" applyNumberFormat="1" applyFont="1"/>
    <xf numFmtId="0" fontId="4" fillId="0" borderId="0" xfId="0" applyFont="1"/>
    <xf numFmtId="0" fontId="6" fillId="0" borderId="0" xfId="0" applyFont="1"/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7"/>
  <sheetViews>
    <sheetView topLeftCell="A43" workbookViewId="0">
      <selection activeCell="E53" sqref="E53"/>
    </sheetView>
  </sheetViews>
  <sheetFormatPr defaultRowHeight="15" x14ac:dyDescent="0.25"/>
  <cols>
    <col min="2" max="2" width="19" customWidth="1"/>
    <col min="7" max="7" width="17" customWidth="1"/>
  </cols>
  <sheetData>
    <row r="3" spans="1:9" ht="45" x14ac:dyDescent="0.25">
      <c r="A3" s="28"/>
      <c r="B3" s="28"/>
      <c r="C3" s="30" t="s">
        <v>41</v>
      </c>
      <c r="D3" s="30" t="s">
        <v>42</v>
      </c>
      <c r="E3" s="30" t="s">
        <v>43</v>
      </c>
      <c r="F3" s="30" t="s">
        <v>44</v>
      </c>
      <c r="G3" s="30" t="s">
        <v>45</v>
      </c>
      <c r="H3" s="30" t="s">
        <v>46</v>
      </c>
    </row>
    <row r="4" spans="1:9" x14ac:dyDescent="0.25">
      <c r="A4" s="39" t="s">
        <v>47</v>
      </c>
      <c r="B4" s="37" t="s">
        <v>48</v>
      </c>
      <c r="C4" s="30"/>
      <c r="D4" s="30"/>
      <c r="E4" s="30"/>
      <c r="F4" s="30"/>
      <c r="G4" s="30"/>
      <c r="H4" s="30"/>
    </row>
    <row r="5" spans="1:9" x14ac:dyDescent="0.25">
      <c r="A5" s="39">
        <v>1</v>
      </c>
      <c r="B5" s="28" t="s">
        <v>49</v>
      </c>
      <c r="C5" s="39">
        <v>1</v>
      </c>
      <c r="D5" s="28">
        <v>1</v>
      </c>
      <c r="E5" s="28">
        <v>1</v>
      </c>
      <c r="F5" s="28">
        <v>50000</v>
      </c>
      <c r="G5" s="28">
        <v>50000</v>
      </c>
      <c r="H5" s="34">
        <v>1.0957703265395573</v>
      </c>
      <c r="I5">
        <f>G5*12</f>
        <v>600000</v>
      </c>
    </row>
    <row r="6" spans="1:9" x14ac:dyDescent="0.25">
      <c r="A6" s="39">
        <v>2</v>
      </c>
      <c r="B6" s="28" t="s">
        <v>50</v>
      </c>
      <c r="C6" s="39">
        <v>2</v>
      </c>
      <c r="D6" s="28">
        <v>1</v>
      </c>
      <c r="E6" s="28">
        <v>2</v>
      </c>
      <c r="F6" s="28">
        <v>25000</v>
      </c>
      <c r="G6" s="28">
        <v>50000</v>
      </c>
      <c r="H6" s="34">
        <v>1.0957703265395573</v>
      </c>
      <c r="I6" s="28">
        <f t="shared" ref="I6:I8" si="0">G6*12</f>
        <v>600000</v>
      </c>
    </row>
    <row r="7" spans="1:9" x14ac:dyDescent="0.25">
      <c r="A7" s="39">
        <v>3</v>
      </c>
      <c r="B7" s="28" t="s">
        <v>51</v>
      </c>
      <c r="C7" s="39">
        <v>10</v>
      </c>
      <c r="D7" s="28">
        <v>60.84</v>
      </c>
      <c r="E7" s="28">
        <v>608.40000000000009</v>
      </c>
      <c r="F7" s="28">
        <v>1000</v>
      </c>
      <c r="G7" s="28">
        <v>608400.00000000012</v>
      </c>
      <c r="H7" s="34">
        <v>13.333333333333336</v>
      </c>
      <c r="I7" s="28">
        <f t="shared" si="0"/>
        <v>7300800.0000000019</v>
      </c>
    </row>
    <row r="8" spans="1:9" x14ac:dyDescent="0.25">
      <c r="A8" s="39">
        <v>4</v>
      </c>
      <c r="B8" s="28" t="s">
        <v>52</v>
      </c>
      <c r="C8" s="39">
        <v>8</v>
      </c>
      <c r="D8" s="28">
        <v>60.84</v>
      </c>
      <c r="E8" s="28">
        <v>486.72</v>
      </c>
      <c r="F8" s="28">
        <v>900</v>
      </c>
      <c r="G8" s="28">
        <v>438048</v>
      </c>
      <c r="H8" s="34">
        <v>9.6</v>
      </c>
      <c r="I8" s="28">
        <f t="shared" si="0"/>
        <v>5256576</v>
      </c>
    </row>
    <row r="9" spans="1:9" x14ac:dyDescent="0.25">
      <c r="A9" s="28"/>
      <c r="B9" s="28"/>
      <c r="C9" s="28"/>
      <c r="D9" s="28"/>
      <c r="E9" s="28"/>
      <c r="F9" s="28"/>
      <c r="G9" s="32">
        <v>1146448</v>
      </c>
      <c r="H9" s="34">
        <v>25.12487398641245</v>
      </c>
    </row>
    <row r="10" spans="1:9" x14ac:dyDescent="0.25">
      <c r="A10" s="39" t="s">
        <v>53</v>
      </c>
      <c r="B10" s="37" t="s">
        <v>54</v>
      </c>
      <c r="C10" s="28"/>
      <c r="D10" s="28"/>
      <c r="E10" s="28"/>
      <c r="F10" s="28"/>
      <c r="G10" s="28"/>
      <c r="H10" s="34"/>
    </row>
    <row r="11" spans="1:9" x14ac:dyDescent="0.25">
      <c r="A11" s="39">
        <v>1</v>
      </c>
      <c r="B11" s="28" t="s">
        <v>55</v>
      </c>
      <c r="C11" s="39">
        <v>5</v>
      </c>
      <c r="D11" s="28">
        <v>1</v>
      </c>
      <c r="E11" s="28">
        <v>5</v>
      </c>
      <c r="F11" s="28">
        <v>20000</v>
      </c>
      <c r="G11" s="28">
        <v>100000</v>
      </c>
      <c r="H11" s="34">
        <v>2.1915406530791146</v>
      </c>
      <c r="I11">
        <f>G11*12</f>
        <v>1200000</v>
      </c>
    </row>
    <row r="12" spans="1:9" x14ac:dyDescent="0.25">
      <c r="A12" s="39">
        <v>2</v>
      </c>
      <c r="B12" s="28" t="s">
        <v>56</v>
      </c>
      <c r="C12" s="39">
        <v>4</v>
      </c>
      <c r="D12" s="28">
        <v>2</v>
      </c>
      <c r="E12" s="28">
        <v>8</v>
      </c>
      <c r="F12" s="28">
        <v>20000</v>
      </c>
      <c r="G12" s="28">
        <v>160000</v>
      </c>
      <c r="H12" s="34">
        <v>3.5064650449265833</v>
      </c>
      <c r="I12" s="28">
        <f t="shared" ref="I12:I13" si="1">G12*12</f>
        <v>1920000</v>
      </c>
    </row>
    <row r="13" spans="1:9" x14ac:dyDescent="0.25">
      <c r="A13" s="39">
        <v>3</v>
      </c>
      <c r="B13" s="28" t="s">
        <v>57</v>
      </c>
      <c r="C13" s="39">
        <v>10</v>
      </c>
      <c r="D13" s="28">
        <v>60.84</v>
      </c>
      <c r="E13" s="28">
        <v>608.40000000000009</v>
      </c>
      <c r="F13" s="28">
        <v>900</v>
      </c>
      <c r="G13" s="28">
        <v>547560.00000000012</v>
      </c>
      <c r="H13" s="34">
        <v>12.000000000000002</v>
      </c>
      <c r="I13" s="28">
        <f t="shared" si="1"/>
        <v>6570720.0000000019</v>
      </c>
    </row>
    <row r="14" spans="1:9" x14ac:dyDescent="0.25">
      <c r="A14" s="28"/>
      <c r="B14" s="28"/>
      <c r="C14" s="28"/>
      <c r="D14" s="28"/>
      <c r="E14" s="28"/>
      <c r="F14" s="28"/>
      <c r="G14" s="32">
        <v>807560.00000000012</v>
      </c>
      <c r="H14" s="34">
        <v>17.698005698005701</v>
      </c>
    </row>
    <row r="15" spans="1:9" x14ac:dyDescent="0.25">
      <c r="A15" s="28"/>
      <c r="B15" s="28"/>
      <c r="C15" s="28"/>
      <c r="D15" s="28"/>
      <c r="E15" s="28"/>
      <c r="F15" s="28"/>
      <c r="G15" s="32"/>
      <c r="H15" s="34"/>
    </row>
    <row r="16" spans="1:9" x14ac:dyDescent="0.25">
      <c r="A16" s="39" t="s">
        <v>58</v>
      </c>
      <c r="B16" s="28" t="s">
        <v>59</v>
      </c>
      <c r="C16" s="28"/>
      <c r="D16" s="28"/>
      <c r="E16" s="28"/>
      <c r="F16" s="28"/>
      <c r="G16" s="33">
        <v>1954008</v>
      </c>
      <c r="H16" s="34">
        <v>42.822879684418147</v>
      </c>
    </row>
    <row r="18" spans="1:8" x14ac:dyDescent="0.25">
      <c r="A18" s="39" t="s">
        <v>60</v>
      </c>
      <c r="B18" s="28" t="s">
        <v>61</v>
      </c>
      <c r="C18" s="40">
        <v>0.2</v>
      </c>
      <c r="D18" s="28"/>
      <c r="E18" s="28"/>
      <c r="F18" s="28"/>
      <c r="G18" s="36">
        <v>390801.60000000003</v>
      </c>
      <c r="H18" s="36">
        <v>8.5645759368836298</v>
      </c>
    </row>
    <row r="20" spans="1:8" x14ac:dyDescent="0.25">
      <c r="A20" s="39" t="s">
        <v>62</v>
      </c>
      <c r="B20" s="28" t="s">
        <v>63</v>
      </c>
      <c r="C20" s="28"/>
      <c r="D20" s="28"/>
      <c r="E20" s="28"/>
      <c r="F20" s="28"/>
      <c r="G20" s="36">
        <v>2344809.6</v>
      </c>
      <c r="H20" s="36">
        <v>51.387455621301775</v>
      </c>
    </row>
    <row r="22" spans="1:8" x14ac:dyDescent="0.25">
      <c r="A22" s="28"/>
      <c r="B22" s="28" t="s">
        <v>64</v>
      </c>
      <c r="C22" s="39">
        <v>150</v>
      </c>
      <c r="D22" s="28"/>
      <c r="E22" s="28"/>
      <c r="F22" s="28"/>
      <c r="G22" s="28"/>
      <c r="H22" s="28"/>
    </row>
    <row r="23" spans="1:8" x14ac:dyDescent="0.25">
      <c r="A23" s="28"/>
      <c r="B23" s="28" t="s">
        <v>65</v>
      </c>
      <c r="C23" s="39">
        <v>10</v>
      </c>
      <c r="D23" s="28"/>
      <c r="E23" s="28"/>
      <c r="F23" s="28"/>
      <c r="G23" s="28"/>
      <c r="H23" s="28"/>
    </row>
    <row r="24" spans="1:8" x14ac:dyDescent="0.25">
      <c r="A24" s="28"/>
      <c r="B24" s="28" t="s">
        <v>66</v>
      </c>
      <c r="C24" s="39">
        <v>1500</v>
      </c>
      <c r="D24" s="28"/>
      <c r="E24" s="28"/>
      <c r="F24" s="28"/>
      <c r="G24" s="28"/>
      <c r="H24" s="28"/>
    </row>
    <row r="25" spans="1:8" x14ac:dyDescent="0.25">
      <c r="A25" s="28"/>
      <c r="B25" s="28" t="s">
        <v>67</v>
      </c>
      <c r="C25" s="39">
        <v>45630</v>
      </c>
      <c r="D25" s="28"/>
      <c r="E25" s="28"/>
      <c r="F25" s="28"/>
      <c r="G25" s="28"/>
      <c r="H25" s="28"/>
    </row>
    <row r="27" spans="1:8" ht="45" x14ac:dyDescent="0.25">
      <c r="A27" s="28"/>
      <c r="B27" s="28"/>
      <c r="C27" s="39" t="s">
        <v>68</v>
      </c>
      <c r="D27" s="28" t="s">
        <v>69</v>
      </c>
      <c r="E27" s="28" t="s">
        <v>70</v>
      </c>
      <c r="F27" s="29" t="s">
        <v>71</v>
      </c>
      <c r="G27" s="39" t="s">
        <v>72</v>
      </c>
      <c r="H27" s="28"/>
    </row>
    <row r="28" spans="1:8" x14ac:dyDescent="0.25">
      <c r="A28" s="28"/>
      <c r="B28" s="28" t="s">
        <v>73</v>
      </c>
      <c r="C28" s="39">
        <v>10</v>
      </c>
      <c r="D28" s="28">
        <v>1.9400000000000002</v>
      </c>
      <c r="E28" s="28">
        <v>19.400000000000002</v>
      </c>
      <c r="F28" s="28">
        <v>232.8</v>
      </c>
      <c r="G28" s="38">
        <v>42.515888669734828</v>
      </c>
      <c r="H28" s="28"/>
    </row>
    <row r="29" spans="1:8" x14ac:dyDescent="0.25">
      <c r="A29" s="28"/>
      <c r="B29" s="28" t="s">
        <v>74</v>
      </c>
      <c r="C29" s="39">
        <v>4</v>
      </c>
      <c r="D29" s="38">
        <v>6.7083333333333342E-2</v>
      </c>
      <c r="E29" s="38">
        <v>0.26833333333333337</v>
      </c>
      <c r="F29" s="28">
        <v>3.2200000000000006</v>
      </c>
      <c r="G29" s="38">
        <v>0.58806340857622919</v>
      </c>
      <c r="H29" s="28"/>
    </row>
    <row r="30" spans="1:8" x14ac:dyDescent="0.25">
      <c r="A30" s="28"/>
      <c r="B30" s="28" t="s">
        <v>2</v>
      </c>
      <c r="C30" s="28"/>
      <c r="D30" s="28"/>
      <c r="E30" s="28"/>
      <c r="F30" s="28"/>
      <c r="G30" s="38">
        <v>43.10395207831106</v>
      </c>
      <c r="H30" s="28"/>
    </row>
    <row r="32" spans="1:8" x14ac:dyDescent="0.25">
      <c r="A32" s="28"/>
      <c r="B32" s="28" t="s">
        <v>75</v>
      </c>
      <c r="C32" s="28"/>
      <c r="D32" s="28"/>
      <c r="E32" s="28"/>
      <c r="F32" s="28"/>
      <c r="G32" s="39" t="s">
        <v>76</v>
      </c>
      <c r="H32" s="28"/>
    </row>
    <row r="33" spans="2:7" x14ac:dyDescent="0.25">
      <c r="B33" s="46" t="s">
        <v>77</v>
      </c>
      <c r="C33" s="28"/>
      <c r="D33" s="28"/>
      <c r="E33" s="28"/>
      <c r="F33" s="28"/>
      <c r="G33" s="47">
        <v>9.8399999999999981</v>
      </c>
    </row>
    <row r="34" spans="2:7" x14ac:dyDescent="0.25">
      <c r="B34" s="46" t="s">
        <v>78</v>
      </c>
      <c r="C34" s="28"/>
      <c r="D34" s="28"/>
      <c r="E34" s="28"/>
      <c r="F34" s="28"/>
      <c r="G34" s="28"/>
    </row>
    <row r="35" spans="2:7" x14ac:dyDescent="0.25">
      <c r="B35" s="46" t="s">
        <v>79</v>
      </c>
      <c r="C35" s="28"/>
      <c r="D35" s="28"/>
      <c r="E35" s="28"/>
      <c r="F35" s="28"/>
      <c r="G35" s="28"/>
    </row>
    <row r="36" spans="2:7" x14ac:dyDescent="0.25">
      <c r="B36" s="46" t="s">
        <v>80</v>
      </c>
      <c r="C36" s="28"/>
      <c r="D36" s="28"/>
      <c r="E36" s="28"/>
      <c r="F36" s="28"/>
      <c r="G36" s="28"/>
    </row>
    <row r="37" spans="2:7" x14ac:dyDescent="0.25">
      <c r="B37" s="46" t="s">
        <v>81</v>
      </c>
      <c r="C37" s="28"/>
      <c r="D37" s="28"/>
      <c r="E37" s="28"/>
      <c r="F37" s="28"/>
      <c r="G37" s="28"/>
    </row>
    <row r="38" spans="2:7" x14ac:dyDescent="0.25">
      <c r="B38" s="46" t="s">
        <v>82</v>
      </c>
      <c r="C38" s="39">
        <v>1.2</v>
      </c>
      <c r="D38" s="28"/>
      <c r="E38" s="28"/>
      <c r="F38" s="28"/>
      <c r="G38" s="28"/>
    </row>
    <row r="39" spans="2:7" x14ac:dyDescent="0.25">
      <c r="B39" s="46" t="s">
        <v>83</v>
      </c>
      <c r="C39" s="39">
        <v>8.1999999999999993</v>
      </c>
      <c r="D39" s="28"/>
      <c r="E39" s="28"/>
      <c r="F39" s="28"/>
      <c r="G39" s="28"/>
    </row>
    <row r="40" spans="2:7" x14ac:dyDescent="0.25">
      <c r="B40" s="46" t="s">
        <v>84</v>
      </c>
      <c r="C40" s="39">
        <v>9.8399999999999981</v>
      </c>
      <c r="D40" s="28"/>
      <c r="E40" s="28"/>
      <c r="F40" s="28"/>
      <c r="G40" s="28"/>
    </row>
    <row r="42" spans="2:7" x14ac:dyDescent="0.25">
      <c r="B42" s="37" t="s">
        <v>85</v>
      </c>
      <c r="C42" s="28"/>
      <c r="D42" s="28"/>
      <c r="E42" s="28"/>
      <c r="F42" s="28"/>
      <c r="G42" s="39" t="s">
        <v>76</v>
      </c>
    </row>
    <row r="43" spans="2:7" x14ac:dyDescent="0.25">
      <c r="B43" s="28" t="s">
        <v>86</v>
      </c>
      <c r="C43" s="39">
        <v>10</v>
      </c>
      <c r="D43" s="28">
        <v>152.93</v>
      </c>
      <c r="E43" s="28">
        <v>1529.3000000000002</v>
      </c>
      <c r="F43" s="28"/>
      <c r="G43" s="28">
        <v>63.196556441972469</v>
      </c>
    </row>
    <row r="44" spans="2:7" x14ac:dyDescent="0.25">
      <c r="B44" s="28" t="s">
        <v>87</v>
      </c>
      <c r="C44" s="39">
        <v>4</v>
      </c>
      <c r="D44" s="28">
        <v>35.484999999999999</v>
      </c>
      <c r="E44" s="28">
        <v>141.94</v>
      </c>
      <c r="F44" s="28"/>
      <c r="G44" s="28"/>
    </row>
    <row r="45" spans="2:7" x14ac:dyDescent="0.25">
      <c r="B45" s="28" t="s">
        <v>88</v>
      </c>
      <c r="C45" s="39">
        <v>1</v>
      </c>
      <c r="D45" s="28">
        <v>34.89</v>
      </c>
      <c r="E45" s="28">
        <v>34.89</v>
      </c>
      <c r="F45" s="28"/>
      <c r="G45" s="28"/>
    </row>
    <row r="46" spans="2:7" x14ac:dyDescent="0.25">
      <c r="B46" s="28" t="s">
        <v>3</v>
      </c>
      <c r="C46" s="39">
        <v>1</v>
      </c>
      <c r="D46" s="28">
        <v>20.56</v>
      </c>
      <c r="E46" s="28">
        <v>20.56</v>
      </c>
      <c r="F46" s="28"/>
      <c r="G46" s="28"/>
    </row>
    <row r="47" spans="2:7" x14ac:dyDescent="0.25">
      <c r="B47" s="28" t="s">
        <v>89</v>
      </c>
      <c r="C47" s="39">
        <v>1</v>
      </c>
      <c r="D47" s="28">
        <v>10</v>
      </c>
      <c r="E47" s="28">
        <v>10</v>
      </c>
      <c r="F47" s="28"/>
      <c r="G47" s="28"/>
    </row>
    <row r="48" spans="2:7" x14ac:dyDescent="0.25">
      <c r="B48" s="28" t="s">
        <v>2</v>
      </c>
      <c r="C48" s="28"/>
      <c r="D48" s="28"/>
      <c r="E48" s="28">
        <v>1736.6900000000003</v>
      </c>
      <c r="F48" s="28"/>
      <c r="G48" s="28"/>
    </row>
    <row r="49" spans="2:9" x14ac:dyDescent="0.25">
      <c r="B49" s="28" t="s">
        <v>90</v>
      </c>
      <c r="C49" s="28"/>
      <c r="D49" s="28">
        <v>10</v>
      </c>
      <c r="E49" s="28"/>
      <c r="F49" s="28"/>
      <c r="G49" s="28"/>
      <c r="H49" s="28"/>
      <c r="I49" s="28"/>
    </row>
    <row r="50" spans="2:9" x14ac:dyDescent="0.25">
      <c r="B50" s="28" t="s">
        <v>91</v>
      </c>
      <c r="C50" s="28"/>
      <c r="D50" s="35">
        <v>0.15</v>
      </c>
      <c r="E50" s="28"/>
      <c r="F50" s="28" t="s">
        <v>92</v>
      </c>
      <c r="G50" s="42" t="s">
        <v>93</v>
      </c>
      <c r="H50" s="28" t="s">
        <v>94</v>
      </c>
      <c r="I50" s="28"/>
    </row>
    <row r="51" spans="2:9" x14ac:dyDescent="0.25">
      <c r="B51" s="28" t="s">
        <v>95</v>
      </c>
      <c r="C51" s="39" t="s">
        <v>96</v>
      </c>
      <c r="D51" s="41">
        <v>-346.03906445366403</v>
      </c>
      <c r="E51" s="28"/>
      <c r="F51" s="28" t="s">
        <v>97</v>
      </c>
      <c r="G51" s="31">
        <v>0</v>
      </c>
      <c r="H51" s="35">
        <v>0</v>
      </c>
      <c r="I51" s="28">
        <v>0</v>
      </c>
    </row>
    <row r="52" spans="2:9" x14ac:dyDescent="0.25">
      <c r="B52" s="28" t="s">
        <v>98</v>
      </c>
      <c r="C52" s="39" t="s">
        <v>96</v>
      </c>
      <c r="D52" s="41">
        <v>-28.836588704472</v>
      </c>
      <c r="E52" s="28"/>
      <c r="F52" s="28" t="s">
        <v>99</v>
      </c>
      <c r="G52" s="31">
        <v>1</v>
      </c>
      <c r="H52" s="35">
        <v>0.15</v>
      </c>
      <c r="I52" s="28">
        <v>0.15</v>
      </c>
    </row>
    <row r="53" spans="2:9" x14ac:dyDescent="0.25">
      <c r="B53" s="28" t="s">
        <v>100</v>
      </c>
      <c r="C53" s="39" t="s">
        <v>101</v>
      </c>
      <c r="D53" s="41">
        <v>-63.196556441972469</v>
      </c>
      <c r="E53" s="28"/>
      <c r="F53" s="28" t="s">
        <v>102</v>
      </c>
      <c r="G53" s="31">
        <v>0</v>
      </c>
      <c r="H53" s="35">
        <v>0.12</v>
      </c>
      <c r="I53" s="28">
        <v>0</v>
      </c>
    </row>
    <row r="54" spans="2:9" x14ac:dyDescent="0.25">
      <c r="B54" s="28"/>
      <c r="C54" s="28"/>
      <c r="D54" s="28"/>
      <c r="E54" s="28"/>
      <c r="F54" s="28" t="s">
        <v>2</v>
      </c>
      <c r="G54" s="43">
        <v>0.15</v>
      </c>
      <c r="H54" s="28"/>
      <c r="I54" s="38">
        <v>0.15</v>
      </c>
    </row>
    <row r="55" spans="2:9" x14ac:dyDescent="0.25">
      <c r="B55" s="37" t="s">
        <v>103</v>
      </c>
      <c r="C55" s="28"/>
      <c r="D55" s="28"/>
      <c r="E55" s="28"/>
      <c r="F55" s="28"/>
      <c r="G55" s="28"/>
      <c r="H55" s="28"/>
      <c r="I55" s="28"/>
    </row>
    <row r="56" spans="2:9" x14ac:dyDescent="0.25">
      <c r="B56" s="28" t="s">
        <v>104</v>
      </c>
      <c r="C56" s="39" t="s">
        <v>105</v>
      </c>
      <c r="D56" s="34">
        <v>63.196556441972469</v>
      </c>
      <c r="E56" s="28"/>
      <c r="F56" s="28"/>
      <c r="G56" s="28"/>
      <c r="H56" s="28"/>
      <c r="I56" s="28"/>
    </row>
    <row r="57" spans="2:9" x14ac:dyDescent="0.25">
      <c r="B57" s="28" t="s">
        <v>106</v>
      </c>
      <c r="C57" s="39" t="s">
        <v>105</v>
      </c>
      <c r="D57" s="34">
        <v>51.387455621301775</v>
      </c>
      <c r="E57" s="28"/>
      <c r="F57" s="28"/>
      <c r="G57" s="28"/>
      <c r="H57" s="28"/>
      <c r="I57" s="28"/>
    </row>
    <row r="58" spans="2:9" x14ac:dyDescent="0.25">
      <c r="B58" s="28" t="s">
        <v>107</v>
      </c>
      <c r="C58" s="39" t="s">
        <v>105</v>
      </c>
      <c r="D58" s="34">
        <v>43.10395207831106</v>
      </c>
      <c r="E58" s="28"/>
      <c r="F58" s="28"/>
      <c r="G58" s="28"/>
      <c r="H58" s="28"/>
      <c r="I58" s="28"/>
    </row>
    <row r="59" spans="2:9" x14ac:dyDescent="0.25">
      <c r="B59" s="28" t="s">
        <v>108</v>
      </c>
      <c r="C59" s="39" t="s">
        <v>105</v>
      </c>
      <c r="D59" s="34">
        <v>9.8399999999999981</v>
      </c>
      <c r="E59" s="28"/>
      <c r="F59" s="28"/>
      <c r="G59" s="28"/>
      <c r="H59" s="28"/>
      <c r="I59" s="28"/>
    </row>
    <row r="60" spans="2:9" x14ac:dyDescent="0.25">
      <c r="B60" s="37" t="s">
        <v>103</v>
      </c>
      <c r="C60" s="44" t="s">
        <v>105</v>
      </c>
      <c r="D60" s="45">
        <v>167.5279641415853</v>
      </c>
      <c r="E60" s="28"/>
      <c r="F60" s="28"/>
      <c r="G60" s="28"/>
      <c r="H60" s="28"/>
      <c r="I60" s="28"/>
    </row>
    <row r="63" spans="2:9" x14ac:dyDescent="0.25">
      <c r="B63" s="28" t="s">
        <v>109</v>
      </c>
      <c r="C63" s="28"/>
      <c r="D63" s="28"/>
      <c r="E63" s="28"/>
      <c r="F63" s="28"/>
      <c r="G63" s="28"/>
      <c r="H63" s="28"/>
      <c r="I63" s="28"/>
    </row>
    <row r="64" spans="2:9" x14ac:dyDescent="0.25">
      <c r="B64" s="28" t="s">
        <v>110</v>
      </c>
      <c r="C64" s="28"/>
      <c r="D64" s="28"/>
      <c r="E64" s="28"/>
      <c r="F64" s="28"/>
      <c r="G64" s="28"/>
      <c r="H64" s="28"/>
      <c r="I64" s="28"/>
    </row>
    <row r="65" spans="2:2" x14ac:dyDescent="0.25">
      <c r="B65" s="28" t="s">
        <v>111</v>
      </c>
    </row>
    <row r="66" spans="2:2" x14ac:dyDescent="0.25">
      <c r="B66" s="28" t="s">
        <v>112</v>
      </c>
    </row>
    <row r="67" spans="2:2" x14ac:dyDescent="0.25">
      <c r="B67" s="28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1" workbookViewId="0">
      <selection activeCell="F22" sqref="A1:XFD1048576"/>
    </sheetView>
  </sheetViews>
  <sheetFormatPr defaultRowHeight="15.75" x14ac:dyDescent="0.25"/>
  <cols>
    <col min="1" max="1" width="17" style="3" customWidth="1"/>
    <col min="2" max="2" width="48.140625" style="3" customWidth="1"/>
    <col min="3" max="3" width="15.5703125" style="3" customWidth="1"/>
    <col min="4" max="4" width="10.140625" style="3" hidden="1" customWidth="1"/>
    <col min="5" max="5" width="18.85546875" style="3" customWidth="1"/>
    <col min="6" max="6" width="21.28515625" style="3" customWidth="1"/>
    <col min="7" max="7" width="20.5703125" style="3" customWidth="1"/>
    <col min="8" max="8" width="26" style="3" customWidth="1"/>
    <col min="9" max="9" width="20.85546875" style="3" customWidth="1"/>
    <col min="10" max="16384" width="9.140625" style="3"/>
  </cols>
  <sheetData>
    <row r="1" spans="1:9" ht="31.5" x14ac:dyDescent="0.25">
      <c r="A1" s="13" t="s">
        <v>0</v>
      </c>
      <c r="B1" s="13" t="s">
        <v>1</v>
      </c>
      <c r="C1" s="13" t="s">
        <v>11</v>
      </c>
      <c r="D1" s="13" t="s">
        <v>12</v>
      </c>
      <c r="E1" s="13" t="s">
        <v>14</v>
      </c>
      <c r="F1" s="13" t="s">
        <v>125</v>
      </c>
      <c r="G1" s="13" t="s">
        <v>24</v>
      </c>
      <c r="H1" s="13" t="s">
        <v>36</v>
      </c>
    </row>
    <row r="2" spans="1:9" x14ac:dyDescent="0.25">
      <c r="A2" s="4"/>
      <c r="B2" s="2" t="s">
        <v>22</v>
      </c>
      <c r="C2" s="4"/>
      <c r="D2" s="4"/>
      <c r="E2" s="4"/>
      <c r="F2" s="4"/>
      <c r="G2" s="4"/>
      <c r="H2" s="4"/>
    </row>
    <row r="3" spans="1:9" ht="31.5" x14ac:dyDescent="0.25">
      <c r="A3" s="4">
        <v>1</v>
      </c>
      <c r="B3" s="4" t="s">
        <v>4</v>
      </c>
      <c r="C3" s="5">
        <v>1529.3</v>
      </c>
      <c r="D3" s="5">
        <f>PMT(0/12,120,C3)</f>
        <v>-12.744166666666667</v>
      </c>
      <c r="E3" s="5">
        <f>D3*-12</f>
        <v>152.93</v>
      </c>
      <c r="F3" s="5">
        <f>E3/12</f>
        <v>12.744166666666667</v>
      </c>
      <c r="G3" s="5">
        <f>E3*10^5/$C$41</f>
        <v>28.32037037037037</v>
      </c>
      <c r="H3" s="5" t="s">
        <v>37</v>
      </c>
    </row>
    <row r="4" spans="1:9" ht="31.5" x14ac:dyDescent="0.25">
      <c r="A4" s="4">
        <v>2</v>
      </c>
      <c r="B4" s="4" t="s">
        <v>5</v>
      </c>
      <c r="C4" s="5">
        <v>136.47999999999999</v>
      </c>
      <c r="D4" s="5">
        <f t="shared" ref="D4:D6" si="0">PMT(0/12,120,C4)</f>
        <v>-1.1373333333333333</v>
      </c>
      <c r="E4" s="5">
        <f t="shared" ref="E4:E6" si="1">D4*-12</f>
        <v>13.648</v>
      </c>
      <c r="F4" s="5">
        <f t="shared" ref="F4:F34" si="2">E4/12</f>
        <v>1.1373333333333333</v>
      </c>
      <c r="G4" s="5">
        <f>E4*10^5/$C$41</f>
        <v>2.5274074074074075</v>
      </c>
      <c r="H4" s="5" t="s">
        <v>37</v>
      </c>
    </row>
    <row r="5" spans="1:9" x14ac:dyDescent="0.25">
      <c r="A5" s="4">
        <v>3</v>
      </c>
      <c r="B5" s="4" t="s">
        <v>6</v>
      </c>
      <c r="C5" s="5">
        <v>0</v>
      </c>
      <c r="D5" s="5">
        <f t="shared" si="0"/>
        <v>0</v>
      </c>
      <c r="E5" s="5">
        <f t="shared" si="1"/>
        <v>0</v>
      </c>
      <c r="F5" s="5">
        <f t="shared" si="2"/>
        <v>0</v>
      </c>
      <c r="G5" s="5">
        <f>E5*10^5/$C$41</f>
        <v>0</v>
      </c>
      <c r="H5" s="5" t="s">
        <v>38</v>
      </c>
    </row>
    <row r="6" spans="1:9" x14ac:dyDescent="0.25">
      <c r="A6" s="4">
        <v>4</v>
      </c>
      <c r="B6" s="4" t="s">
        <v>7</v>
      </c>
      <c r="C6" s="5">
        <v>5.46</v>
      </c>
      <c r="D6" s="5">
        <f t="shared" si="0"/>
        <v>-4.5499999999999999E-2</v>
      </c>
      <c r="E6" s="5">
        <f t="shared" si="1"/>
        <v>0.54600000000000004</v>
      </c>
      <c r="F6" s="5">
        <f t="shared" si="2"/>
        <v>4.5500000000000006E-2</v>
      </c>
      <c r="G6" s="5">
        <f>E6*10^5/$C$41</f>
        <v>0.10111111111111112</v>
      </c>
      <c r="H6" s="5" t="s">
        <v>38</v>
      </c>
    </row>
    <row r="7" spans="1:9" ht="31.5" x14ac:dyDescent="0.25">
      <c r="A7" s="4">
        <v>5</v>
      </c>
      <c r="B7" s="4" t="s">
        <v>10</v>
      </c>
      <c r="C7" s="5">
        <v>34.89</v>
      </c>
      <c r="D7" s="5">
        <f>PMT(0/12,120,C7)</f>
        <v>-0.29075000000000001</v>
      </c>
      <c r="E7" s="5">
        <f>D7*-12</f>
        <v>3.4889999999999999</v>
      </c>
      <c r="F7" s="5">
        <f t="shared" si="2"/>
        <v>0.29075000000000001</v>
      </c>
      <c r="G7" s="5">
        <f>E7*10^5/$C$41</f>
        <v>0.64611111111111108</v>
      </c>
      <c r="H7" s="5" t="s">
        <v>38</v>
      </c>
    </row>
    <row r="8" spans="1:9" x14ac:dyDescent="0.25">
      <c r="A8" s="4">
        <v>6</v>
      </c>
      <c r="B8" s="4" t="s">
        <v>3</v>
      </c>
      <c r="C8" s="5">
        <v>20.56</v>
      </c>
      <c r="D8" s="5">
        <f>PMT(0/12,120,C8)</f>
        <v>-0.17133333333333331</v>
      </c>
      <c r="E8" s="5">
        <f>D8*-12</f>
        <v>2.0559999999999996</v>
      </c>
      <c r="F8" s="5">
        <f t="shared" si="2"/>
        <v>0.17133333333333331</v>
      </c>
      <c r="G8" s="5">
        <f>E8*10^5/$C$41</f>
        <v>0.38074074074074071</v>
      </c>
      <c r="H8" s="5" t="s">
        <v>38</v>
      </c>
    </row>
    <row r="9" spans="1:9" x14ac:dyDescent="0.25">
      <c r="A9" s="4">
        <v>7</v>
      </c>
      <c r="B9" s="4" t="s">
        <v>19</v>
      </c>
      <c r="C9" s="5"/>
      <c r="D9" s="5"/>
      <c r="E9" s="5"/>
      <c r="F9" s="5"/>
      <c r="G9" s="5"/>
      <c r="H9" s="5"/>
    </row>
    <row r="10" spans="1:9" x14ac:dyDescent="0.25">
      <c r="B10" s="2" t="s">
        <v>25</v>
      </c>
      <c r="C10" s="6">
        <f>SUM(C3:C8)</f>
        <v>1726.69</v>
      </c>
      <c r="D10" s="6"/>
      <c r="E10" s="6">
        <f>SUM(E3:E8)</f>
        <v>172.66900000000001</v>
      </c>
      <c r="F10" s="6">
        <f>SUM(F3:F8)</f>
        <v>14.389083333333332</v>
      </c>
      <c r="G10" s="6">
        <f>SUM(G3:G8)</f>
        <v>31.975740740740743</v>
      </c>
      <c r="H10" s="6"/>
    </row>
    <row r="11" spans="1:9" x14ac:dyDescent="0.25">
      <c r="A11" s="4"/>
      <c r="B11" s="2" t="s">
        <v>23</v>
      </c>
      <c r="C11" s="5"/>
      <c r="D11" s="5"/>
      <c r="E11" s="5"/>
      <c r="F11" s="5"/>
      <c r="G11" s="5"/>
      <c r="H11" s="5"/>
    </row>
    <row r="12" spans="1:9" x14ac:dyDescent="0.25">
      <c r="A12" s="4">
        <v>8</v>
      </c>
      <c r="B12" s="7" t="s">
        <v>8</v>
      </c>
      <c r="C12" s="8"/>
      <c r="D12" s="8">
        <v>232.8</v>
      </c>
      <c r="E12" s="8">
        <v>232.8</v>
      </c>
      <c r="F12" s="5">
        <f t="shared" si="2"/>
        <v>19.400000000000002</v>
      </c>
      <c r="G12" s="8">
        <f>E12*10^5/$C$41</f>
        <v>43.111111111111114</v>
      </c>
      <c r="H12" s="5" t="s">
        <v>38</v>
      </c>
    </row>
    <row r="13" spans="1:9" x14ac:dyDescent="0.25">
      <c r="A13" s="4">
        <v>9</v>
      </c>
      <c r="B13" s="7" t="s">
        <v>9</v>
      </c>
      <c r="C13" s="8"/>
      <c r="D13" s="8">
        <v>8.0500000000000007</v>
      </c>
      <c r="E13" s="8">
        <v>8.0500000000000007</v>
      </c>
      <c r="F13" s="5">
        <f t="shared" si="2"/>
        <v>0.67083333333333339</v>
      </c>
      <c r="G13" s="8">
        <f>E13*10^5/$C$41</f>
        <v>1.4907407407407409</v>
      </c>
      <c r="H13" s="5" t="s">
        <v>38</v>
      </c>
    </row>
    <row r="14" spans="1:9" x14ac:dyDescent="0.25">
      <c r="A14" s="4">
        <v>10</v>
      </c>
      <c r="B14" s="3" t="s">
        <v>119</v>
      </c>
      <c r="E14" s="8">
        <v>6</v>
      </c>
      <c r="F14" s="5">
        <f t="shared" si="2"/>
        <v>0.5</v>
      </c>
      <c r="G14" s="8">
        <f>E14*10^5/($C$41)</f>
        <v>1.1111111111111112</v>
      </c>
      <c r="H14" s="3" t="s">
        <v>40</v>
      </c>
      <c r="I14" s="8"/>
    </row>
    <row r="15" spans="1:9" x14ac:dyDescent="0.25">
      <c r="A15" s="4">
        <v>11</v>
      </c>
      <c r="B15" s="3" t="s">
        <v>120</v>
      </c>
      <c r="E15" s="8">
        <v>6</v>
      </c>
      <c r="F15" s="5">
        <f t="shared" si="2"/>
        <v>0.5</v>
      </c>
      <c r="G15" s="8">
        <f>E15*10^5/($C$41)</f>
        <v>1.1111111111111112</v>
      </c>
      <c r="H15" s="3" t="s">
        <v>40</v>
      </c>
      <c r="I15" s="8"/>
    </row>
    <row r="16" spans="1:9" x14ac:dyDescent="0.25">
      <c r="A16" s="4">
        <v>12</v>
      </c>
      <c r="B16" s="3" t="s">
        <v>51</v>
      </c>
      <c r="E16" s="8">
        <v>73.008000000000024</v>
      </c>
      <c r="F16" s="5">
        <f t="shared" si="2"/>
        <v>6.0840000000000023</v>
      </c>
      <c r="G16" s="8">
        <f>E16*10^5/($C$41)</f>
        <v>13.520000000000005</v>
      </c>
      <c r="H16" s="3" t="s">
        <v>40</v>
      </c>
      <c r="I16" s="8"/>
    </row>
    <row r="17" spans="1:9" x14ac:dyDescent="0.25">
      <c r="A17" s="4">
        <v>13</v>
      </c>
      <c r="B17" s="3" t="s">
        <v>114</v>
      </c>
      <c r="E17" s="8">
        <v>52.565759999999997</v>
      </c>
      <c r="F17" s="5">
        <f t="shared" si="2"/>
        <v>4.3804799999999995</v>
      </c>
      <c r="G17" s="8">
        <f>E17*10^5/($C$41)</f>
        <v>9.7344000000000008</v>
      </c>
      <c r="H17" s="3" t="s">
        <v>40</v>
      </c>
      <c r="I17" s="8"/>
    </row>
    <row r="18" spans="1:9" x14ac:dyDescent="0.25">
      <c r="A18" s="4">
        <v>14</v>
      </c>
      <c r="B18" s="3" t="s">
        <v>121</v>
      </c>
      <c r="E18" s="8">
        <v>12</v>
      </c>
      <c r="F18" s="5">
        <f t="shared" si="2"/>
        <v>1</v>
      </c>
      <c r="G18" s="8">
        <f>E18*10^5/($C$41)</f>
        <v>2.2222222222222223</v>
      </c>
      <c r="H18" s="3" t="s">
        <v>40</v>
      </c>
      <c r="I18" s="8"/>
    </row>
    <row r="19" spans="1:9" x14ac:dyDescent="0.25">
      <c r="A19" s="4">
        <v>15</v>
      </c>
      <c r="B19" s="3" t="s">
        <v>122</v>
      </c>
      <c r="E19" s="8">
        <v>19.2</v>
      </c>
      <c r="F19" s="5">
        <f t="shared" si="2"/>
        <v>1.5999999999999999</v>
      </c>
      <c r="G19" s="8">
        <f>E19*10^5/($C$41)</f>
        <v>3.5555555555555554</v>
      </c>
      <c r="H19" s="3" t="s">
        <v>40</v>
      </c>
      <c r="I19" s="8"/>
    </row>
    <row r="20" spans="1:9" x14ac:dyDescent="0.25">
      <c r="A20" s="4">
        <v>16</v>
      </c>
      <c r="B20" s="3" t="s">
        <v>123</v>
      </c>
      <c r="E20" s="8">
        <v>65.707200000000014</v>
      </c>
      <c r="F20" s="5">
        <f t="shared" si="2"/>
        <v>5.4756000000000009</v>
      </c>
      <c r="G20" s="8">
        <f>E20*10^5/($C$41)</f>
        <v>12.168000000000003</v>
      </c>
      <c r="H20" s="3" t="s">
        <v>40</v>
      </c>
      <c r="I20" s="8"/>
    </row>
    <row r="21" spans="1:9" x14ac:dyDescent="0.25">
      <c r="A21" s="4">
        <v>17</v>
      </c>
      <c r="B21" s="3" t="s">
        <v>61</v>
      </c>
      <c r="E21" s="10">
        <f>0.2*SUM(E14:E20)</f>
        <v>46.896192000000013</v>
      </c>
      <c r="F21" s="10">
        <f>0.2*SUM(F14:F20)</f>
        <v>3.9080160000000008</v>
      </c>
      <c r="G21" s="10">
        <f>0.2*SUM(G14:G20)</f>
        <v>8.6844800000000024</v>
      </c>
      <c r="H21" s="3" t="s">
        <v>40</v>
      </c>
    </row>
    <row r="22" spans="1:9" ht="31.5" x14ac:dyDescent="0.25">
      <c r="A22" s="4">
        <v>18</v>
      </c>
      <c r="B22" s="4" t="s">
        <v>21</v>
      </c>
      <c r="C22" s="8"/>
      <c r="D22" s="9"/>
      <c r="E22" s="9">
        <f>G22*$C$41/10^5</f>
        <v>53.136000000000003</v>
      </c>
      <c r="F22" s="5">
        <f t="shared" si="2"/>
        <v>4.4279999999999999</v>
      </c>
      <c r="G22" s="9">
        <v>9.84</v>
      </c>
      <c r="H22" s="8" t="s">
        <v>39</v>
      </c>
    </row>
    <row r="23" spans="1:9" ht="31.5" x14ac:dyDescent="0.25">
      <c r="A23" s="4">
        <v>19</v>
      </c>
      <c r="B23" s="7" t="s">
        <v>26</v>
      </c>
      <c r="C23" s="8"/>
      <c r="D23" s="8"/>
      <c r="E23" s="8"/>
      <c r="F23" s="5"/>
      <c r="G23" s="8"/>
      <c r="H23" s="8" t="s">
        <v>39</v>
      </c>
    </row>
    <row r="24" spans="1:9" ht="31.5" x14ac:dyDescent="0.25">
      <c r="A24" s="4">
        <v>20</v>
      </c>
      <c r="B24" s="4" t="s">
        <v>16</v>
      </c>
      <c r="C24" s="8"/>
      <c r="D24" s="5"/>
      <c r="E24" s="5"/>
      <c r="F24" s="5"/>
      <c r="G24" s="5"/>
      <c r="H24" s="8" t="s">
        <v>39</v>
      </c>
    </row>
    <row r="25" spans="1:9" ht="31.5" x14ac:dyDescent="0.25">
      <c r="A25" s="4">
        <v>21</v>
      </c>
      <c r="B25" s="4" t="s">
        <v>27</v>
      </c>
      <c r="C25" s="8"/>
      <c r="D25" s="9"/>
      <c r="E25" s="5"/>
      <c r="F25" s="5"/>
      <c r="G25" s="9"/>
      <c r="H25" s="8" t="s">
        <v>39</v>
      </c>
    </row>
    <row r="26" spans="1:9" x14ac:dyDescent="0.25">
      <c r="A26" s="4">
        <v>22</v>
      </c>
      <c r="B26" s="4" t="s">
        <v>28</v>
      </c>
      <c r="C26" s="8"/>
      <c r="D26" s="5"/>
      <c r="E26" s="5"/>
      <c r="F26" s="5"/>
      <c r="G26" s="5"/>
      <c r="H26" s="5" t="s">
        <v>40</v>
      </c>
    </row>
    <row r="27" spans="1:9" x14ac:dyDescent="0.25">
      <c r="A27" s="4">
        <v>23</v>
      </c>
      <c r="B27" s="4" t="s">
        <v>17</v>
      </c>
      <c r="C27" s="9"/>
      <c r="D27" s="5"/>
      <c r="E27" s="5"/>
      <c r="F27" s="5"/>
      <c r="G27" s="5"/>
      <c r="H27" s="5"/>
    </row>
    <row r="28" spans="1:9" x14ac:dyDescent="0.25">
      <c r="A28" s="4">
        <v>24</v>
      </c>
      <c r="B28" s="4" t="s">
        <v>18</v>
      </c>
      <c r="C28" s="9"/>
      <c r="D28" s="9"/>
      <c r="E28" s="9"/>
      <c r="F28" s="5"/>
      <c r="G28" s="9"/>
      <c r="H28" s="9"/>
    </row>
    <row r="29" spans="1:9" x14ac:dyDescent="0.25">
      <c r="A29" s="4">
        <v>25</v>
      </c>
      <c r="B29" s="4" t="s">
        <v>29</v>
      </c>
      <c r="C29" s="8"/>
      <c r="D29" s="9"/>
      <c r="E29" s="5"/>
      <c r="F29" s="5"/>
      <c r="G29" s="10"/>
      <c r="H29" s="10" t="s">
        <v>40</v>
      </c>
    </row>
    <row r="30" spans="1:9" x14ac:dyDescent="0.25">
      <c r="A30" s="4">
        <v>26</v>
      </c>
      <c r="B30" s="3" t="s">
        <v>30</v>
      </c>
      <c r="C30" s="8"/>
      <c r="D30" s="9"/>
      <c r="E30" s="5"/>
      <c r="F30" s="5"/>
      <c r="G30" s="10"/>
      <c r="H30" s="10" t="s">
        <v>40</v>
      </c>
    </row>
    <row r="31" spans="1:9" x14ac:dyDescent="0.25">
      <c r="A31" s="4">
        <v>27</v>
      </c>
      <c r="B31" s="4" t="s">
        <v>20</v>
      </c>
      <c r="F31" s="5"/>
    </row>
    <row r="32" spans="1:9" x14ac:dyDescent="0.25">
      <c r="A32" s="4">
        <v>28</v>
      </c>
      <c r="B32" s="3" t="s">
        <v>31</v>
      </c>
      <c r="F32" s="5"/>
    </row>
    <row r="33" spans="2:8" x14ac:dyDescent="0.25">
      <c r="B33" s="2" t="s">
        <v>32</v>
      </c>
      <c r="C33" s="27">
        <f>10*E33</f>
        <v>5753.6315199999999</v>
      </c>
      <c r="D33" s="6"/>
      <c r="E33" s="6">
        <f>SUM(E12:E30)</f>
        <v>575.36315200000001</v>
      </c>
      <c r="F33" s="6">
        <f>SUM(F12:F30)</f>
        <v>47.946929333333337</v>
      </c>
      <c r="G33" s="6">
        <f>SUM(G12:G30)</f>
        <v>106.54873185185188</v>
      </c>
    </row>
    <row r="34" spans="2:8" x14ac:dyDescent="0.25">
      <c r="B34" s="2" t="s">
        <v>2</v>
      </c>
      <c r="C34" s="11">
        <f>C10+C33</f>
        <v>7480.3215199999995</v>
      </c>
      <c r="D34" s="11"/>
      <c r="E34" s="11">
        <f>E10+E33</f>
        <v>748.032152</v>
      </c>
      <c r="F34" s="11">
        <f>F10+F33</f>
        <v>62.336012666666669</v>
      </c>
      <c r="G34" s="11">
        <f>G10+G33</f>
        <v>138.52447259259262</v>
      </c>
    </row>
    <row r="35" spans="2:8" x14ac:dyDescent="0.25">
      <c r="B35" s="4" t="s">
        <v>15</v>
      </c>
      <c r="C35" s="5"/>
      <c r="D35" s="9"/>
      <c r="E35" s="9"/>
      <c r="F35" s="9"/>
      <c r="G35" s="9"/>
    </row>
    <row r="36" spans="2:8" x14ac:dyDescent="0.25">
      <c r="B36" s="4" t="s">
        <v>35</v>
      </c>
      <c r="C36" s="12">
        <v>0</v>
      </c>
    </row>
    <row r="37" spans="2:8" x14ac:dyDescent="0.25">
      <c r="B37" s="3" t="s">
        <v>115</v>
      </c>
      <c r="C37" s="3">
        <v>150</v>
      </c>
    </row>
    <row r="38" spans="2:8" x14ac:dyDescent="0.25">
      <c r="B38" s="3" t="s">
        <v>116</v>
      </c>
      <c r="C38" s="3">
        <v>10</v>
      </c>
    </row>
    <row r="39" spans="2:8" x14ac:dyDescent="0.25">
      <c r="B39" s="3" t="s">
        <v>117</v>
      </c>
      <c r="C39" s="3">
        <f>C37*C38</f>
        <v>1500</v>
      </c>
    </row>
    <row r="40" spans="2:8" x14ac:dyDescent="0.25">
      <c r="B40" s="3" t="s">
        <v>124</v>
      </c>
      <c r="C40" s="3">
        <v>0</v>
      </c>
      <c r="H40" s="6"/>
    </row>
    <row r="41" spans="2:8" x14ac:dyDescent="0.25">
      <c r="B41" s="3" t="s">
        <v>118</v>
      </c>
      <c r="C41" s="3">
        <f>C39*30*12</f>
        <v>540000</v>
      </c>
      <c r="H41" s="11"/>
    </row>
    <row r="42" spans="2:8" x14ac:dyDescent="0.25">
      <c r="H42" s="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zoomScaleNormal="100" workbookViewId="0">
      <selection activeCell="F15" sqref="F15"/>
    </sheetView>
  </sheetViews>
  <sheetFormatPr defaultRowHeight="15" x14ac:dyDescent="0.25"/>
  <cols>
    <col min="2" max="2" width="50.28515625" style="1" customWidth="1"/>
    <col min="3" max="3" width="27.28515625" customWidth="1"/>
    <col min="4" max="4" width="12" hidden="1" customWidth="1"/>
    <col min="5" max="5" width="20.7109375" customWidth="1"/>
    <col min="6" max="6" width="18.140625" customWidth="1"/>
    <col min="7" max="7" width="26" style="23" customWidth="1"/>
  </cols>
  <sheetData>
    <row r="1" spans="1:7" ht="31.5" x14ac:dyDescent="0.25">
      <c r="A1" s="13" t="s">
        <v>0</v>
      </c>
      <c r="B1" s="13" t="s">
        <v>1</v>
      </c>
      <c r="C1" s="13" t="s">
        <v>11</v>
      </c>
      <c r="D1" s="13" t="s">
        <v>12</v>
      </c>
      <c r="E1" s="13" t="s">
        <v>14</v>
      </c>
      <c r="F1" s="14" t="s">
        <v>24</v>
      </c>
      <c r="G1" s="13" t="s">
        <v>36</v>
      </c>
    </row>
    <row r="2" spans="1:7" ht="15.75" x14ac:dyDescent="0.25">
      <c r="A2" s="4"/>
      <c r="B2" s="2" t="s">
        <v>22</v>
      </c>
      <c r="C2" s="4"/>
      <c r="D2" s="4"/>
      <c r="E2" s="4"/>
      <c r="F2" s="15"/>
      <c r="G2" s="4"/>
    </row>
    <row r="3" spans="1:7" ht="31.5" x14ac:dyDescent="0.25">
      <c r="A3" s="4">
        <v>1</v>
      </c>
      <c r="B3" s="4" t="s">
        <v>4</v>
      </c>
      <c r="C3" s="5">
        <v>1529.3</v>
      </c>
      <c r="D3" s="5">
        <f>PMT(0.05/12,120,C3)</f>
        <v>-16.220599245511774</v>
      </c>
      <c r="E3" s="5">
        <f>D3*-12</f>
        <v>194.64719094614128</v>
      </c>
      <c r="F3" s="16">
        <f>E3*10^5/(7.2*10^5)</f>
        <v>27.034332075852959</v>
      </c>
      <c r="G3" s="5" t="s">
        <v>37</v>
      </c>
    </row>
    <row r="4" spans="1:7" ht="47.25" x14ac:dyDescent="0.25">
      <c r="A4" s="4">
        <v>2</v>
      </c>
      <c r="B4" s="4" t="s">
        <v>5</v>
      </c>
      <c r="C4" s="5">
        <v>136.47999999999999</v>
      </c>
      <c r="D4" s="5">
        <f>PMT(0.05/12,120,C4)</f>
        <v>-1.4475821519828989</v>
      </c>
      <c r="E4" s="5">
        <f t="shared" ref="E4:E6" si="0">D4*-12</f>
        <v>17.370985823794786</v>
      </c>
      <c r="F4" s="16">
        <f t="shared" ref="F4:F6" si="1">E4*10^5/(7.2*10^5)</f>
        <v>2.4126369199714981</v>
      </c>
      <c r="G4" s="5" t="s">
        <v>37</v>
      </c>
    </row>
    <row r="5" spans="1:7" ht="31.5" x14ac:dyDescent="0.25">
      <c r="A5" s="4">
        <v>3</v>
      </c>
      <c r="B5" s="4" t="s">
        <v>6</v>
      </c>
      <c r="C5" s="5">
        <v>0</v>
      </c>
      <c r="D5" s="5">
        <f t="shared" ref="D5:D6" si="2">PMT(0/12,120,C5)</f>
        <v>0</v>
      </c>
      <c r="E5" s="5">
        <f t="shared" si="0"/>
        <v>0</v>
      </c>
      <c r="F5" s="16">
        <f t="shared" si="1"/>
        <v>0</v>
      </c>
      <c r="G5" s="5" t="s">
        <v>38</v>
      </c>
    </row>
    <row r="6" spans="1:7" ht="31.5" x14ac:dyDescent="0.25">
      <c r="A6" s="4">
        <v>4</v>
      </c>
      <c r="B6" s="4" t="s">
        <v>7</v>
      </c>
      <c r="C6" s="5">
        <v>5.46</v>
      </c>
      <c r="D6" s="5">
        <f t="shared" si="2"/>
        <v>-4.5499999999999999E-2</v>
      </c>
      <c r="E6" s="5">
        <f t="shared" si="0"/>
        <v>0.54600000000000004</v>
      </c>
      <c r="F6" s="16">
        <f t="shared" si="1"/>
        <v>7.583333333333335E-2</v>
      </c>
      <c r="G6" s="5" t="s">
        <v>38</v>
      </c>
    </row>
    <row r="7" spans="1:7" ht="63" x14ac:dyDescent="0.25">
      <c r="A7" s="4">
        <v>5</v>
      </c>
      <c r="B7" s="4" t="s">
        <v>10</v>
      </c>
      <c r="C7" s="5">
        <v>34.89</v>
      </c>
      <c r="D7" s="5">
        <f>PMT(0/12,120,C7)</f>
        <v>-0.29075000000000001</v>
      </c>
      <c r="E7" s="5">
        <f>D7*-12</f>
        <v>3.4889999999999999</v>
      </c>
      <c r="F7" s="16">
        <f>E7*10^5/(7.2*10^5)</f>
        <v>0.48458333333333331</v>
      </c>
      <c r="G7" s="5" t="s">
        <v>38</v>
      </c>
    </row>
    <row r="8" spans="1:7" ht="15.75" x14ac:dyDescent="0.25">
      <c r="A8" s="4">
        <v>6</v>
      </c>
      <c r="B8" s="4" t="s">
        <v>3</v>
      </c>
      <c r="C8" s="5">
        <v>20.56</v>
      </c>
      <c r="D8" s="5">
        <f>PMT(0/12,120,C8)</f>
        <v>-0.17133333333333331</v>
      </c>
      <c r="E8" s="5">
        <f>D8*-12</f>
        <v>2.0559999999999996</v>
      </c>
      <c r="F8" s="16">
        <f>E8*10^5/(7.2*10^5)</f>
        <v>0.28555555555555551</v>
      </c>
      <c r="G8" s="5" t="s">
        <v>38</v>
      </c>
    </row>
    <row r="9" spans="1:7" ht="15.75" x14ac:dyDescent="0.25">
      <c r="A9" s="4">
        <v>7</v>
      </c>
      <c r="B9" s="4" t="s">
        <v>19</v>
      </c>
      <c r="C9" s="5"/>
      <c r="D9" s="5"/>
      <c r="E9" s="5"/>
      <c r="F9" s="16"/>
      <c r="G9" s="5"/>
    </row>
    <row r="10" spans="1:7" ht="15.75" x14ac:dyDescent="0.25">
      <c r="A10" s="3"/>
      <c r="B10" s="2" t="s">
        <v>25</v>
      </c>
      <c r="C10" s="6">
        <f>SUM(C3:C8)</f>
        <v>1726.69</v>
      </c>
      <c r="D10" s="6"/>
      <c r="E10" s="6">
        <f>SUM(E3:E8)</f>
        <v>218.10917676993608</v>
      </c>
      <c r="F10" s="17">
        <f>SUM(F3:F8)</f>
        <v>30.292941218046675</v>
      </c>
      <c r="G10" s="6"/>
    </row>
    <row r="11" spans="1:7" ht="31.5" x14ac:dyDescent="0.25">
      <c r="A11" s="4"/>
      <c r="B11" s="2" t="s">
        <v>23</v>
      </c>
      <c r="C11" s="5"/>
      <c r="D11" s="5"/>
      <c r="E11" s="5"/>
      <c r="F11" s="16"/>
      <c r="G11" s="5"/>
    </row>
    <row r="12" spans="1:7" ht="15.75" x14ac:dyDescent="0.25">
      <c r="A12" s="4">
        <v>8</v>
      </c>
      <c r="B12" s="7" t="s">
        <v>8</v>
      </c>
      <c r="C12" s="8">
        <f>10*E12</f>
        <v>2328</v>
      </c>
      <c r="D12" s="8">
        <v>232.8</v>
      </c>
      <c r="E12" s="8">
        <v>232.8</v>
      </c>
      <c r="F12" s="18">
        <f>E12*10^5/(7.2*10^5)</f>
        <v>32.333333333333336</v>
      </c>
      <c r="G12" s="5" t="s">
        <v>38</v>
      </c>
    </row>
    <row r="13" spans="1:7" ht="15.75" x14ac:dyDescent="0.25">
      <c r="A13" s="4">
        <v>9</v>
      </c>
      <c r="B13" s="7" t="s">
        <v>9</v>
      </c>
      <c r="C13" s="8">
        <f t="shared" ref="C13:C18" si="3">10*E13</f>
        <v>80.5</v>
      </c>
      <c r="D13" s="8">
        <v>8.0500000000000007</v>
      </c>
      <c r="E13" s="8">
        <v>8.0500000000000007</v>
      </c>
      <c r="F13" s="18">
        <f>E13*10^5/(7.2*10^5)</f>
        <v>1.1180555555555558</v>
      </c>
      <c r="G13" s="5" t="s">
        <v>38</v>
      </c>
    </row>
    <row r="14" spans="1:7" ht="31.5" x14ac:dyDescent="0.25">
      <c r="A14" s="4">
        <v>10</v>
      </c>
      <c r="B14" s="7" t="s">
        <v>26</v>
      </c>
      <c r="C14" s="8">
        <f t="shared" si="3"/>
        <v>0</v>
      </c>
      <c r="D14" s="8"/>
      <c r="E14" s="8"/>
      <c r="F14" s="18"/>
      <c r="G14" s="8" t="s">
        <v>39</v>
      </c>
    </row>
    <row r="15" spans="1:7" ht="31.5" x14ac:dyDescent="0.25">
      <c r="A15" s="4">
        <v>11</v>
      </c>
      <c r="B15" s="4" t="s">
        <v>21</v>
      </c>
      <c r="C15" s="8">
        <f t="shared" si="3"/>
        <v>590.4</v>
      </c>
      <c r="D15" s="9"/>
      <c r="E15" s="9">
        <v>59.04</v>
      </c>
      <c r="F15" s="9">
        <v>9.84</v>
      </c>
      <c r="G15" s="8" t="s">
        <v>39</v>
      </c>
    </row>
    <row r="16" spans="1:7" ht="31.5" x14ac:dyDescent="0.25">
      <c r="A16" s="4">
        <v>12</v>
      </c>
      <c r="B16" s="4" t="s">
        <v>16</v>
      </c>
      <c r="C16" s="8">
        <f t="shared" si="3"/>
        <v>360</v>
      </c>
      <c r="D16" s="5"/>
      <c r="E16" s="5">
        <f>F16*7.2</f>
        <v>36</v>
      </c>
      <c r="F16" s="16">
        <v>5</v>
      </c>
      <c r="G16" s="8" t="s">
        <v>39</v>
      </c>
    </row>
    <row r="17" spans="1:7" ht="31.5" x14ac:dyDescent="0.25">
      <c r="A17" s="4">
        <v>13</v>
      </c>
      <c r="B17" s="4" t="s">
        <v>27</v>
      </c>
      <c r="C17" s="8">
        <f t="shared" si="3"/>
        <v>540</v>
      </c>
      <c r="D17" s="9"/>
      <c r="E17" s="5">
        <f>F17*7.2</f>
        <v>54</v>
      </c>
      <c r="F17" s="19">
        <v>7.5</v>
      </c>
      <c r="G17" s="8" t="s">
        <v>39</v>
      </c>
    </row>
    <row r="18" spans="1:7" ht="15.75" x14ac:dyDescent="0.25">
      <c r="A18" s="4">
        <v>14</v>
      </c>
      <c r="B18" s="4" t="s">
        <v>28</v>
      </c>
      <c r="C18" s="8">
        <f t="shared" si="3"/>
        <v>540</v>
      </c>
      <c r="D18" s="5"/>
      <c r="E18" s="5">
        <f>F18*7.2</f>
        <v>54</v>
      </c>
      <c r="F18" s="16">
        <v>7.5</v>
      </c>
      <c r="G18" s="5" t="s">
        <v>40</v>
      </c>
    </row>
    <row r="19" spans="1:7" ht="15.75" x14ac:dyDescent="0.25">
      <c r="A19" s="4">
        <v>15</v>
      </c>
      <c r="B19" s="4" t="s">
        <v>17</v>
      </c>
      <c r="C19" s="9"/>
      <c r="D19" s="5"/>
      <c r="E19" s="5"/>
      <c r="F19" s="16"/>
      <c r="G19" s="5"/>
    </row>
    <row r="20" spans="1:7" ht="15.75" x14ac:dyDescent="0.25">
      <c r="A20" s="4">
        <v>16</v>
      </c>
      <c r="B20" s="4" t="s">
        <v>18</v>
      </c>
      <c r="C20" s="9"/>
      <c r="D20" s="9"/>
      <c r="E20" s="9"/>
      <c r="F20" s="19"/>
      <c r="G20" s="9"/>
    </row>
    <row r="21" spans="1:7" ht="15.75" x14ac:dyDescent="0.25">
      <c r="A21" s="4">
        <v>17</v>
      </c>
      <c r="B21" s="4" t="s">
        <v>29</v>
      </c>
      <c r="C21" s="8">
        <f>10*E21</f>
        <v>280.79999999999995</v>
      </c>
      <c r="D21" s="9"/>
      <c r="E21" s="5">
        <f>F21*7.2</f>
        <v>28.08</v>
      </c>
      <c r="F21" s="20">
        <v>3.9</v>
      </c>
      <c r="G21" s="10" t="s">
        <v>40</v>
      </c>
    </row>
    <row r="22" spans="1:7" ht="15.75" x14ac:dyDescent="0.25">
      <c r="A22" s="3">
        <v>18</v>
      </c>
      <c r="B22" s="3" t="s">
        <v>30</v>
      </c>
      <c r="C22" s="8">
        <f>10*E22</f>
        <v>79.2</v>
      </c>
      <c r="D22" s="9"/>
      <c r="E22" s="5">
        <f>F22*7.2</f>
        <v>7.9200000000000008</v>
      </c>
      <c r="F22" s="20">
        <v>1.1000000000000001</v>
      </c>
      <c r="G22" s="10" t="s">
        <v>40</v>
      </c>
    </row>
    <row r="23" spans="1:7" ht="15.75" x14ac:dyDescent="0.25">
      <c r="A23" s="4">
        <v>19</v>
      </c>
      <c r="B23" s="4" t="s">
        <v>20</v>
      </c>
      <c r="C23" s="3"/>
      <c r="D23" s="3"/>
      <c r="E23" s="3"/>
      <c r="F23" s="21"/>
      <c r="G23" s="3"/>
    </row>
    <row r="24" spans="1:7" ht="15.75" x14ac:dyDescent="0.25">
      <c r="A24" s="3">
        <v>20</v>
      </c>
      <c r="B24" s="3" t="s">
        <v>31</v>
      </c>
      <c r="C24" s="3"/>
      <c r="D24" s="3"/>
      <c r="E24" s="3"/>
      <c r="F24" s="21"/>
      <c r="G24" s="3"/>
    </row>
    <row r="25" spans="1:7" ht="15.75" x14ac:dyDescent="0.25">
      <c r="A25" s="3"/>
      <c r="B25" s="2" t="s">
        <v>32</v>
      </c>
      <c r="C25" s="27">
        <f>10*E25</f>
        <v>4798.9000000000005</v>
      </c>
      <c r="D25" s="6"/>
      <c r="E25" s="6">
        <f>SUM(E12:E22)</f>
        <v>479.89000000000004</v>
      </c>
      <c r="F25" s="17">
        <f>SUM(F12:F22)</f>
        <v>68.291388888888889</v>
      </c>
      <c r="G25" s="6"/>
    </row>
    <row r="26" spans="1:7" ht="15.75" x14ac:dyDescent="0.25">
      <c r="A26" s="3"/>
      <c r="B26" s="2" t="s">
        <v>2</v>
      </c>
      <c r="C26" s="11">
        <f>C10+C25</f>
        <v>6525.59</v>
      </c>
      <c r="D26" s="11"/>
      <c r="E26" s="11">
        <f>E10+E25</f>
        <v>697.99917676993618</v>
      </c>
      <c r="F26" s="22">
        <f>F10+F25</f>
        <v>98.584330106935568</v>
      </c>
      <c r="G26" s="11"/>
    </row>
    <row r="27" spans="1:7" ht="15.75" x14ac:dyDescent="0.25">
      <c r="A27" s="3"/>
      <c r="B27" s="4" t="s">
        <v>15</v>
      </c>
      <c r="C27" s="5"/>
      <c r="D27" s="9"/>
      <c r="E27" s="9"/>
      <c r="F27" s="19"/>
      <c r="G27" s="9"/>
    </row>
    <row r="28" spans="1:7" ht="15.75" x14ac:dyDescent="0.25">
      <c r="A28" s="3"/>
      <c r="B28" s="4" t="s">
        <v>35</v>
      </c>
      <c r="C28" s="12">
        <v>0.05</v>
      </c>
      <c r="D28" s="3"/>
      <c r="E28" s="3"/>
      <c r="F28" s="21"/>
      <c r="G28" s="3"/>
    </row>
    <row r="29" spans="1:7" ht="15.75" x14ac:dyDescent="0.25">
      <c r="A29" s="3"/>
      <c r="B29" s="4" t="s">
        <v>13</v>
      </c>
      <c r="C29" s="4">
        <v>720000</v>
      </c>
      <c r="D29" s="3"/>
      <c r="E29" s="3"/>
      <c r="F29" s="21"/>
      <c r="G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F15" sqref="F15"/>
    </sheetView>
  </sheetViews>
  <sheetFormatPr defaultRowHeight="15" x14ac:dyDescent="0.25"/>
  <cols>
    <col min="1" max="1" width="10.140625" customWidth="1"/>
    <col min="2" max="2" width="40.140625" style="1" customWidth="1"/>
    <col min="3" max="3" width="13" customWidth="1"/>
    <col min="4" max="4" width="12.7109375" hidden="1" customWidth="1"/>
    <col min="5" max="5" width="22.28515625" customWidth="1"/>
    <col min="6" max="6" width="17" customWidth="1"/>
    <col min="7" max="7" width="26" style="23" customWidth="1"/>
  </cols>
  <sheetData>
    <row r="1" spans="1:7" ht="31.5" x14ac:dyDescent="0.25">
      <c r="A1" s="13" t="s">
        <v>0</v>
      </c>
      <c r="B1" s="13" t="s">
        <v>1</v>
      </c>
      <c r="C1" s="13" t="s">
        <v>11</v>
      </c>
      <c r="D1" s="13" t="s">
        <v>12</v>
      </c>
      <c r="E1" s="13" t="s">
        <v>14</v>
      </c>
      <c r="F1" s="14" t="s">
        <v>24</v>
      </c>
      <c r="G1" s="13" t="s">
        <v>36</v>
      </c>
    </row>
    <row r="2" spans="1:7" ht="15.75" x14ac:dyDescent="0.25">
      <c r="A2" s="4"/>
      <c r="B2" s="2" t="s">
        <v>22</v>
      </c>
      <c r="C2" s="4"/>
      <c r="D2" s="4"/>
      <c r="E2" s="4"/>
      <c r="F2" s="15"/>
      <c r="G2" s="4"/>
    </row>
    <row r="3" spans="1:7" ht="31.5" x14ac:dyDescent="0.25">
      <c r="A3" s="4">
        <v>1</v>
      </c>
      <c r="B3" s="4" t="s">
        <v>4</v>
      </c>
      <c r="C3" s="5">
        <v>1529.3</v>
      </c>
      <c r="D3" s="5">
        <f>PMT(0.1/12,120,C3)</f>
        <v>-20.20981219132781</v>
      </c>
      <c r="E3" s="5">
        <f>D3*-12</f>
        <v>242.5177462959337</v>
      </c>
      <c r="F3" s="16">
        <f>E3*10^5/(7.2*10^5)</f>
        <v>33.683020318879684</v>
      </c>
      <c r="G3" s="5" t="s">
        <v>37</v>
      </c>
    </row>
    <row r="4" spans="1:7" ht="31.5" x14ac:dyDescent="0.25">
      <c r="A4" s="4">
        <v>2</v>
      </c>
      <c r="B4" s="4" t="s">
        <v>5</v>
      </c>
      <c r="C4" s="5">
        <v>136.47999999999999</v>
      </c>
      <c r="D4" s="5">
        <f>PMT(0.1/12,120,C4)</f>
        <v>-1.803593256962283</v>
      </c>
      <c r="E4" s="5">
        <f t="shared" ref="E4:E6" si="0">D4*-12</f>
        <v>21.643119083547397</v>
      </c>
      <c r="F4" s="16">
        <f t="shared" ref="F4:F6" si="1">E4*10^5/(7.2*10^5)</f>
        <v>3.0059887616038052</v>
      </c>
      <c r="G4" s="5" t="s">
        <v>37</v>
      </c>
    </row>
    <row r="5" spans="1:7" ht="31.5" x14ac:dyDescent="0.25">
      <c r="A5" s="4">
        <v>3</v>
      </c>
      <c r="B5" s="4" t="s">
        <v>6</v>
      </c>
      <c r="C5" s="5">
        <v>0</v>
      </c>
      <c r="D5" s="5">
        <f t="shared" ref="D5:D6" si="2">PMT(0/12,120,C5)</f>
        <v>0</v>
      </c>
      <c r="E5" s="5">
        <f t="shared" si="0"/>
        <v>0</v>
      </c>
      <c r="F5" s="16">
        <f t="shared" si="1"/>
        <v>0</v>
      </c>
      <c r="G5" s="5" t="s">
        <v>38</v>
      </c>
    </row>
    <row r="6" spans="1:7" ht="15.75" x14ac:dyDescent="0.25">
      <c r="A6" s="4">
        <v>4</v>
      </c>
      <c r="B6" s="4" t="s">
        <v>7</v>
      </c>
      <c r="C6" s="5">
        <v>5.46</v>
      </c>
      <c r="D6" s="5">
        <f t="shared" si="2"/>
        <v>-4.5499999999999999E-2</v>
      </c>
      <c r="E6" s="5">
        <f t="shared" si="0"/>
        <v>0.54600000000000004</v>
      </c>
      <c r="F6" s="16">
        <f t="shared" si="1"/>
        <v>7.583333333333335E-2</v>
      </c>
      <c r="G6" s="5" t="s">
        <v>38</v>
      </c>
    </row>
    <row r="7" spans="1:7" ht="31.5" x14ac:dyDescent="0.25">
      <c r="A7" s="4">
        <v>5</v>
      </c>
      <c r="B7" s="4" t="s">
        <v>10</v>
      </c>
      <c r="C7" s="5">
        <v>34.89</v>
      </c>
      <c r="D7" s="5">
        <f>PMT(0/12,120,C7)</f>
        <v>-0.29075000000000001</v>
      </c>
      <c r="E7" s="5">
        <f>D7*-12</f>
        <v>3.4889999999999999</v>
      </c>
      <c r="F7" s="16">
        <f>E7*10^5/(7.2*10^5)</f>
        <v>0.48458333333333331</v>
      </c>
      <c r="G7" s="5" t="s">
        <v>38</v>
      </c>
    </row>
    <row r="8" spans="1:7" ht="15.75" x14ac:dyDescent="0.25">
      <c r="A8" s="4">
        <v>6</v>
      </c>
      <c r="B8" s="4" t="s">
        <v>3</v>
      </c>
      <c r="C8" s="5">
        <v>20.56</v>
      </c>
      <c r="D8" s="5">
        <f>PMT(0/12,120,C8)</f>
        <v>-0.17133333333333331</v>
      </c>
      <c r="E8" s="5">
        <f>D8*-12</f>
        <v>2.0559999999999996</v>
      </c>
      <c r="F8" s="16">
        <f>E8*10^5/(7.2*10^5)</f>
        <v>0.28555555555555551</v>
      </c>
      <c r="G8" s="5" t="s">
        <v>38</v>
      </c>
    </row>
    <row r="9" spans="1:7" ht="15.75" x14ac:dyDescent="0.25">
      <c r="A9" s="4">
        <v>7</v>
      </c>
      <c r="B9" s="4" t="s">
        <v>19</v>
      </c>
      <c r="C9" s="5"/>
      <c r="D9" s="5"/>
      <c r="E9" s="5"/>
      <c r="F9" s="16"/>
      <c r="G9" s="5"/>
    </row>
    <row r="10" spans="1:7" ht="15.75" x14ac:dyDescent="0.25">
      <c r="A10" s="3"/>
      <c r="B10" s="2" t="s">
        <v>25</v>
      </c>
      <c r="C10" s="6">
        <f>SUM(C3:C8)</f>
        <v>1726.69</v>
      </c>
      <c r="D10" s="6"/>
      <c r="E10" s="6">
        <f>SUM(E3:E8)</f>
        <v>270.25186537948105</v>
      </c>
      <c r="F10" s="17">
        <f>SUM(F3:F8)</f>
        <v>37.53498130270571</v>
      </c>
      <c r="G10" s="6"/>
    </row>
    <row r="11" spans="1:7" ht="15.75" x14ac:dyDescent="0.25">
      <c r="A11" s="4"/>
      <c r="B11" s="2" t="s">
        <v>23</v>
      </c>
      <c r="C11" s="5"/>
      <c r="D11" s="5"/>
      <c r="E11" s="5"/>
      <c r="F11" s="16"/>
      <c r="G11" s="5"/>
    </row>
    <row r="12" spans="1:7" ht="31.5" x14ac:dyDescent="0.25">
      <c r="A12" s="4">
        <v>8</v>
      </c>
      <c r="B12" s="7" t="s">
        <v>8</v>
      </c>
      <c r="C12" s="8">
        <f>10*E12</f>
        <v>2328</v>
      </c>
      <c r="D12" s="8">
        <v>232.8</v>
      </c>
      <c r="E12" s="8">
        <v>232.8</v>
      </c>
      <c r="F12" s="18">
        <f>E12*10^5/(7.2*10^5)</f>
        <v>32.333333333333336</v>
      </c>
      <c r="G12" s="5" t="s">
        <v>38</v>
      </c>
    </row>
    <row r="13" spans="1:7" ht="31.5" x14ac:dyDescent="0.25">
      <c r="A13" s="4">
        <v>9</v>
      </c>
      <c r="B13" s="7" t="s">
        <v>9</v>
      </c>
      <c r="C13" s="8">
        <f t="shared" ref="C13:C18" si="3">10*E13</f>
        <v>80.5</v>
      </c>
      <c r="D13" s="8">
        <v>8.0500000000000007</v>
      </c>
      <c r="E13" s="8">
        <v>8.0500000000000007</v>
      </c>
      <c r="F13" s="18">
        <f>E13*10^5/(7.2*10^5)</f>
        <v>1.1180555555555558</v>
      </c>
      <c r="G13" s="5" t="s">
        <v>38</v>
      </c>
    </row>
    <row r="14" spans="1:7" ht="31.5" x14ac:dyDescent="0.25">
      <c r="A14" s="4">
        <v>10</v>
      </c>
      <c r="B14" s="7" t="s">
        <v>26</v>
      </c>
      <c r="C14" s="8">
        <f t="shared" si="3"/>
        <v>0</v>
      </c>
      <c r="D14" s="8"/>
      <c r="E14" s="8"/>
      <c r="F14" s="18"/>
      <c r="G14" s="8" t="s">
        <v>39</v>
      </c>
    </row>
    <row r="15" spans="1:7" ht="31.5" x14ac:dyDescent="0.25">
      <c r="A15" s="4">
        <v>11</v>
      </c>
      <c r="B15" s="4" t="s">
        <v>21</v>
      </c>
      <c r="C15" s="8">
        <f t="shared" si="3"/>
        <v>590.4</v>
      </c>
      <c r="D15" s="9"/>
      <c r="E15" s="9">
        <v>59.04</v>
      </c>
      <c r="F15" s="9">
        <v>9.84</v>
      </c>
      <c r="G15" s="8" t="s">
        <v>39</v>
      </c>
    </row>
    <row r="16" spans="1:7" ht="31.5" x14ac:dyDescent="0.25">
      <c r="A16" s="4">
        <v>12</v>
      </c>
      <c r="B16" s="4" t="s">
        <v>16</v>
      </c>
      <c r="C16" s="8">
        <f t="shared" si="3"/>
        <v>360</v>
      </c>
      <c r="D16" s="5"/>
      <c r="E16" s="5">
        <f>F16*7.2</f>
        <v>36</v>
      </c>
      <c r="F16" s="16">
        <v>5</v>
      </c>
      <c r="G16" s="8" t="s">
        <v>39</v>
      </c>
    </row>
    <row r="17" spans="1:7" ht="31.5" x14ac:dyDescent="0.25">
      <c r="A17" s="4">
        <v>13</v>
      </c>
      <c r="B17" s="4" t="s">
        <v>27</v>
      </c>
      <c r="C17" s="8">
        <f t="shared" si="3"/>
        <v>540</v>
      </c>
      <c r="D17" s="9"/>
      <c r="E17" s="5">
        <f>F17*7.2</f>
        <v>54</v>
      </c>
      <c r="F17" s="19">
        <v>7.5</v>
      </c>
      <c r="G17" s="8" t="s">
        <v>39</v>
      </c>
    </row>
    <row r="18" spans="1:7" ht="15.75" x14ac:dyDescent="0.25">
      <c r="A18" s="4">
        <v>14</v>
      </c>
      <c r="B18" s="4" t="s">
        <v>28</v>
      </c>
      <c r="C18" s="8">
        <f t="shared" si="3"/>
        <v>540</v>
      </c>
      <c r="D18" s="5"/>
      <c r="E18" s="5">
        <f>F18*7.2</f>
        <v>54</v>
      </c>
      <c r="F18" s="16">
        <v>7.5</v>
      </c>
      <c r="G18" s="5" t="s">
        <v>40</v>
      </c>
    </row>
    <row r="19" spans="1:7" ht="15.75" x14ac:dyDescent="0.25">
      <c r="A19" s="4">
        <v>15</v>
      </c>
      <c r="B19" s="4" t="s">
        <v>17</v>
      </c>
      <c r="C19" s="9"/>
      <c r="D19" s="5"/>
      <c r="E19" s="5"/>
      <c r="F19" s="16"/>
      <c r="G19" s="5"/>
    </row>
    <row r="20" spans="1:7" ht="15.75" x14ac:dyDescent="0.25">
      <c r="A20" s="4">
        <v>16</v>
      </c>
      <c r="B20" s="4" t="s">
        <v>18</v>
      </c>
      <c r="C20" s="9"/>
      <c r="D20" s="9"/>
      <c r="E20" s="9"/>
      <c r="F20" s="19"/>
      <c r="G20" s="9"/>
    </row>
    <row r="21" spans="1:7" ht="15.75" x14ac:dyDescent="0.25">
      <c r="A21" s="4">
        <v>17</v>
      </c>
      <c r="B21" s="4" t="s">
        <v>29</v>
      </c>
      <c r="C21" s="8">
        <f>10*E21</f>
        <v>280.79999999999995</v>
      </c>
      <c r="D21" s="9"/>
      <c r="E21" s="5">
        <f>F21*7.2</f>
        <v>28.08</v>
      </c>
      <c r="F21" s="20">
        <v>3.9</v>
      </c>
      <c r="G21" s="10" t="s">
        <v>40</v>
      </c>
    </row>
    <row r="22" spans="1:7" ht="15.75" x14ac:dyDescent="0.25">
      <c r="A22" s="3">
        <v>18</v>
      </c>
      <c r="B22" s="3" t="s">
        <v>30</v>
      </c>
      <c r="C22" s="8">
        <f>10*E22</f>
        <v>79.2</v>
      </c>
      <c r="D22" s="9"/>
      <c r="E22" s="5">
        <f>F22*7.2</f>
        <v>7.9200000000000008</v>
      </c>
      <c r="F22" s="20">
        <v>1.1000000000000001</v>
      </c>
      <c r="G22" s="10" t="s">
        <v>40</v>
      </c>
    </row>
    <row r="23" spans="1:7" ht="15.75" x14ac:dyDescent="0.25">
      <c r="A23" s="4">
        <v>19</v>
      </c>
      <c r="B23" s="4" t="s">
        <v>20</v>
      </c>
      <c r="C23" s="3"/>
      <c r="D23" s="3"/>
      <c r="E23" s="3"/>
      <c r="F23" s="21"/>
      <c r="G23" s="3"/>
    </row>
    <row r="24" spans="1:7" ht="15.75" x14ac:dyDescent="0.25">
      <c r="A24" s="3">
        <v>20</v>
      </c>
      <c r="B24" s="3" t="s">
        <v>31</v>
      </c>
      <c r="C24" s="3"/>
      <c r="D24" s="3"/>
      <c r="E24" s="3"/>
      <c r="F24" s="21"/>
      <c r="G24" s="3"/>
    </row>
    <row r="25" spans="1:7" ht="15.75" x14ac:dyDescent="0.25">
      <c r="A25" s="3"/>
      <c r="B25" s="2" t="s">
        <v>32</v>
      </c>
      <c r="C25" s="27">
        <f>10*E25</f>
        <v>4798.9000000000005</v>
      </c>
      <c r="D25" s="6"/>
      <c r="E25" s="6">
        <f>SUM(E12:E22)</f>
        <v>479.89000000000004</v>
      </c>
      <c r="F25" s="17">
        <f>SUM(F12:F22)</f>
        <v>68.291388888888889</v>
      </c>
      <c r="G25" s="6"/>
    </row>
    <row r="26" spans="1:7" ht="15.75" x14ac:dyDescent="0.25">
      <c r="A26" s="3"/>
      <c r="B26" s="2" t="s">
        <v>2</v>
      </c>
      <c r="C26" s="11">
        <f>C10+C25</f>
        <v>6525.59</v>
      </c>
      <c r="D26" s="11"/>
      <c r="E26" s="11">
        <f>E10+E25</f>
        <v>750.14186537948103</v>
      </c>
      <c r="F26" s="22">
        <f>F10+F25</f>
        <v>105.82637019159461</v>
      </c>
      <c r="G26" s="11"/>
    </row>
    <row r="27" spans="1:7" ht="15.75" x14ac:dyDescent="0.25">
      <c r="A27" s="3"/>
      <c r="B27" s="4" t="s">
        <v>15</v>
      </c>
      <c r="C27" s="5"/>
      <c r="D27" s="9"/>
      <c r="E27" s="9"/>
      <c r="F27" s="19"/>
      <c r="G27" s="9"/>
    </row>
    <row r="28" spans="1:7" ht="15.75" x14ac:dyDescent="0.25">
      <c r="A28" s="3"/>
      <c r="B28" s="4" t="s">
        <v>35</v>
      </c>
      <c r="C28" s="12">
        <v>0.1</v>
      </c>
      <c r="D28" s="3"/>
      <c r="E28" s="3"/>
      <c r="F28" s="21"/>
      <c r="G28" s="3"/>
    </row>
    <row r="29" spans="1:7" ht="15.75" x14ac:dyDescent="0.25">
      <c r="A29" s="3"/>
      <c r="B29" s="4" t="s">
        <v>13</v>
      </c>
      <c r="C29" s="4">
        <v>720000</v>
      </c>
      <c r="D29" s="3"/>
      <c r="E29" s="3"/>
      <c r="F29" s="21"/>
      <c r="G2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5" workbookViewId="0">
      <selection activeCell="D1" sqref="D1:D1048576"/>
    </sheetView>
  </sheetViews>
  <sheetFormatPr defaultRowHeight="15" x14ac:dyDescent="0.25"/>
  <cols>
    <col min="1" max="1" width="17" style="3" customWidth="1"/>
    <col min="2" max="2" width="48.140625" style="3" customWidth="1"/>
    <col min="3" max="3" width="16.140625" style="3" customWidth="1"/>
    <col min="4" max="4" width="19" style="3" hidden="1" customWidth="1"/>
    <col min="5" max="5" width="18.85546875" style="3" customWidth="1"/>
    <col min="6" max="6" width="21.28515625" style="3" customWidth="1"/>
    <col min="7" max="7" width="20.5703125" style="3" customWidth="1"/>
    <col min="8" max="8" width="26" style="3" customWidth="1"/>
    <col min="9" max="9" width="20.85546875" style="3" customWidth="1"/>
    <col min="10" max="16384" width="9.140625" style="3"/>
  </cols>
  <sheetData>
    <row r="1" spans="1:9" ht="31.5" x14ac:dyDescent="0.25">
      <c r="A1" s="13" t="s">
        <v>0</v>
      </c>
      <c r="B1" s="13" t="s">
        <v>1</v>
      </c>
      <c r="C1" s="13" t="s">
        <v>11</v>
      </c>
      <c r="D1" s="13" t="s">
        <v>12</v>
      </c>
      <c r="E1" s="13" t="s">
        <v>14</v>
      </c>
      <c r="F1" s="13" t="s">
        <v>125</v>
      </c>
      <c r="G1" s="13" t="s">
        <v>24</v>
      </c>
      <c r="H1" s="13" t="s">
        <v>36</v>
      </c>
    </row>
    <row r="2" spans="1:9" ht="15.75" x14ac:dyDescent="0.25">
      <c r="A2" s="4"/>
      <c r="B2" s="2" t="s">
        <v>22</v>
      </c>
      <c r="C2" s="4"/>
      <c r="D2" s="4"/>
      <c r="E2" s="4"/>
      <c r="F2" s="4"/>
      <c r="G2" s="4"/>
      <c r="H2" s="4"/>
    </row>
    <row r="3" spans="1:9" ht="31.5" x14ac:dyDescent="0.25">
      <c r="A3" s="4">
        <v>1</v>
      </c>
      <c r="B3" s="4" t="s">
        <v>4</v>
      </c>
      <c r="C3" s="5">
        <v>1529.3</v>
      </c>
      <c r="D3" s="5">
        <f>PMT(0.15/12,120,C3)</f>
        <v>-24.672954985375078</v>
      </c>
      <c r="E3" s="5">
        <f>D3*-12</f>
        <v>296.07545982450097</v>
      </c>
      <c r="F3" s="5">
        <f>E3/12</f>
        <v>24.672954985375082</v>
      </c>
      <c r="G3" s="5">
        <f>E3*10^5/$C$41</f>
        <v>54.828788856389068</v>
      </c>
      <c r="H3" s="5" t="s">
        <v>37</v>
      </c>
    </row>
    <row r="4" spans="1:9" ht="31.5" x14ac:dyDescent="0.25">
      <c r="A4" s="4">
        <v>2</v>
      </c>
      <c r="B4" s="4" t="s">
        <v>5</v>
      </c>
      <c r="C4" s="5">
        <v>136.47999999999999</v>
      </c>
      <c r="D4" s="5">
        <f>PMT(0.15/12,120,C4)</f>
        <v>-2.2018994941502585</v>
      </c>
      <c r="E4" s="5">
        <f t="shared" ref="E4:E6" si="0">D4*-12</f>
        <v>26.422793929803102</v>
      </c>
      <c r="F4" s="5">
        <f t="shared" ref="F4:F22" si="1">E4/12</f>
        <v>2.2018994941502585</v>
      </c>
      <c r="G4" s="5">
        <f>E4*10^5/$C$41</f>
        <v>4.8931099870005745</v>
      </c>
      <c r="H4" s="5" t="s">
        <v>37</v>
      </c>
    </row>
    <row r="5" spans="1:9" ht="15.75" x14ac:dyDescent="0.25">
      <c r="A5" s="4">
        <v>3</v>
      </c>
      <c r="B5" s="4" t="s">
        <v>6</v>
      </c>
      <c r="C5" s="5">
        <v>0</v>
      </c>
      <c r="D5" s="5">
        <f>PMT(0/12,120,C5)</f>
        <v>0</v>
      </c>
      <c r="E5" s="5">
        <f t="shared" si="0"/>
        <v>0</v>
      </c>
      <c r="F5" s="5">
        <f t="shared" si="1"/>
        <v>0</v>
      </c>
      <c r="G5" s="5">
        <f>E5*10^5/$C$41</f>
        <v>0</v>
      </c>
      <c r="H5" s="5" t="s">
        <v>38</v>
      </c>
    </row>
    <row r="6" spans="1:9" ht="15.75" x14ac:dyDescent="0.25">
      <c r="A6" s="4">
        <v>4</v>
      </c>
      <c r="B6" s="4" t="s">
        <v>7</v>
      </c>
      <c r="C6" s="5">
        <v>5.46</v>
      </c>
      <c r="D6" s="5">
        <f t="shared" ref="D6:D8" si="2">PMT(0/12,120,C6)</f>
        <v>-4.5499999999999999E-2</v>
      </c>
      <c r="E6" s="5">
        <f t="shared" si="0"/>
        <v>0.54600000000000004</v>
      </c>
      <c r="F6" s="5">
        <f t="shared" si="1"/>
        <v>4.5500000000000006E-2</v>
      </c>
      <c r="G6" s="5">
        <f>E6*10^5/$C$41</f>
        <v>0.10111111111111112</v>
      </c>
      <c r="H6" s="5" t="s">
        <v>38</v>
      </c>
    </row>
    <row r="7" spans="1:9" ht="31.5" x14ac:dyDescent="0.25">
      <c r="A7" s="4">
        <v>5</v>
      </c>
      <c r="B7" s="4" t="s">
        <v>10</v>
      </c>
      <c r="C7" s="5">
        <v>34.89</v>
      </c>
      <c r="D7" s="5">
        <f t="shared" si="2"/>
        <v>-0.29075000000000001</v>
      </c>
      <c r="E7" s="5">
        <f>D7*-12</f>
        <v>3.4889999999999999</v>
      </c>
      <c r="F7" s="5">
        <f t="shared" si="1"/>
        <v>0.29075000000000001</v>
      </c>
      <c r="G7" s="5">
        <f>E7*10^5/$C$41</f>
        <v>0.64611111111111108</v>
      </c>
      <c r="H7" s="5" t="s">
        <v>38</v>
      </c>
    </row>
    <row r="8" spans="1:9" ht="15.75" x14ac:dyDescent="0.25">
      <c r="A8" s="4">
        <v>6</v>
      </c>
      <c r="B8" s="4" t="s">
        <v>3</v>
      </c>
      <c r="C8" s="5">
        <v>20.56</v>
      </c>
      <c r="D8" s="5">
        <f t="shared" si="2"/>
        <v>-0.17133333333333331</v>
      </c>
      <c r="E8" s="5">
        <f>D8*-12</f>
        <v>2.0559999999999996</v>
      </c>
      <c r="F8" s="5">
        <f t="shared" si="1"/>
        <v>0.17133333333333331</v>
      </c>
      <c r="G8" s="5">
        <f>E8*10^5/$C$41</f>
        <v>0.38074074074074071</v>
      </c>
      <c r="H8" s="5" t="s">
        <v>38</v>
      </c>
    </row>
    <row r="9" spans="1:9" ht="15.75" x14ac:dyDescent="0.25">
      <c r="A9" s="4">
        <v>7</v>
      </c>
      <c r="B9" s="4" t="s">
        <v>19</v>
      </c>
      <c r="C9" s="5"/>
      <c r="D9" s="5"/>
      <c r="E9" s="5"/>
      <c r="F9" s="5"/>
      <c r="G9" s="5"/>
      <c r="H9" s="5"/>
    </row>
    <row r="10" spans="1:9" ht="15.75" x14ac:dyDescent="0.25">
      <c r="B10" s="2" t="s">
        <v>25</v>
      </c>
      <c r="C10" s="6">
        <f>SUM(C3:C8)</f>
        <v>1726.69</v>
      </c>
      <c r="D10" s="6"/>
      <c r="E10" s="6">
        <f>SUM(E3:E8)</f>
        <v>328.58925375430402</v>
      </c>
      <c r="F10" s="6">
        <f>SUM(F3:F8)</f>
        <v>27.382437812858672</v>
      </c>
      <c r="G10" s="6">
        <f>SUM(G3:G8)</f>
        <v>60.8498618063526</v>
      </c>
      <c r="H10" s="6"/>
    </row>
    <row r="11" spans="1:9" ht="15.75" x14ac:dyDescent="0.25">
      <c r="A11" s="4"/>
      <c r="B11" s="2" t="s">
        <v>23</v>
      </c>
      <c r="C11" s="5"/>
      <c r="D11" s="5"/>
      <c r="E11" s="5"/>
      <c r="F11" s="5"/>
      <c r="G11" s="5"/>
      <c r="H11" s="5"/>
    </row>
    <row r="12" spans="1:9" ht="15.75" x14ac:dyDescent="0.25">
      <c r="A12" s="4">
        <v>8</v>
      </c>
      <c r="B12" s="7" t="s">
        <v>8</v>
      </c>
      <c r="C12" s="8"/>
      <c r="D12" s="8"/>
      <c r="E12" s="8">
        <v>232.8</v>
      </c>
      <c r="F12" s="5">
        <f t="shared" si="1"/>
        <v>19.400000000000002</v>
      </c>
      <c r="G12" s="8">
        <f>E12*10^5/$C$41</f>
        <v>43.111111111111114</v>
      </c>
      <c r="H12" s="5" t="s">
        <v>38</v>
      </c>
    </row>
    <row r="13" spans="1:9" ht="15.75" x14ac:dyDescent="0.25">
      <c r="A13" s="4">
        <v>9</v>
      </c>
      <c r="B13" s="7" t="s">
        <v>9</v>
      </c>
      <c r="C13" s="8"/>
      <c r="D13" s="8"/>
      <c r="E13" s="8">
        <v>8.0500000000000007</v>
      </c>
      <c r="F13" s="5">
        <f t="shared" si="1"/>
        <v>0.67083333333333339</v>
      </c>
      <c r="G13" s="8">
        <f>E13*10^5/$C$41</f>
        <v>1.4907407407407409</v>
      </c>
      <c r="H13" s="5" t="s">
        <v>38</v>
      </c>
    </row>
    <row r="14" spans="1:9" ht="15.75" x14ac:dyDescent="0.25">
      <c r="A14" s="4">
        <v>10</v>
      </c>
      <c r="B14" s="3" t="s">
        <v>119</v>
      </c>
      <c r="E14" s="8">
        <v>6</v>
      </c>
      <c r="F14" s="5">
        <f t="shared" si="1"/>
        <v>0.5</v>
      </c>
      <c r="G14" s="8">
        <f>E14*10^5/($C$41)</f>
        <v>1.1111111111111112</v>
      </c>
      <c r="H14" s="3" t="s">
        <v>40</v>
      </c>
      <c r="I14" s="8"/>
    </row>
    <row r="15" spans="1:9" ht="15.75" x14ac:dyDescent="0.25">
      <c r="A15" s="4">
        <v>11</v>
      </c>
      <c r="B15" s="3" t="s">
        <v>120</v>
      </c>
      <c r="E15" s="8">
        <v>6</v>
      </c>
      <c r="F15" s="5">
        <f t="shared" si="1"/>
        <v>0.5</v>
      </c>
      <c r="G15" s="8">
        <f>E15*10^5/($C$41)</f>
        <v>1.1111111111111112</v>
      </c>
      <c r="H15" s="3" t="s">
        <v>40</v>
      </c>
      <c r="I15" s="8"/>
    </row>
    <row r="16" spans="1:9" ht="15.75" x14ac:dyDescent="0.25">
      <c r="A16" s="4">
        <v>12</v>
      </c>
      <c r="B16" s="3" t="s">
        <v>51</v>
      </c>
      <c r="E16" s="8">
        <v>73.008000000000024</v>
      </c>
      <c r="F16" s="5">
        <f t="shared" si="1"/>
        <v>6.0840000000000023</v>
      </c>
      <c r="G16" s="8">
        <f>E16*10^5/($C$41)</f>
        <v>13.520000000000005</v>
      </c>
      <c r="H16" s="3" t="s">
        <v>40</v>
      </c>
      <c r="I16" s="8"/>
    </row>
    <row r="17" spans="1:9" ht="15.75" x14ac:dyDescent="0.25">
      <c r="A17" s="4">
        <v>13</v>
      </c>
      <c r="B17" s="3" t="s">
        <v>114</v>
      </c>
      <c r="E17" s="8">
        <v>52.565759999999997</v>
      </c>
      <c r="F17" s="5">
        <f t="shared" si="1"/>
        <v>4.3804799999999995</v>
      </c>
      <c r="G17" s="8">
        <f>E17*10^5/($C$41)</f>
        <v>9.7344000000000008</v>
      </c>
      <c r="H17" s="3" t="s">
        <v>40</v>
      </c>
      <c r="I17" s="8"/>
    </row>
    <row r="18" spans="1:9" ht="15.75" x14ac:dyDescent="0.25">
      <c r="A18" s="4">
        <v>14</v>
      </c>
      <c r="B18" s="3" t="s">
        <v>121</v>
      </c>
      <c r="E18" s="8">
        <v>12</v>
      </c>
      <c r="F18" s="5">
        <f t="shared" si="1"/>
        <v>1</v>
      </c>
      <c r="G18" s="8">
        <f>E18*10^5/($C$41)</f>
        <v>2.2222222222222223</v>
      </c>
      <c r="H18" s="3" t="s">
        <v>40</v>
      </c>
      <c r="I18" s="8"/>
    </row>
    <row r="19" spans="1:9" ht="15.75" x14ac:dyDescent="0.25">
      <c r="A19" s="4">
        <v>15</v>
      </c>
      <c r="B19" s="3" t="s">
        <v>122</v>
      </c>
      <c r="E19" s="8">
        <v>19.2</v>
      </c>
      <c r="F19" s="5">
        <f t="shared" si="1"/>
        <v>1.5999999999999999</v>
      </c>
      <c r="G19" s="8">
        <f>E19*10^5/($C$41)</f>
        <v>3.5555555555555554</v>
      </c>
      <c r="H19" s="3" t="s">
        <v>40</v>
      </c>
      <c r="I19" s="8"/>
    </row>
    <row r="20" spans="1:9" ht="15.75" x14ac:dyDescent="0.25">
      <c r="A20" s="4">
        <v>16</v>
      </c>
      <c r="B20" s="3" t="s">
        <v>123</v>
      </c>
      <c r="E20" s="8">
        <v>65.707200000000014</v>
      </c>
      <c r="F20" s="5">
        <f t="shared" si="1"/>
        <v>5.4756000000000009</v>
      </c>
      <c r="G20" s="8">
        <f>E20*10^5/($C$41)</f>
        <v>12.168000000000003</v>
      </c>
      <c r="H20" s="3" t="s">
        <v>40</v>
      </c>
      <c r="I20" s="8"/>
    </row>
    <row r="21" spans="1:9" ht="15.75" x14ac:dyDescent="0.25">
      <c r="A21" s="4">
        <v>17</v>
      </c>
      <c r="B21" s="3" t="s">
        <v>61</v>
      </c>
      <c r="E21" s="10">
        <f>0.2*SUM(E14:E20)</f>
        <v>46.896192000000013</v>
      </c>
      <c r="F21" s="10">
        <f>0.2*SUM(F14:F20)</f>
        <v>3.9080160000000008</v>
      </c>
      <c r="G21" s="10">
        <f>0.2*SUM(G14:G20)</f>
        <v>8.6844800000000024</v>
      </c>
      <c r="H21" s="3" t="s">
        <v>40</v>
      </c>
    </row>
    <row r="22" spans="1:9" ht="31.5" x14ac:dyDescent="0.25">
      <c r="A22" s="4">
        <v>18</v>
      </c>
      <c r="B22" s="4" t="s">
        <v>21</v>
      </c>
      <c r="C22" s="8"/>
      <c r="D22" s="9"/>
      <c r="E22" s="9">
        <f>G22*$C$41/10^5</f>
        <v>53.136000000000003</v>
      </c>
      <c r="F22" s="5">
        <f t="shared" si="1"/>
        <v>4.4279999999999999</v>
      </c>
      <c r="G22" s="9">
        <v>9.84</v>
      </c>
      <c r="H22" s="8" t="s">
        <v>39</v>
      </c>
    </row>
    <row r="23" spans="1:9" ht="31.5" x14ac:dyDescent="0.25">
      <c r="A23" s="4">
        <v>19</v>
      </c>
      <c r="B23" s="7" t="s">
        <v>26</v>
      </c>
      <c r="C23" s="8"/>
      <c r="D23" s="8"/>
      <c r="E23" s="8"/>
      <c r="F23" s="5"/>
      <c r="G23" s="8"/>
      <c r="H23" s="8" t="s">
        <v>39</v>
      </c>
    </row>
    <row r="24" spans="1:9" ht="31.5" x14ac:dyDescent="0.25">
      <c r="A24" s="4">
        <v>20</v>
      </c>
      <c r="B24" s="4" t="s">
        <v>16</v>
      </c>
      <c r="C24" s="8"/>
      <c r="D24" s="5"/>
      <c r="E24" s="5"/>
      <c r="F24" s="5"/>
      <c r="G24" s="5"/>
      <c r="H24" s="8" t="s">
        <v>39</v>
      </c>
    </row>
    <row r="25" spans="1:9" ht="31.5" x14ac:dyDescent="0.25">
      <c r="A25" s="4">
        <v>21</v>
      </c>
      <c r="B25" s="4" t="s">
        <v>27</v>
      </c>
      <c r="C25" s="8"/>
      <c r="D25" s="9"/>
      <c r="E25" s="5"/>
      <c r="F25" s="5"/>
      <c r="G25" s="9"/>
      <c r="H25" s="8" t="s">
        <v>39</v>
      </c>
    </row>
    <row r="26" spans="1:9" ht="15.75" x14ac:dyDescent="0.25">
      <c r="A26" s="4">
        <v>22</v>
      </c>
      <c r="B26" s="4" t="s">
        <v>28</v>
      </c>
      <c r="C26" s="8"/>
      <c r="D26" s="5"/>
      <c r="E26" s="5"/>
      <c r="F26" s="5"/>
      <c r="G26" s="5"/>
      <c r="H26" s="5" t="s">
        <v>40</v>
      </c>
    </row>
    <row r="27" spans="1:9" ht="15.75" x14ac:dyDescent="0.25">
      <c r="A27" s="4">
        <v>23</v>
      </c>
      <c r="B27" s="4" t="s">
        <v>17</v>
      </c>
      <c r="C27" s="9"/>
      <c r="D27" s="5"/>
      <c r="E27" s="5"/>
      <c r="F27" s="5"/>
      <c r="G27" s="5"/>
      <c r="H27" s="5"/>
    </row>
    <row r="28" spans="1:9" ht="15.75" x14ac:dyDescent="0.25">
      <c r="A28" s="4">
        <v>24</v>
      </c>
      <c r="B28" s="4" t="s">
        <v>18</v>
      </c>
      <c r="C28" s="9"/>
      <c r="D28" s="9"/>
      <c r="E28" s="9"/>
      <c r="F28" s="5"/>
      <c r="G28" s="9"/>
      <c r="H28" s="9"/>
    </row>
    <row r="29" spans="1:9" ht="15.75" x14ac:dyDescent="0.25">
      <c r="A29" s="4">
        <v>25</v>
      </c>
      <c r="B29" s="4" t="s">
        <v>29</v>
      </c>
      <c r="C29" s="8"/>
      <c r="D29" s="9"/>
      <c r="E29" s="5"/>
      <c r="F29" s="5"/>
      <c r="G29" s="10"/>
      <c r="H29" s="10" t="s">
        <v>40</v>
      </c>
    </row>
    <row r="30" spans="1:9" ht="15.75" x14ac:dyDescent="0.25">
      <c r="A30" s="4">
        <v>26</v>
      </c>
      <c r="B30" s="3" t="s">
        <v>30</v>
      </c>
      <c r="C30" s="8"/>
      <c r="D30" s="9"/>
      <c r="E30" s="5"/>
      <c r="F30" s="5"/>
      <c r="G30" s="10"/>
      <c r="H30" s="10" t="s">
        <v>40</v>
      </c>
    </row>
    <row r="31" spans="1:9" ht="15.75" x14ac:dyDescent="0.25">
      <c r="A31" s="4">
        <v>27</v>
      </c>
      <c r="B31" s="4" t="s">
        <v>20</v>
      </c>
      <c r="F31" s="5"/>
    </row>
    <row r="32" spans="1:9" ht="15.75" x14ac:dyDescent="0.25">
      <c r="A32" s="4">
        <v>28</v>
      </c>
      <c r="B32" s="3" t="s">
        <v>31</v>
      </c>
      <c r="F32" s="5"/>
    </row>
    <row r="33" spans="2:8" ht="15.75" x14ac:dyDescent="0.25">
      <c r="B33" s="2" t="s">
        <v>32</v>
      </c>
      <c r="C33" s="27">
        <f>10*E33</f>
        <v>5753.6315199999999</v>
      </c>
      <c r="D33" s="6"/>
      <c r="E33" s="6">
        <f>SUM(E12:E30)</f>
        <v>575.36315200000001</v>
      </c>
      <c r="F33" s="6">
        <f>SUM(F12:F30)</f>
        <v>47.946929333333337</v>
      </c>
      <c r="G33" s="6">
        <f>SUM(G12:G30)</f>
        <v>106.54873185185188</v>
      </c>
    </row>
    <row r="34" spans="2:8" ht="15.75" x14ac:dyDescent="0.25">
      <c r="B34" s="2" t="s">
        <v>2</v>
      </c>
      <c r="C34" s="11">
        <f>C10+C33</f>
        <v>7480.3215199999995</v>
      </c>
      <c r="D34" s="11"/>
      <c r="E34" s="11">
        <f>E10+E33</f>
        <v>903.95240575430398</v>
      </c>
      <c r="F34" s="11">
        <f>F10+F33</f>
        <v>75.329367146192013</v>
      </c>
      <c r="G34" s="11">
        <f>G10+G33</f>
        <v>167.39859365820448</v>
      </c>
    </row>
    <row r="35" spans="2:8" ht="15.75" x14ac:dyDescent="0.25">
      <c r="B35" s="4" t="s">
        <v>15</v>
      </c>
      <c r="C35" s="5"/>
      <c r="D35" s="9"/>
      <c r="E35" s="9"/>
      <c r="F35" s="9"/>
      <c r="G35" s="9"/>
    </row>
    <row r="36" spans="2:8" ht="15.75" x14ac:dyDescent="0.25">
      <c r="B36" s="4" t="s">
        <v>35</v>
      </c>
      <c r="C36" s="12">
        <v>0</v>
      </c>
    </row>
    <row r="37" spans="2:8" ht="15.75" x14ac:dyDescent="0.25">
      <c r="B37" s="3" t="s">
        <v>115</v>
      </c>
      <c r="C37" s="3">
        <v>150</v>
      </c>
    </row>
    <row r="38" spans="2:8" ht="15.75" x14ac:dyDescent="0.25">
      <c r="B38" s="3" t="s">
        <v>116</v>
      </c>
      <c r="C38" s="3">
        <v>10</v>
      </c>
    </row>
    <row r="39" spans="2:8" ht="15.75" x14ac:dyDescent="0.25">
      <c r="B39" s="3" t="s">
        <v>117</v>
      </c>
      <c r="C39" s="3">
        <f>C37*C38</f>
        <v>1500</v>
      </c>
    </row>
    <row r="40" spans="2:8" ht="15.75" x14ac:dyDescent="0.25">
      <c r="B40" s="3" t="s">
        <v>124</v>
      </c>
      <c r="C40" s="3">
        <v>0</v>
      </c>
      <c r="H40" s="6"/>
    </row>
    <row r="41" spans="2:8" ht="15.75" x14ac:dyDescent="0.25">
      <c r="B41" s="3" t="s">
        <v>118</v>
      </c>
      <c r="C41" s="3">
        <f>C39*30*12</f>
        <v>540000</v>
      </c>
      <c r="H41" s="11"/>
    </row>
    <row r="42" spans="2:8" ht="15.75" x14ac:dyDescent="0.25">
      <c r="H42" s="9"/>
    </row>
    <row r="43" spans="2:8" ht="15.75" x14ac:dyDescent="0.25"/>
    <row r="44" spans="2:8" ht="15.75" x14ac:dyDescent="0.25"/>
    <row r="45" spans="2:8" ht="15.75" x14ac:dyDescent="0.25"/>
    <row r="46" spans="2:8" ht="15.75" x14ac:dyDescent="0.25"/>
    <row r="47" spans="2:8" ht="15.75" x14ac:dyDescent="0.25"/>
    <row r="48" spans="2:8" ht="15.75" x14ac:dyDescent="0.25"/>
    <row r="49" ht="15.75" x14ac:dyDescent="0.25"/>
    <row r="50" ht="15.75" x14ac:dyDescent="0.25"/>
    <row r="51" ht="15.75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3" workbookViewId="0">
      <selection activeCell="F15" sqref="F15"/>
    </sheetView>
  </sheetViews>
  <sheetFormatPr defaultRowHeight="15" x14ac:dyDescent="0.25"/>
  <cols>
    <col min="1" max="1" width="10.140625" customWidth="1"/>
    <col min="2" max="2" width="42.5703125" style="1" customWidth="1"/>
    <col min="3" max="3" width="13" customWidth="1"/>
    <col min="4" max="4" width="12.7109375" hidden="1" customWidth="1"/>
    <col min="5" max="5" width="20.140625" customWidth="1"/>
    <col min="6" max="6" width="13.7109375" customWidth="1"/>
    <col min="7" max="7" width="26" style="23" customWidth="1"/>
    <col min="8" max="8" width="12" customWidth="1"/>
  </cols>
  <sheetData>
    <row r="1" spans="1:9" ht="31.5" x14ac:dyDescent="0.25">
      <c r="A1" s="13" t="s">
        <v>0</v>
      </c>
      <c r="B1" s="13" t="s">
        <v>1</v>
      </c>
      <c r="C1" s="13" t="s">
        <v>11</v>
      </c>
      <c r="D1" s="13" t="s">
        <v>12</v>
      </c>
      <c r="E1" s="13" t="s">
        <v>14</v>
      </c>
      <c r="F1" s="14" t="s">
        <v>24</v>
      </c>
      <c r="G1" s="13" t="s">
        <v>36</v>
      </c>
      <c r="H1" s="24" t="s">
        <v>33</v>
      </c>
      <c r="I1" s="13" t="s">
        <v>34</v>
      </c>
    </row>
    <row r="2" spans="1:9" ht="15.75" x14ac:dyDescent="0.25">
      <c r="A2" s="4"/>
      <c r="B2" s="2" t="s">
        <v>22</v>
      </c>
      <c r="C2" s="4"/>
      <c r="D2" s="4"/>
      <c r="E2" s="4"/>
      <c r="F2" s="15"/>
      <c r="G2" s="4"/>
      <c r="H2" s="25"/>
      <c r="I2" s="2"/>
    </row>
    <row r="3" spans="1:9" ht="31.5" x14ac:dyDescent="0.25">
      <c r="A3" s="4">
        <v>1</v>
      </c>
      <c r="B3" s="4" t="s">
        <v>4</v>
      </c>
      <c r="C3" s="5">
        <f>0.4*H3</f>
        <v>611.72</v>
      </c>
      <c r="D3" s="5">
        <f>PMT(0/12,120,C3)</f>
        <v>-5.097666666666667</v>
      </c>
      <c r="E3" s="5">
        <f>D3*-12</f>
        <v>61.172000000000004</v>
      </c>
      <c r="F3" s="16">
        <f>E3*10^5/(7.2*10^5)</f>
        <v>8.4961111111111105</v>
      </c>
      <c r="G3" s="5" t="s">
        <v>37</v>
      </c>
      <c r="H3" s="25">
        <v>1529.3</v>
      </c>
      <c r="I3" s="4">
        <f>H3-C3</f>
        <v>917.57999999999993</v>
      </c>
    </row>
    <row r="4" spans="1:9" ht="31.5" x14ac:dyDescent="0.25">
      <c r="A4" s="4">
        <v>2</v>
      </c>
      <c r="B4" s="4" t="s">
        <v>5</v>
      </c>
      <c r="C4" s="5">
        <f>H4-I4</f>
        <v>44.721999999999994</v>
      </c>
      <c r="D4" s="5">
        <f t="shared" ref="D4:D6" si="0">PMT(0/12,120,C4)</f>
        <v>-0.37268333333333331</v>
      </c>
      <c r="E4" s="5">
        <f t="shared" ref="E4:E6" si="1">D4*-12</f>
        <v>4.4722</v>
      </c>
      <c r="F4" s="16">
        <f t="shared" ref="F4:F6" si="2">E4*10^5/(7.2*10^5)</f>
        <v>0.62113888888888891</v>
      </c>
      <c r="G4" s="5" t="s">
        <v>37</v>
      </c>
      <c r="H4" s="25">
        <v>136.47999999999999</v>
      </c>
      <c r="I4" s="4">
        <f>0.1*(H3-C3)</f>
        <v>91.757999999999996</v>
      </c>
    </row>
    <row r="5" spans="1:9" ht="31.5" x14ac:dyDescent="0.25">
      <c r="A5" s="4">
        <v>3</v>
      </c>
      <c r="B5" s="4" t="s">
        <v>6</v>
      </c>
      <c r="C5" s="5">
        <v>0</v>
      </c>
      <c r="D5" s="5">
        <f t="shared" si="0"/>
        <v>0</v>
      </c>
      <c r="E5" s="5">
        <f t="shared" si="1"/>
        <v>0</v>
      </c>
      <c r="F5" s="16">
        <f t="shared" si="2"/>
        <v>0</v>
      </c>
      <c r="G5" s="5" t="s">
        <v>38</v>
      </c>
      <c r="H5" s="25"/>
      <c r="I5" s="4"/>
    </row>
    <row r="6" spans="1:9" ht="15.75" x14ac:dyDescent="0.25">
      <c r="A6" s="4">
        <v>4</v>
      </c>
      <c r="B6" s="4" t="s">
        <v>7</v>
      </c>
      <c r="C6" s="5">
        <v>5.46</v>
      </c>
      <c r="D6" s="5">
        <f t="shared" si="0"/>
        <v>-4.5499999999999999E-2</v>
      </c>
      <c r="E6" s="5">
        <f t="shared" si="1"/>
        <v>0.54600000000000004</v>
      </c>
      <c r="F6" s="16">
        <f t="shared" si="2"/>
        <v>7.583333333333335E-2</v>
      </c>
      <c r="G6" s="5" t="s">
        <v>38</v>
      </c>
      <c r="H6" s="25"/>
      <c r="I6" s="4"/>
    </row>
    <row r="7" spans="1:9" ht="47.25" x14ac:dyDescent="0.25">
      <c r="A7" s="4">
        <v>5</v>
      </c>
      <c r="B7" s="4" t="s">
        <v>10</v>
      </c>
      <c r="C7" s="5">
        <v>34.89</v>
      </c>
      <c r="D7" s="5">
        <f>PMT(0/12,120,C7)</f>
        <v>-0.29075000000000001</v>
      </c>
      <c r="E7" s="5">
        <f>D7*-12</f>
        <v>3.4889999999999999</v>
      </c>
      <c r="F7" s="16">
        <f>E7*10^5/(7.2*10^5)</f>
        <v>0.48458333333333331</v>
      </c>
      <c r="G7" s="5" t="s">
        <v>38</v>
      </c>
      <c r="H7" s="25"/>
      <c r="I7" s="4"/>
    </row>
    <row r="8" spans="1:9" ht="15.75" x14ac:dyDescent="0.25">
      <c r="A8" s="4">
        <v>6</v>
      </c>
      <c r="B8" s="4" t="s">
        <v>3</v>
      </c>
      <c r="C8" s="5">
        <v>20.56</v>
      </c>
      <c r="D8" s="5">
        <f>PMT(0/12,120,C8)</f>
        <v>-0.17133333333333331</v>
      </c>
      <c r="E8" s="5">
        <f>D8*-12</f>
        <v>2.0559999999999996</v>
      </c>
      <c r="F8" s="16">
        <f>E8*10^5/(7.2*10^5)</f>
        <v>0.28555555555555551</v>
      </c>
      <c r="G8" s="5" t="s">
        <v>38</v>
      </c>
      <c r="H8" s="25"/>
      <c r="I8" s="4"/>
    </row>
    <row r="9" spans="1:9" ht="15.75" x14ac:dyDescent="0.25">
      <c r="A9" s="4">
        <v>7</v>
      </c>
      <c r="B9" s="4" t="s">
        <v>19</v>
      </c>
      <c r="C9" s="5"/>
      <c r="D9" s="5"/>
      <c r="E9" s="5"/>
      <c r="F9" s="16"/>
      <c r="G9" s="5"/>
      <c r="H9" s="25"/>
      <c r="I9" s="4"/>
    </row>
    <row r="10" spans="1:9" ht="15.75" x14ac:dyDescent="0.25">
      <c r="A10" s="3"/>
      <c r="B10" s="2" t="s">
        <v>25</v>
      </c>
      <c r="C10" s="6">
        <f>SUM(C3:C8)</f>
        <v>717.35199999999998</v>
      </c>
      <c r="D10" s="6"/>
      <c r="E10" s="6">
        <f>SUM(E3:E8)</f>
        <v>71.735200000000006</v>
      </c>
      <c r="F10" s="17">
        <f>SUM(F3:F8)</f>
        <v>9.9632222222222211</v>
      </c>
      <c r="G10" s="6"/>
      <c r="H10" s="26"/>
      <c r="I10" s="2"/>
    </row>
    <row r="11" spans="1:9" ht="15.75" x14ac:dyDescent="0.25">
      <c r="A11" s="4"/>
      <c r="B11" s="2" t="s">
        <v>23</v>
      </c>
      <c r="C11" s="5"/>
      <c r="D11" s="5"/>
      <c r="E11" s="5"/>
      <c r="F11" s="16"/>
      <c r="G11" s="5"/>
      <c r="H11" s="25"/>
      <c r="I11" s="2"/>
    </row>
    <row r="12" spans="1:9" ht="15.75" x14ac:dyDescent="0.25">
      <c r="A12" s="4">
        <v>8</v>
      </c>
      <c r="B12" s="7" t="s">
        <v>8</v>
      </c>
      <c r="C12" s="8">
        <f>10*E12</f>
        <v>2328</v>
      </c>
      <c r="D12" s="8">
        <v>232.8</v>
      </c>
      <c r="E12" s="8">
        <v>232.8</v>
      </c>
      <c r="F12" s="18">
        <f>E12*10^5/(7.2*10^5)</f>
        <v>32.333333333333336</v>
      </c>
      <c r="G12" s="5" t="s">
        <v>38</v>
      </c>
      <c r="H12" s="25"/>
      <c r="I12" s="7"/>
    </row>
    <row r="13" spans="1:9" ht="31.5" x14ac:dyDescent="0.25">
      <c r="A13" s="4">
        <v>9</v>
      </c>
      <c r="B13" s="7" t="s">
        <v>9</v>
      </c>
      <c r="C13" s="8">
        <f t="shared" ref="C13:C18" si="3">10*E13</f>
        <v>80.5</v>
      </c>
      <c r="D13" s="8">
        <v>8.0500000000000007</v>
      </c>
      <c r="E13" s="8">
        <v>8.0500000000000007</v>
      </c>
      <c r="F13" s="18">
        <f>E13*10^5/(7.2*10^5)</f>
        <v>1.1180555555555558</v>
      </c>
      <c r="G13" s="5" t="s">
        <v>38</v>
      </c>
      <c r="H13" s="25"/>
      <c r="I13" s="7"/>
    </row>
    <row r="14" spans="1:9" ht="31.5" x14ac:dyDescent="0.25">
      <c r="A14" s="4">
        <v>10</v>
      </c>
      <c r="B14" s="7" t="s">
        <v>26</v>
      </c>
      <c r="C14" s="8">
        <f t="shared" si="3"/>
        <v>0</v>
      </c>
      <c r="D14" s="8"/>
      <c r="E14" s="8"/>
      <c r="F14" s="18"/>
      <c r="G14" s="8" t="s">
        <v>39</v>
      </c>
      <c r="H14" s="25"/>
      <c r="I14" s="7"/>
    </row>
    <row r="15" spans="1:9" ht="31.5" x14ac:dyDescent="0.25">
      <c r="A15" s="4">
        <v>11</v>
      </c>
      <c r="B15" s="4" t="s">
        <v>21</v>
      </c>
      <c r="C15" s="8">
        <f t="shared" si="3"/>
        <v>590.4</v>
      </c>
      <c r="D15" s="9"/>
      <c r="E15" s="9">
        <v>59.04</v>
      </c>
      <c r="F15" s="9">
        <v>9.84</v>
      </c>
      <c r="G15" s="8" t="s">
        <v>39</v>
      </c>
      <c r="H15" s="25"/>
      <c r="I15" s="4"/>
    </row>
    <row r="16" spans="1:9" ht="31.5" x14ac:dyDescent="0.25">
      <c r="A16" s="4">
        <v>12</v>
      </c>
      <c r="B16" s="4" t="s">
        <v>16</v>
      </c>
      <c r="C16" s="8">
        <f t="shared" si="3"/>
        <v>360</v>
      </c>
      <c r="D16" s="5"/>
      <c r="E16" s="5">
        <f>F16*7.2</f>
        <v>36</v>
      </c>
      <c r="F16" s="16">
        <v>5</v>
      </c>
      <c r="G16" s="8" t="s">
        <v>39</v>
      </c>
      <c r="H16" s="25"/>
      <c r="I16" s="4"/>
    </row>
    <row r="17" spans="1:9" ht="31.5" x14ac:dyDescent="0.25">
      <c r="A17" s="4">
        <v>13</v>
      </c>
      <c r="B17" s="4" t="s">
        <v>27</v>
      </c>
      <c r="C17" s="8">
        <f t="shared" si="3"/>
        <v>540</v>
      </c>
      <c r="D17" s="9"/>
      <c r="E17" s="5">
        <f>F17*7.2</f>
        <v>54</v>
      </c>
      <c r="F17" s="19">
        <v>7.5</v>
      </c>
      <c r="G17" s="8" t="s">
        <v>39</v>
      </c>
      <c r="H17" s="25"/>
      <c r="I17" s="4"/>
    </row>
    <row r="18" spans="1:9" ht="15.75" x14ac:dyDescent="0.25">
      <c r="A18" s="4">
        <v>14</v>
      </c>
      <c r="B18" s="4" t="s">
        <v>28</v>
      </c>
      <c r="C18" s="8">
        <f t="shared" si="3"/>
        <v>540</v>
      </c>
      <c r="D18" s="5"/>
      <c r="E18" s="5">
        <f>F18*7.2</f>
        <v>54</v>
      </c>
      <c r="F18" s="16">
        <v>7.5</v>
      </c>
      <c r="G18" s="5" t="s">
        <v>40</v>
      </c>
      <c r="H18" s="25"/>
      <c r="I18" s="4"/>
    </row>
    <row r="19" spans="1:9" ht="15.75" x14ac:dyDescent="0.25">
      <c r="A19" s="4">
        <v>15</v>
      </c>
      <c r="B19" s="4" t="s">
        <v>17</v>
      </c>
      <c r="C19" s="9"/>
      <c r="D19" s="5"/>
      <c r="E19" s="5"/>
      <c r="F19" s="16"/>
      <c r="G19" s="5"/>
      <c r="H19" s="25"/>
      <c r="I19" s="4"/>
    </row>
    <row r="20" spans="1:9" ht="15.75" x14ac:dyDescent="0.25">
      <c r="A20" s="4">
        <v>16</v>
      </c>
      <c r="B20" s="4" t="s">
        <v>18</v>
      </c>
      <c r="C20" s="9"/>
      <c r="D20" s="9"/>
      <c r="E20" s="9"/>
      <c r="F20" s="19"/>
      <c r="G20" s="9"/>
      <c r="H20" s="25"/>
      <c r="I20" s="4"/>
    </row>
    <row r="21" spans="1:9" ht="15.75" x14ac:dyDescent="0.25">
      <c r="A21" s="4">
        <v>17</v>
      </c>
      <c r="B21" s="4" t="s">
        <v>29</v>
      </c>
      <c r="C21" s="8">
        <f>10*E21</f>
        <v>280.79999999999995</v>
      </c>
      <c r="D21" s="9"/>
      <c r="E21" s="5">
        <f>F21*7.2</f>
        <v>28.08</v>
      </c>
      <c r="F21" s="20">
        <v>3.9</v>
      </c>
      <c r="G21" s="10" t="s">
        <v>40</v>
      </c>
      <c r="H21" s="25"/>
      <c r="I21" s="4"/>
    </row>
    <row r="22" spans="1:9" ht="15.75" x14ac:dyDescent="0.25">
      <c r="A22" s="3">
        <v>18</v>
      </c>
      <c r="B22" s="3" t="s">
        <v>30</v>
      </c>
      <c r="C22" s="8">
        <f>10*E22</f>
        <v>79.2</v>
      </c>
      <c r="D22" s="9"/>
      <c r="E22" s="5">
        <f>F22*7.2</f>
        <v>7.9200000000000008</v>
      </c>
      <c r="F22" s="20">
        <v>1.1000000000000001</v>
      </c>
      <c r="G22" s="10" t="s">
        <v>40</v>
      </c>
      <c r="H22" s="26"/>
      <c r="I22" s="3"/>
    </row>
    <row r="23" spans="1:9" ht="15.75" x14ac:dyDescent="0.25">
      <c r="A23" s="4">
        <v>19</v>
      </c>
      <c r="B23" s="4" t="s">
        <v>20</v>
      </c>
      <c r="C23" s="3"/>
      <c r="D23" s="3"/>
      <c r="E23" s="3"/>
      <c r="F23" s="21"/>
      <c r="G23" s="3"/>
      <c r="H23" s="25"/>
      <c r="I23" s="4"/>
    </row>
    <row r="24" spans="1:9" ht="15.75" x14ac:dyDescent="0.25">
      <c r="A24" s="3">
        <v>20</v>
      </c>
      <c r="B24" s="3" t="s">
        <v>31</v>
      </c>
      <c r="C24" s="3"/>
      <c r="D24" s="3"/>
      <c r="E24" s="3"/>
      <c r="F24" s="21"/>
      <c r="G24" s="3"/>
      <c r="H24" s="26"/>
      <c r="I24" s="3"/>
    </row>
    <row r="25" spans="1:9" ht="15.75" x14ac:dyDescent="0.25">
      <c r="A25" s="3"/>
      <c r="B25" s="2" t="s">
        <v>32</v>
      </c>
      <c r="C25" s="27">
        <f>10*E25</f>
        <v>4798.9000000000005</v>
      </c>
      <c r="D25" s="6"/>
      <c r="E25" s="6">
        <f>SUM(E12:E22)</f>
        <v>479.89000000000004</v>
      </c>
      <c r="F25" s="17">
        <f>SUM(F12:F22)</f>
        <v>68.291388888888889</v>
      </c>
      <c r="G25" s="6"/>
      <c r="H25" s="26"/>
      <c r="I25" s="2"/>
    </row>
    <row r="26" spans="1:9" ht="15.75" x14ac:dyDescent="0.25">
      <c r="A26" s="3"/>
      <c r="B26" s="2" t="s">
        <v>2</v>
      </c>
      <c r="C26" s="11">
        <f>C10+C25</f>
        <v>5516.2520000000004</v>
      </c>
      <c r="D26" s="11"/>
      <c r="E26" s="11">
        <f>E10+E25</f>
        <v>551.62520000000006</v>
      </c>
      <c r="F26" s="22">
        <f>F10+F25</f>
        <v>78.254611111111103</v>
      </c>
      <c r="G26" s="11"/>
      <c r="H26" s="26"/>
      <c r="I26" s="2"/>
    </row>
    <row r="27" spans="1:9" ht="15.75" x14ac:dyDescent="0.25">
      <c r="A27" s="3"/>
      <c r="B27" s="4" t="s">
        <v>15</v>
      </c>
      <c r="C27" s="5"/>
      <c r="D27" s="9"/>
      <c r="E27" s="9"/>
      <c r="F27" s="19"/>
      <c r="G27" s="9"/>
      <c r="H27" s="26"/>
      <c r="I27" s="4"/>
    </row>
    <row r="28" spans="1:9" ht="15.75" x14ac:dyDescent="0.25">
      <c r="A28" s="3"/>
      <c r="B28" s="4" t="s">
        <v>35</v>
      </c>
      <c r="C28" s="12">
        <v>0</v>
      </c>
      <c r="D28" s="3"/>
      <c r="E28" s="3"/>
      <c r="F28" s="21"/>
      <c r="G28" s="3"/>
      <c r="H28" s="26"/>
      <c r="I28" s="4"/>
    </row>
    <row r="29" spans="1:9" ht="15.75" x14ac:dyDescent="0.25">
      <c r="A29" s="3"/>
      <c r="B29" s="4" t="s">
        <v>13</v>
      </c>
      <c r="C29" s="4">
        <v>720000</v>
      </c>
      <c r="D29" s="3"/>
      <c r="E29" s="3"/>
      <c r="F29" s="21"/>
      <c r="G29" s="3"/>
      <c r="H29" s="26"/>
      <c r="I2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0" workbookViewId="0">
      <selection activeCell="F15" sqref="F15"/>
    </sheetView>
  </sheetViews>
  <sheetFormatPr defaultRowHeight="15" x14ac:dyDescent="0.25"/>
  <cols>
    <col min="1" max="1" width="10.140625" customWidth="1"/>
    <col min="2" max="2" width="44.28515625" style="1" customWidth="1"/>
    <col min="3" max="3" width="13" customWidth="1"/>
    <col min="4" max="4" width="12.7109375" hidden="1" customWidth="1"/>
    <col min="5" max="5" width="22" customWidth="1"/>
    <col min="6" max="6" width="14.5703125" customWidth="1"/>
    <col min="7" max="7" width="26" style="23" customWidth="1"/>
    <col min="8" max="8" width="12.140625" customWidth="1"/>
  </cols>
  <sheetData>
    <row r="1" spans="1:9" ht="31.5" x14ac:dyDescent="0.25">
      <c r="A1" s="13" t="s">
        <v>0</v>
      </c>
      <c r="B1" s="13" t="s">
        <v>1</v>
      </c>
      <c r="C1" s="13" t="s">
        <v>11</v>
      </c>
      <c r="D1" s="13" t="s">
        <v>12</v>
      </c>
      <c r="E1" s="13" t="s">
        <v>14</v>
      </c>
      <c r="F1" s="14" t="s">
        <v>24</v>
      </c>
      <c r="G1" s="13" t="s">
        <v>36</v>
      </c>
      <c r="H1" s="24" t="s">
        <v>33</v>
      </c>
      <c r="I1" s="13" t="s">
        <v>34</v>
      </c>
    </row>
    <row r="2" spans="1:9" ht="15.75" x14ac:dyDescent="0.25">
      <c r="A2" s="4"/>
      <c r="B2" s="2" t="s">
        <v>22</v>
      </c>
      <c r="C2" s="4"/>
      <c r="D2" s="4"/>
      <c r="E2" s="4"/>
      <c r="F2" s="15"/>
      <c r="G2" s="4"/>
      <c r="H2" s="25"/>
      <c r="I2" s="2"/>
    </row>
    <row r="3" spans="1:9" ht="31.5" x14ac:dyDescent="0.25">
      <c r="A3" s="4">
        <v>1</v>
      </c>
      <c r="B3" s="4" t="s">
        <v>4</v>
      </c>
      <c r="C3" s="5">
        <f>H3-I3</f>
        <v>611.72</v>
      </c>
      <c r="D3" s="5">
        <f>PMT(0.05/12,120,C3)</f>
        <v>-6.4882396982047101</v>
      </c>
      <c r="E3" s="5">
        <f>D3*-12</f>
        <v>77.858876378456529</v>
      </c>
      <c r="F3" s="16">
        <f>E3*10^5/(7.2*10^5)</f>
        <v>10.813732830341184</v>
      </c>
      <c r="G3" s="5" t="s">
        <v>37</v>
      </c>
      <c r="H3" s="25">
        <v>1529.3</v>
      </c>
      <c r="I3" s="4">
        <v>917.57999999999993</v>
      </c>
    </row>
    <row r="4" spans="1:9" ht="47.25" x14ac:dyDescent="0.25">
      <c r="A4" s="4">
        <v>2</v>
      </c>
      <c r="B4" s="4" t="s">
        <v>5</v>
      </c>
      <c r="C4" s="5">
        <f>H4-I4</f>
        <v>44.721999999999994</v>
      </c>
      <c r="D4" s="5">
        <f>PMT(0.05/12,120,C4)</f>
        <v>-0.47434619725219218</v>
      </c>
      <c r="E4" s="5">
        <f t="shared" ref="E4:E6" si="0">D4*-12</f>
        <v>5.6921543670263066</v>
      </c>
      <c r="F4" s="16">
        <f t="shared" ref="F4:F6" si="1">E4*10^5/(7.2*10^5)</f>
        <v>0.79057699542032045</v>
      </c>
      <c r="G4" s="5" t="s">
        <v>37</v>
      </c>
      <c r="H4" s="25">
        <v>136.47999999999999</v>
      </c>
      <c r="I4" s="4">
        <v>91.757999999999996</v>
      </c>
    </row>
    <row r="5" spans="1:9" ht="31.5" x14ac:dyDescent="0.25">
      <c r="A5" s="4">
        <v>3</v>
      </c>
      <c r="B5" s="4" t="s">
        <v>6</v>
      </c>
      <c r="C5" s="5">
        <v>0</v>
      </c>
      <c r="D5" s="5">
        <f t="shared" ref="D5:D6" si="2">PMT(0/12,120,C5)</f>
        <v>0</v>
      </c>
      <c r="E5" s="5">
        <f t="shared" si="0"/>
        <v>0</v>
      </c>
      <c r="F5" s="16">
        <f t="shared" si="1"/>
        <v>0</v>
      </c>
      <c r="G5" s="5" t="s">
        <v>38</v>
      </c>
      <c r="H5" s="25"/>
      <c r="I5" s="4"/>
    </row>
    <row r="6" spans="1:9" ht="31.5" x14ac:dyDescent="0.25">
      <c r="A6" s="4">
        <v>4</v>
      </c>
      <c r="B6" s="4" t="s">
        <v>7</v>
      </c>
      <c r="C6" s="5">
        <v>5.46</v>
      </c>
      <c r="D6" s="5">
        <f t="shared" si="2"/>
        <v>-4.5499999999999999E-2</v>
      </c>
      <c r="E6" s="5">
        <f t="shared" si="0"/>
        <v>0.54600000000000004</v>
      </c>
      <c r="F6" s="16">
        <f t="shared" si="1"/>
        <v>7.583333333333335E-2</v>
      </c>
      <c r="G6" s="5" t="s">
        <v>38</v>
      </c>
      <c r="H6" s="25"/>
      <c r="I6" s="4"/>
    </row>
    <row r="7" spans="1:9" ht="63" x14ac:dyDescent="0.25">
      <c r="A7" s="4">
        <v>5</v>
      </c>
      <c r="B7" s="4" t="s">
        <v>10</v>
      </c>
      <c r="C7" s="5">
        <v>34.89</v>
      </c>
      <c r="D7" s="5">
        <f>PMT(0/12,120,C7)</f>
        <v>-0.29075000000000001</v>
      </c>
      <c r="E7" s="5">
        <f>D7*-12</f>
        <v>3.4889999999999999</v>
      </c>
      <c r="F7" s="16">
        <f>E7*10^5/(7.2*10^5)</f>
        <v>0.48458333333333331</v>
      </c>
      <c r="G7" s="5" t="s">
        <v>38</v>
      </c>
      <c r="H7" s="25"/>
      <c r="I7" s="4"/>
    </row>
    <row r="8" spans="1:9" ht="15.75" x14ac:dyDescent="0.25">
      <c r="A8" s="4">
        <v>6</v>
      </c>
      <c r="B8" s="4" t="s">
        <v>3</v>
      </c>
      <c r="C8" s="5">
        <v>20.56</v>
      </c>
      <c r="D8" s="5">
        <f>PMT(0/12,120,C8)</f>
        <v>-0.17133333333333331</v>
      </c>
      <c r="E8" s="5">
        <f>D8*-12</f>
        <v>2.0559999999999996</v>
      </c>
      <c r="F8" s="16">
        <f>E8*10^5/(7.2*10^5)</f>
        <v>0.28555555555555551</v>
      </c>
      <c r="G8" s="5" t="s">
        <v>38</v>
      </c>
      <c r="H8" s="25"/>
      <c r="I8" s="4"/>
    </row>
    <row r="9" spans="1:9" ht="15.75" x14ac:dyDescent="0.25">
      <c r="A9" s="4">
        <v>7</v>
      </c>
      <c r="B9" s="4" t="s">
        <v>19</v>
      </c>
      <c r="C9" s="5"/>
      <c r="D9" s="5"/>
      <c r="E9" s="5"/>
      <c r="F9" s="16"/>
      <c r="G9" s="5"/>
      <c r="H9" s="25"/>
      <c r="I9" s="4"/>
    </row>
    <row r="10" spans="1:9" ht="15.75" x14ac:dyDescent="0.25">
      <c r="A10" s="3"/>
      <c r="B10" s="2" t="s">
        <v>25</v>
      </c>
      <c r="C10" s="6">
        <f>SUM(C3:C8)</f>
        <v>717.35199999999998</v>
      </c>
      <c r="D10" s="6"/>
      <c r="E10" s="6">
        <f>SUM(E3:E8)</f>
        <v>89.642030745482842</v>
      </c>
      <c r="F10" s="17">
        <f>SUM(F3:F8)</f>
        <v>12.450282047983727</v>
      </c>
      <c r="G10" s="6"/>
      <c r="H10" s="26"/>
      <c r="I10" s="2"/>
    </row>
    <row r="11" spans="1:9" ht="31.5" x14ac:dyDescent="0.25">
      <c r="A11" s="4"/>
      <c r="B11" s="2" t="s">
        <v>23</v>
      </c>
      <c r="C11" s="5"/>
      <c r="D11" s="5"/>
      <c r="E11" s="5"/>
      <c r="F11" s="16"/>
      <c r="G11" s="5"/>
      <c r="H11" s="25"/>
      <c r="I11" s="2"/>
    </row>
    <row r="12" spans="1:9" ht="15.75" x14ac:dyDescent="0.25">
      <c r="A12" s="4">
        <v>8</v>
      </c>
      <c r="B12" s="7" t="s">
        <v>8</v>
      </c>
      <c r="C12" s="8">
        <f>10*E12</f>
        <v>2328</v>
      </c>
      <c r="D12" s="8">
        <v>232.8</v>
      </c>
      <c r="E12" s="8">
        <v>232.8</v>
      </c>
      <c r="F12" s="18">
        <f>E12*10^5/(7.2*10^5)</f>
        <v>32.333333333333336</v>
      </c>
      <c r="G12" s="5" t="s">
        <v>38</v>
      </c>
      <c r="H12" s="25"/>
      <c r="I12" s="7"/>
    </row>
    <row r="13" spans="1:9" ht="15.75" x14ac:dyDescent="0.25">
      <c r="A13" s="4">
        <v>9</v>
      </c>
      <c r="B13" s="7" t="s">
        <v>9</v>
      </c>
      <c r="C13" s="8">
        <f t="shared" ref="C13:C18" si="3">10*E13</f>
        <v>80.5</v>
      </c>
      <c r="D13" s="8">
        <v>8.0500000000000007</v>
      </c>
      <c r="E13" s="8">
        <v>8.0500000000000007</v>
      </c>
      <c r="F13" s="18">
        <f>E13*10^5/(7.2*10^5)</f>
        <v>1.1180555555555558</v>
      </c>
      <c r="G13" s="5" t="s">
        <v>38</v>
      </c>
      <c r="H13" s="25"/>
      <c r="I13" s="7"/>
    </row>
    <row r="14" spans="1:9" ht="31.5" x14ac:dyDescent="0.25">
      <c r="A14" s="4">
        <v>10</v>
      </c>
      <c r="B14" s="7" t="s">
        <v>26</v>
      </c>
      <c r="C14" s="8">
        <f t="shared" si="3"/>
        <v>0</v>
      </c>
      <c r="D14" s="8"/>
      <c r="E14" s="8"/>
      <c r="F14" s="18"/>
      <c r="G14" s="8" t="s">
        <v>39</v>
      </c>
      <c r="H14" s="25"/>
      <c r="I14" s="7"/>
    </row>
    <row r="15" spans="1:9" ht="31.5" x14ac:dyDescent="0.25">
      <c r="A15" s="4">
        <v>11</v>
      </c>
      <c r="B15" s="4" t="s">
        <v>21</v>
      </c>
      <c r="C15" s="8">
        <f t="shared" si="3"/>
        <v>590.4</v>
      </c>
      <c r="D15" s="9"/>
      <c r="E15" s="9">
        <v>59.04</v>
      </c>
      <c r="F15" s="9">
        <v>9.84</v>
      </c>
      <c r="G15" s="8" t="s">
        <v>39</v>
      </c>
      <c r="H15" s="25"/>
      <c r="I15" s="4"/>
    </row>
    <row r="16" spans="1:9" ht="31.5" x14ac:dyDescent="0.25">
      <c r="A16" s="4">
        <v>12</v>
      </c>
      <c r="B16" s="4" t="s">
        <v>16</v>
      </c>
      <c r="C16" s="8">
        <f t="shared" si="3"/>
        <v>360</v>
      </c>
      <c r="D16" s="5"/>
      <c r="E16" s="5">
        <f>F16*7.2</f>
        <v>36</v>
      </c>
      <c r="F16" s="16">
        <v>5</v>
      </c>
      <c r="G16" s="8" t="s">
        <v>39</v>
      </c>
      <c r="H16" s="25"/>
      <c r="I16" s="4"/>
    </row>
    <row r="17" spans="1:9" ht="31.5" x14ac:dyDescent="0.25">
      <c r="A17" s="4">
        <v>13</v>
      </c>
      <c r="B17" s="4" t="s">
        <v>27</v>
      </c>
      <c r="C17" s="8">
        <f t="shared" si="3"/>
        <v>540</v>
      </c>
      <c r="D17" s="9"/>
      <c r="E17" s="5">
        <f>F17*7.2</f>
        <v>54</v>
      </c>
      <c r="F17" s="19">
        <v>7.5</v>
      </c>
      <c r="G17" s="8" t="s">
        <v>39</v>
      </c>
      <c r="H17" s="25"/>
      <c r="I17" s="4"/>
    </row>
    <row r="18" spans="1:9" ht="15.75" x14ac:dyDescent="0.25">
      <c r="A18" s="4">
        <v>14</v>
      </c>
      <c r="B18" s="4" t="s">
        <v>28</v>
      </c>
      <c r="C18" s="8">
        <f t="shared" si="3"/>
        <v>540</v>
      </c>
      <c r="D18" s="5"/>
      <c r="E18" s="5">
        <f>F18*7.2</f>
        <v>54</v>
      </c>
      <c r="F18" s="16">
        <v>7.5</v>
      </c>
      <c r="G18" s="5" t="s">
        <v>40</v>
      </c>
      <c r="H18" s="25"/>
      <c r="I18" s="4"/>
    </row>
    <row r="19" spans="1:9" ht="15.75" x14ac:dyDescent="0.25">
      <c r="A19" s="4">
        <v>15</v>
      </c>
      <c r="B19" s="4" t="s">
        <v>17</v>
      </c>
      <c r="C19" s="9"/>
      <c r="D19" s="5"/>
      <c r="E19" s="5"/>
      <c r="F19" s="16"/>
      <c r="G19" s="5"/>
      <c r="H19" s="25"/>
      <c r="I19" s="4"/>
    </row>
    <row r="20" spans="1:9" ht="15.75" x14ac:dyDescent="0.25">
      <c r="A20" s="4">
        <v>16</v>
      </c>
      <c r="B20" s="4" t="s">
        <v>18</v>
      </c>
      <c r="C20" s="9"/>
      <c r="D20" s="9"/>
      <c r="E20" s="9"/>
      <c r="F20" s="19"/>
      <c r="G20" s="9"/>
      <c r="H20" s="25"/>
      <c r="I20" s="4"/>
    </row>
    <row r="21" spans="1:9" ht="15.75" x14ac:dyDescent="0.25">
      <c r="A21" s="4">
        <v>17</v>
      </c>
      <c r="B21" s="4" t="s">
        <v>29</v>
      </c>
      <c r="C21" s="8">
        <f>10*E21</f>
        <v>280.79999999999995</v>
      </c>
      <c r="D21" s="9"/>
      <c r="E21" s="5">
        <f>F21*7.2</f>
        <v>28.08</v>
      </c>
      <c r="F21" s="20">
        <v>3.9</v>
      </c>
      <c r="G21" s="10" t="s">
        <v>40</v>
      </c>
      <c r="H21" s="25"/>
      <c r="I21" s="4"/>
    </row>
    <row r="22" spans="1:9" ht="15.75" x14ac:dyDescent="0.25">
      <c r="A22" s="3">
        <v>18</v>
      </c>
      <c r="B22" s="3" t="s">
        <v>30</v>
      </c>
      <c r="C22" s="8">
        <f>10*E22</f>
        <v>79.2</v>
      </c>
      <c r="D22" s="9"/>
      <c r="E22" s="5">
        <f>F22*7.2</f>
        <v>7.9200000000000008</v>
      </c>
      <c r="F22" s="20">
        <v>1.1000000000000001</v>
      </c>
      <c r="G22" s="10" t="s">
        <v>40</v>
      </c>
      <c r="H22" s="26"/>
      <c r="I22" s="3"/>
    </row>
    <row r="23" spans="1:9" ht="15.75" x14ac:dyDescent="0.25">
      <c r="A23" s="4">
        <v>19</v>
      </c>
      <c r="B23" s="4" t="s">
        <v>20</v>
      </c>
      <c r="C23" s="3"/>
      <c r="D23" s="3"/>
      <c r="E23" s="3"/>
      <c r="F23" s="21"/>
      <c r="G23" s="3"/>
      <c r="H23" s="25"/>
      <c r="I23" s="4"/>
    </row>
    <row r="24" spans="1:9" ht="15.75" x14ac:dyDescent="0.25">
      <c r="A24" s="3">
        <v>20</v>
      </c>
      <c r="B24" s="3" t="s">
        <v>31</v>
      </c>
      <c r="C24" s="3"/>
      <c r="D24" s="3"/>
      <c r="E24" s="3"/>
      <c r="F24" s="21"/>
      <c r="G24" s="3"/>
      <c r="H24" s="26"/>
      <c r="I24" s="3"/>
    </row>
    <row r="25" spans="1:9" ht="15.75" x14ac:dyDescent="0.25">
      <c r="A25" s="3"/>
      <c r="B25" s="2" t="s">
        <v>32</v>
      </c>
      <c r="C25" s="27">
        <f>10*E25</f>
        <v>4798.9000000000005</v>
      </c>
      <c r="D25" s="6"/>
      <c r="E25" s="6">
        <f>SUM(E12:E22)</f>
        <v>479.89000000000004</v>
      </c>
      <c r="F25" s="17">
        <f>SUM(F12:F22)</f>
        <v>68.291388888888889</v>
      </c>
      <c r="G25" s="6"/>
      <c r="H25" s="26"/>
      <c r="I25" s="2"/>
    </row>
    <row r="26" spans="1:9" ht="15.75" x14ac:dyDescent="0.25">
      <c r="A26" s="3"/>
      <c r="B26" s="2" t="s">
        <v>2</v>
      </c>
      <c r="C26" s="11">
        <f>C10+C25</f>
        <v>5516.2520000000004</v>
      </c>
      <c r="D26" s="11"/>
      <c r="E26" s="11">
        <f>E10+E25</f>
        <v>569.53203074548287</v>
      </c>
      <c r="F26" s="22">
        <f>F10+F25</f>
        <v>80.741670936872623</v>
      </c>
      <c r="G26" s="11"/>
      <c r="H26" s="26"/>
      <c r="I26" s="2"/>
    </row>
    <row r="27" spans="1:9" ht="15.75" x14ac:dyDescent="0.25">
      <c r="A27" s="3"/>
      <c r="B27" s="4" t="s">
        <v>15</v>
      </c>
      <c r="C27" s="5"/>
      <c r="D27" s="9"/>
      <c r="E27" s="9"/>
      <c r="F27" s="19"/>
      <c r="G27" s="9"/>
      <c r="H27" s="26"/>
      <c r="I27" s="4"/>
    </row>
    <row r="28" spans="1:9" ht="15.75" x14ac:dyDescent="0.25">
      <c r="A28" s="3"/>
      <c r="B28" s="4" t="s">
        <v>35</v>
      </c>
      <c r="C28" s="12">
        <v>0.05</v>
      </c>
      <c r="D28" s="3"/>
      <c r="E28" s="3"/>
      <c r="F28" s="21"/>
      <c r="G28" s="3"/>
      <c r="H28" s="26"/>
      <c r="I28" s="4"/>
    </row>
    <row r="29" spans="1:9" ht="31.5" x14ac:dyDescent="0.25">
      <c r="A29" s="3"/>
      <c r="B29" s="4" t="s">
        <v>13</v>
      </c>
      <c r="C29" s="4">
        <v>720000</v>
      </c>
      <c r="D29" s="3"/>
      <c r="E29" s="3"/>
      <c r="F29" s="21"/>
      <c r="G29" s="3"/>
      <c r="H29" s="26"/>
      <c r="I29" s="4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0" workbookViewId="0">
      <selection activeCell="F15" sqref="F15"/>
    </sheetView>
  </sheetViews>
  <sheetFormatPr defaultRowHeight="15" x14ac:dyDescent="0.25"/>
  <cols>
    <col min="1" max="1" width="10.140625" customWidth="1"/>
    <col min="2" max="2" width="41" style="1" customWidth="1"/>
    <col min="3" max="3" width="14.85546875" customWidth="1"/>
    <col min="4" max="4" width="12.7109375" hidden="1" customWidth="1"/>
    <col min="5" max="5" width="21.5703125" customWidth="1"/>
    <col min="6" max="6" width="15" customWidth="1"/>
    <col min="7" max="7" width="26" style="23" customWidth="1"/>
    <col min="8" max="8" width="15.28515625" customWidth="1"/>
  </cols>
  <sheetData>
    <row r="1" spans="1:9" ht="31.5" x14ac:dyDescent="0.25">
      <c r="A1" s="13" t="s">
        <v>0</v>
      </c>
      <c r="B1" s="13" t="s">
        <v>1</v>
      </c>
      <c r="C1" s="13" t="s">
        <v>11</v>
      </c>
      <c r="D1" s="13" t="s">
        <v>12</v>
      </c>
      <c r="E1" s="13" t="s">
        <v>14</v>
      </c>
      <c r="F1" s="14" t="s">
        <v>24</v>
      </c>
      <c r="G1" s="13" t="s">
        <v>36</v>
      </c>
      <c r="H1" s="24" t="s">
        <v>33</v>
      </c>
      <c r="I1" s="13" t="s">
        <v>34</v>
      </c>
    </row>
    <row r="2" spans="1:9" ht="15.75" x14ac:dyDescent="0.25">
      <c r="A2" s="4"/>
      <c r="B2" s="2" t="s">
        <v>22</v>
      </c>
      <c r="C2" s="4"/>
      <c r="D2" s="4"/>
      <c r="E2" s="4"/>
      <c r="F2" s="15"/>
      <c r="G2" s="4"/>
      <c r="H2" s="25"/>
      <c r="I2" s="2"/>
    </row>
    <row r="3" spans="1:9" ht="31.5" x14ac:dyDescent="0.25">
      <c r="A3" s="4">
        <v>1</v>
      </c>
      <c r="B3" s="4" t="s">
        <v>4</v>
      </c>
      <c r="C3" s="5">
        <f>H3-I3</f>
        <v>611.72</v>
      </c>
      <c r="D3" s="5">
        <f>PMT(0.1/12,120,C3)</f>
        <v>-8.0839248765311247</v>
      </c>
      <c r="E3" s="5">
        <f>D3*-12</f>
        <v>97.007098518373496</v>
      </c>
      <c r="F3" s="16">
        <f>E3*10^5/(7.2*10^5)</f>
        <v>13.473208127551874</v>
      </c>
      <c r="G3" s="5" t="s">
        <v>37</v>
      </c>
      <c r="H3" s="25">
        <v>1529.3</v>
      </c>
      <c r="I3" s="4">
        <v>917.57999999999993</v>
      </c>
    </row>
    <row r="4" spans="1:9" ht="47.25" x14ac:dyDescent="0.25">
      <c r="A4" s="4">
        <v>2</v>
      </c>
      <c r="B4" s="4" t="s">
        <v>5</v>
      </c>
      <c r="C4" s="5">
        <f>H4-I4</f>
        <v>44.721999999999994</v>
      </c>
      <c r="D4" s="5">
        <f>PMT(0.1/12,120,C4)</f>
        <v>-0.5910045254826144</v>
      </c>
      <c r="E4" s="5">
        <f t="shared" ref="E4:E6" si="0">D4*-12</f>
        <v>7.0920543057913727</v>
      </c>
      <c r="F4" s="16">
        <f t="shared" ref="F4:F6" si="1">E4*10^5/(7.2*10^5)</f>
        <v>0.98500754247102407</v>
      </c>
      <c r="G4" s="5" t="s">
        <v>37</v>
      </c>
      <c r="H4" s="25">
        <v>136.47999999999999</v>
      </c>
      <c r="I4" s="4">
        <v>91.757999999999996</v>
      </c>
    </row>
    <row r="5" spans="1:9" ht="31.5" x14ac:dyDescent="0.25">
      <c r="A5" s="4">
        <v>3</v>
      </c>
      <c r="B5" s="4" t="s">
        <v>6</v>
      </c>
      <c r="C5" s="5">
        <v>0</v>
      </c>
      <c r="D5" s="5">
        <f t="shared" ref="D5:D6" si="2">PMT(0/12,120,C5)</f>
        <v>0</v>
      </c>
      <c r="E5" s="5">
        <f t="shared" si="0"/>
        <v>0</v>
      </c>
      <c r="F5" s="16">
        <f t="shared" si="1"/>
        <v>0</v>
      </c>
      <c r="G5" s="5" t="s">
        <v>38</v>
      </c>
      <c r="H5" s="25"/>
      <c r="I5" s="4"/>
    </row>
    <row r="6" spans="1:9" ht="31.5" x14ac:dyDescent="0.25">
      <c r="A6" s="4">
        <v>4</v>
      </c>
      <c r="B6" s="4" t="s">
        <v>7</v>
      </c>
      <c r="C6" s="5">
        <v>5.46</v>
      </c>
      <c r="D6" s="5">
        <f t="shared" si="2"/>
        <v>-4.5499999999999999E-2</v>
      </c>
      <c r="E6" s="5">
        <f t="shared" si="0"/>
        <v>0.54600000000000004</v>
      </c>
      <c r="F6" s="16">
        <f t="shared" si="1"/>
        <v>7.583333333333335E-2</v>
      </c>
      <c r="G6" s="5" t="s">
        <v>38</v>
      </c>
      <c r="H6" s="25"/>
      <c r="I6" s="4"/>
    </row>
    <row r="7" spans="1:9" ht="63" x14ac:dyDescent="0.25">
      <c r="A7" s="4">
        <v>5</v>
      </c>
      <c r="B7" s="4" t="s">
        <v>10</v>
      </c>
      <c r="C7" s="5">
        <v>34.89</v>
      </c>
      <c r="D7" s="5">
        <f>PMT(0/12,120,C7)</f>
        <v>-0.29075000000000001</v>
      </c>
      <c r="E7" s="5">
        <f>D7*-12</f>
        <v>3.4889999999999999</v>
      </c>
      <c r="F7" s="16">
        <f>E7*10^5/(7.2*10^5)</f>
        <v>0.48458333333333331</v>
      </c>
      <c r="G7" s="5" t="s">
        <v>38</v>
      </c>
      <c r="H7" s="25"/>
      <c r="I7" s="4"/>
    </row>
    <row r="8" spans="1:9" ht="15.75" x14ac:dyDescent="0.25">
      <c r="A8" s="4">
        <v>6</v>
      </c>
      <c r="B8" s="4" t="s">
        <v>3</v>
      </c>
      <c r="C8" s="5">
        <v>20.56</v>
      </c>
      <c r="D8" s="5">
        <f>PMT(0/12,120,C8)</f>
        <v>-0.17133333333333331</v>
      </c>
      <c r="E8" s="5">
        <f>D8*-12</f>
        <v>2.0559999999999996</v>
      </c>
      <c r="F8" s="16">
        <f>E8*10^5/(7.2*10^5)</f>
        <v>0.28555555555555551</v>
      </c>
      <c r="G8" s="5" t="s">
        <v>38</v>
      </c>
      <c r="H8" s="25"/>
      <c r="I8" s="4"/>
    </row>
    <row r="9" spans="1:9" ht="15.75" x14ac:dyDescent="0.25">
      <c r="A9" s="4">
        <v>7</v>
      </c>
      <c r="B9" s="4" t="s">
        <v>19</v>
      </c>
      <c r="C9" s="5"/>
      <c r="D9" s="5"/>
      <c r="E9" s="5"/>
      <c r="F9" s="16"/>
      <c r="G9" s="5"/>
      <c r="H9" s="25"/>
      <c r="I9" s="4"/>
    </row>
    <row r="10" spans="1:9" ht="15.75" x14ac:dyDescent="0.25">
      <c r="A10" s="3"/>
      <c r="B10" s="2" t="s">
        <v>25</v>
      </c>
      <c r="C10" s="6">
        <f>SUM(C3:C8)</f>
        <v>717.35199999999998</v>
      </c>
      <c r="D10" s="6"/>
      <c r="E10" s="6">
        <f>SUM(E3:E8)</f>
        <v>110.19015282416488</v>
      </c>
      <c r="F10" s="17">
        <f>SUM(F3:F8)</f>
        <v>15.304187892245121</v>
      </c>
      <c r="G10" s="6"/>
      <c r="H10" s="26"/>
      <c r="I10" s="2"/>
    </row>
    <row r="11" spans="1:9" ht="31.5" x14ac:dyDescent="0.25">
      <c r="A11" s="4"/>
      <c r="B11" s="2" t="s">
        <v>23</v>
      </c>
      <c r="C11" s="5"/>
      <c r="D11" s="5"/>
      <c r="E11" s="5"/>
      <c r="F11" s="16"/>
      <c r="G11" s="5"/>
      <c r="H11" s="25"/>
      <c r="I11" s="2"/>
    </row>
    <row r="12" spans="1:9" ht="15.75" x14ac:dyDescent="0.25">
      <c r="A12" s="4">
        <v>8</v>
      </c>
      <c r="B12" s="7" t="s">
        <v>8</v>
      </c>
      <c r="C12" s="8">
        <f>10*E12</f>
        <v>2328</v>
      </c>
      <c r="D12" s="8">
        <v>232.8</v>
      </c>
      <c r="E12" s="8">
        <v>232.8</v>
      </c>
      <c r="F12" s="18">
        <f>E12*10^5/(7.2*10^5)</f>
        <v>32.333333333333336</v>
      </c>
      <c r="G12" s="5" t="s">
        <v>38</v>
      </c>
      <c r="H12" s="25"/>
      <c r="I12" s="7"/>
    </row>
    <row r="13" spans="1:9" ht="31.5" x14ac:dyDescent="0.25">
      <c r="A13" s="4">
        <v>9</v>
      </c>
      <c r="B13" s="7" t="s">
        <v>9</v>
      </c>
      <c r="C13" s="8">
        <f t="shared" ref="C13:C18" si="3">10*E13</f>
        <v>80.5</v>
      </c>
      <c r="D13" s="8">
        <v>8.0500000000000007</v>
      </c>
      <c r="E13" s="8">
        <v>8.0500000000000007</v>
      </c>
      <c r="F13" s="18">
        <f>E13*10^5/(7.2*10^5)</f>
        <v>1.1180555555555558</v>
      </c>
      <c r="G13" s="5" t="s">
        <v>38</v>
      </c>
      <c r="H13" s="25"/>
      <c r="I13" s="7"/>
    </row>
    <row r="14" spans="1:9" ht="31.5" x14ac:dyDescent="0.25">
      <c r="A14" s="4">
        <v>10</v>
      </c>
      <c r="B14" s="7" t="s">
        <v>26</v>
      </c>
      <c r="C14" s="8">
        <f t="shared" si="3"/>
        <v>0</v>
      </c>
      <c r="D14" s="8"/>
      <c r="E14" s="8"/>
      <c r="F14" s="18"/>
      <c r="G14" s="8" t="s">
        <v>39</v>
      </c>
      <c r="H14" s="25"/>
      <c r="I14" s="7"/>
    </row>
    <row r="15" spans="1:9" ht="31.5" x14ac:dyDescent="0.25">
      <c r="A15" s="4">
        <v>11</v>
      </c>
      <c r="B15" s="4" t="s">
        <v>21</v>
      </c>
      <c r="C15" s="8">
        <f t="shared" si="3"/>
        <v>590.4</v>
      </c>
      <c r="D15" s="9"/>
      <c r="E15" s="9">
        <v>59.04</v>
      </c>
      <c r="F15" s="9">
        <v>9.84</v>
      </c>
      <c r="G15" s="8" t="s">
        <v>39</v>
      </c>
      <c r="H15" s="25"/>
      <c r="I15" s="4"/>
    </row>
    <row r="16" spans="1:9" ht="31.5" x14ac:dyDescent="0.25">
      <c r="A16" s="4">
        <v>12</v>
      </c>
      <c r="B16" s="4" t="s">
        <v>16</v>
      </c>
      <c r="C16" s="8">
        <f t="shared" si="3"/>
        <v>360</v>
      </c>
      <c r="D16" s="5"/>
      <c r="E16" s="5">
        <f>F16*7.2</f>
        <v>36</v>
      </c>
      <c r="F16" s="16">
        <v>5</v>
      </c>
      <c r="G16" s="8" t="s">
        <v>39</v>
      </c>
      <c r="H16" s="25"/>
      <c r="I16" s="4"/>
    </row>
    <row r="17" spans="1:9" ht="31.5" x14ac:dyDescent="0.25">
      <c r="A17" s="4">
        <v>13</v>
      </c>
      <c r="B17" s="4" t="s">
        <v>27</v>
      </c>
      <c r="C17" s="8">
        <f t="shared" si="3"/>
        <v>540</v>
      </c>
      <c r="D17" s="9"/>
      <c r="E17" s="5">
        <f>F17*7.2</f>
        <v>54</v>
      </c>
      <c r="F17" s="19">
        <v>7.5</v>
      </c>
      <c r="G17" s="8" t="s">
        <v>39</v>
      </c>
      <c r="H17" s="25"/>
      <c r="I17" s="4"/>
    </row>
    <row r="18" spans="1:9" ht="15.75" x14ac:dyDescent="0.25">
      <c r="A18" s="4">
        <v>14</v>
      </c>
      <c r="B18" s="4" t="s">
        <v>28</v>
      </c>
      <c r="C18" s="8">
        <f t="shared" si="3"/>
        <v>540</v>
      </c>
      <c r="D18" s="5"/>
      <c r="E18" s="5">
        <f>F18*7.2</f>
        <v>54</v>
      </c>
      <c r="F18" s="16">
        <v>7.5</v>
      </c>
      <c r="G18" s="5" t="s">
        <v>40</v>
      </c>
      <c r="H18" s="25"/>
      <c r="I18" s="4"/>
    </row>
    <row r="19" spans="1:9" ht="15.75" x14ac:dyDescent="0.25">
      <c r="A19" s="4">
        <v>15</v>
      </c>
      <c r="B19" s="4" t="s">
        <v>17</v>
      </c>
      <c r="C19" s="9"/>
      <c r="D19" s="5"/>
      <c r="E19" s="5"/>
      <c r="F19" s="16"/>
      <c r="G19" s="5"/>
      <c r="H19" s="25"/>
      <c r="I19" s="4"/>
    </row>
    <row r="20" spans="1:9" ht="15.75" x14ac:dyDescent="0.25">
      <c r="A20" s="4">
        <v>16</v>
      </c>
      <c r="B20" s="4" t="s">
        <v>18</v>
      </c>
      <c r="C20" s="9"/>
      <c r="D20" s="9"/>
      <c r="E20" s="9"/>
      <c r="F20" s="19"/>
      <c r="G20" s="9"/>
      <c r="H20" s="25"/>
      <c r="I20" s="4"/>
    </row>
    <row r="21" spans="1:9" ht="15.75" x14ac:dyDescent="0.25">
      <c r="A21" s="4">
        <v>17</v>
      </c>
      <c r="B21" s="4" t="s">
        <v>29</v>
      </c>
      <c r="C21" s="8">
        <f>10*E21</f>
        <v>280.79999999999995</v>
      </c>
      <c r="D21" s="9"/>
      <c r="E21" s="5">
        <f>F21*7.2</f>
        <v>28.08</v>
      </c>
      <c r="F21" s="20">
        <v>3.9</v>
      </c>
      <c r="G21" s="10" t="s">
        <v>40</v>
      </c>
      <c r="H21" s="25"/>
      <c r="I21" s="4"/>
    </row>
    <row r="22" spans="1:9" ht="15.75" x14ac:dyDescent="0.25">
      <c r="A22" s="3">
        <v>18</v>
      </c>
      <c r="B22" s="3" t="s">
        <v>30</v>
      </c>
      <c r="C22" s="8">
        <f>10*E22</f>
        <v>79.2</v>
      </c>
      <c r="D22" s="9"/>
      <c r="E22" s="5">
        <f>F22*7.2</f>
        <v>7.9200000000000008</v>
      </c>
      <c r="F22" s="20">
        <v>1.1000000000000001</v>
      </c>
      <c r="G22" s="10" t="s">
        <v>40</v>
      </c>
      <c r="H22" s="26"/>
      <c r="I22" s="3"/>
    </row>
    <row r="23" spans="1:9" ht="15.75" x14ac:dyDescent="0.25">
      <c r="A23" s="4">
        <v>19</v>
      </c>
      <c r="B23" s="4" t="s">
        <v>20</v>
      </c>
      <c r="C23" s="3"/>
      <c r="D23" s="3"/>
      <c r="E23" s="3"/>
      <c r="F23" s="21"/>
      <c r="G23" s="3"/>
      <c r="H23" s="25"/>
      <c r="I23" s="4"/>
    </row>
    <row r="24" spans="1:9" ht="15.75" x14ac:dyDescent="0.25">
      <c r="A24" s="3">
        <v>20</v>
      </c>
      <c r="B24" s="3" t="s">
        <v>31</v>
      </c>
      <c r="C24" s="3"/>
      <c r="D24" s="3"/>
      <c r="E24" s="3"/>
      <c r="F24" s="21"/>
      <c r="G24" s="3"/>
      <c r="H24" s="26"/>
      <c r="I24" s="3"/>
    </row>
    <row r="25" spans="1:9" ht="15.75" x14ac:dyDescent="0.25">
      <c r="A25" s="3"/>
      <c r="B25" s="2" t="s">
        <v>32</v>
      </c>
      <c r="C25" s="27">
        <f>10*E25</f>
        <v>4798.9000000000005</v>
      </c>
      <c r="D25" s="6"/>
      <c r="E25" s="6">
        <f>SUM(E12:E22)</f>
        <v>479.89000000000004</v>
      </c>
      <c r="F25" s="17">
        <f>SUM(F12:F22)</f>
        <v>68.291388888888889</v>
      </c>
      <c r="G25" s="6"/>
      <c r="H25" s="26"/>
      <c r="I25" s="2"/>
    </row>
    <row r="26" spans="1:9" ht="15.75" x14ac:dyDescent="0.25">
      <c r="A26" s="3"/>
      <c r="B26" s="2" t="s">
        <v>2</v>
      </c>
      <c r="C26" s="11">
        <f>C10+C25</f>
        <v>5516.2520000000004</v>
      </c>
      <c r="D26" s="11"/>
      <c r="E26" s="11">
        <f>E10+E25</f>
        <v>590.08015282416488</v>
      </c>
      <c r="F26" s="22">
        <f>F10+F25</f>
        <v>83.595576781134014</v>
      </c>
      <c r="G26" s="11"/>
      <c r="H26" s="26"/>
      <c r="I26" s="2"/>
    </row>
    <row r="27" spans="1:9" ht="15.75" x14ac:dyDescent="0.25">
      <c r="A27" s="3"/>
      <c r="B27" s="4" t="s">
        <v>15</v>
      </c>
      <c r="C27" s="5"/>
      <c r="D27" s="9"/>
      <c r="E27" s="9"/>
      <c r="F27" s="19"/>
      <c r="G27" s="9"/>
      <c r="H27" s="26"/>
      <c r="I27" s="4"/>
    </row>
    <row r="28" spans="1:9" ht="15.75" x14ac:dyDescent="0.25">
      <c r="A28" s="3"/>
      <c r="B28" s="4" t="s">
        <v>35</v>
      </c>
      <c r="C28" s="12">
        <v>0.1</v>
      </c>
      <c r="D28" s="3"/>
      <c r="E28" s="3"/>
      <c r="F28" s="21"/>
      <c r="G28" s="3"/>
      <c r="H28" s="26"/>
      <c r="I28" s="4"/>
    </row>
    <row r="29" spans="1:9" ht="15.75" x14ac:dyDescent="0.25">
      <c r="A29" s="3"/>
      <c r="B29" s="4" t="s">
        <v>13</v>
      </c>
      <c r="C29" s="4">
        <v>720000</v>
      </c>
      <c r="D29" s="3"/>
      <c r="E29" s="3"/>
      <c r="F29" s="21"/>
      <c r="G29" s="3"/>
      <c r="H29" s="26"/>
      <c r="I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BP_Costing</vt:lpstr>
      <vt:lpstr>ROI_0</vt:lpstr>
      <vt:lpstr>ROI_5</vt:lpstr>
      <vt:lpstr>ROI_10</vt:lpstr>
      <vt:lpstr>ROI_15</vt:lpstr>
      <vt:lpstr>Subsidy_ROI_0</vt:lpstr>
      <vt:lpstr>Subsidy_ROI_5</vt:lpstr>
      <vt:lpstr>Subsidy_ROI_10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2018-04-23T06:09:08Z</dcterms:modified>
</cp:coreProperties>
</file>