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95" windowWidth="18195" windowHeight="7425"/>
  </bookViews>
  <sheets>
    <sheet name="TMICC" sheetId="1" r:id="rId1"/>
    <sheet name="Staffing Cost" sheetId="4" r:id="rId2"/>
  </sheets>
  <calcPr calcId="144525"/>
</workbook>
</file>

<file path=xl/calcChain.xml><?xml version="1.0" encoding="utf-8"?>
<calcChain xmlns="http://schemas.openxmlformats.org/spreadsheetml/2006/main">
  <c r="G9" i="1" l="1"/>
  <c r="H17" i="4" l="1"/>
  <c r="H14" i="1" l="1"/>
  <c r="C11" i="4" l="1"/>
  <c r="C8" i="4"/>
  <c r="H7" i="4"/>
  <c r="H20" i="4"/>
  <c r="H19" i="4"/>
  <c r="H16" i="4"/>
  <c r="H14" i="4"/>
  <c r="H13" i="4"/>
  <c r="H11" i="4"/>
  <c r="H10" i="4"/>
  <c r="H8" i="4"/>
  <c r="E25" i="4" l="1"/>
  <c r="H22" i="4"/>
  <c r="H9" i="1"/>
  <c r="H25" i="4" l="1"/>
  <c r="H10" i="1" l="1"/>
  <c r="H30" i="1"/>
  <c r="H15" i="1"/>
  <c r="H13" i="1"/>
  <c r="H12" i="1"/>
  <c r="H11" i="1"/>
  <c r="H8" i="1"/>
  <c r="H7" i="1"/>
  <c r="H17" i="1" l="1"/>
  <c r="H28" i="1" s="1"/>
  <c r="H31" i="1" l="1"/>
  <c r="H33" i="1" s="1"/>
  <c r="H21" i="1"/>
  <c r="H19" i="1"/>
  <c r="H20" i="1"/>
  <c r="H22" i="1" l="1"/>
  <c r="H24" i="1" s="1"/>
  <c r="E42" i="1" s="1"/>
  <c r="E44" i="1" s="1"/>
  <c r="F42" i="1"/>
  <c r="F44" i="1" s="1"/>
</calcChain>
</file>

<file path=xl/sharedStrings.xml><?xml version="1.0" encoding="utf-8"?>
<sst xmlns="http://schemas.openxmlformats.org/spreadsheetml/2006/main" count="81" uniqueCount="72">
  <si>
    <t>Sl.</t>
  </si>
  <si>
    <t>Items</t>
  </si>
  <si>
    <t>Rate (Rs.)</t>
  </si>
  <si>
    <t>UOM</t>
  </si>
  <si>
    <t>Qty.</t>
  </si>
  <si>
    <t>Amount (Rs.)</t>
  </si>
  <si>
    <t>I</t>
  </si>
  <si>
    <t>Implementation Cost</t>
  </si>
  <si>
    <t xml:space="preserve">Signalized Junctions Upgrade </t>
  </si>
  <si>
    <t>ATCS compatible controller, LED Lamps, and Cabling etc.)</t>
  </si>
  <si>
    <t xml:space="preserve">per unit </t>
  </si>
  <si>
    <t>Variable Message Signs (VMS) (VMS and Uni-pole Gantry etc.)</t>
  </si>
  <si>
    <t>per unit</t>
  </si>
  <si>
    <t>Control Centre including Civil Works</t>
  </si>
  <si>
    <t>per sq.mt.</t>
  </si>
  <si>
    <t>Video wall (3x3 Rear Projection)</t>
  </si>
  <si>
    <t>Operator consoles</t>
  </si>
  <si>
    <t>Servers</t>
  </si>
  <si>
    <t>TMICC Software Applications</t>
  </si>
  <si>
    <t xml:space="preserve">L.S. </t>
  </si>
  <si>
    <t>Sub Total – A</t>
  </si>
  <si>
    <t>Systems Engineering &amp; Design</t>
  </si>
  <si>
    <t>of A</t>
  </si>
  <si>
    <t>Programme/Construction Management, System Integration</t>
  </si>
  <si>
    <t>Sub Total – B</t>
  </si>
  <si>
    <t>II</t>
  </si>
  <si>
    <t>O&amp;M Cost</t>
  </si>
  <si>
    <t>2 Mbps Annual leased line cost</t>
  </si>
  <si>
    <t>per junction</t>
  </si>
  <si>
    <t>Maintenance Cost (per annum)</t>
  </si>
  <si>
    <t>Total O&amp;M Cost (per annum)</t>
  </si>
  <si>
    <t>GRAND TOTAL (A+B)</t>
  </si>
  <si>
    <t>45 Mbps Annual leased line for control room</t>
  </si>
  <si>
    <t>Guwahati TMICC Cost</t>
  </si>
  <si>
    <t>Description</t>
  </si>
  <si>
    <r>
      <t>Implementation Cost (</t>
    </r>
    <r>
      <rPr>
        <b/>
        <sz val="11"/>
        <color theme="1"/>
        <rFont val="Arial"/>
        <family val="2"/>
      </rPr>
      <t>₹)</t>
    </r>
  </si>
  <si>
    <r>
      <t>O&amp;M Cost - Annual (</t>
    </r>
    <r>
      <rPr>
        <b/>
        <sz val="11"/>
        <color theme="1"/>
        <rFont val="Arial"/>
        <family val="2"/>
      </rPr>
      <t>₹)</t>
    </r>
  </si>
  <si>
    <t xml:space="preserve">TMICC </t>
  </si>
  <si>
    <t xml:space="preserve">NUTH </t>
  </si>
  <si>
    <t> Total</t>
  </si>
  <si>
    <t>S.No.</t>
  </si>
  <si>
    <t>Vehicle Detction Cameras</t>
  </si>
  <si>
    <t>PTZ Survellince Camera (at Junctions and midblocks section)</t>
  </si>
  <si>
    <t>Training and Capacity Building</t>
  </si>
  <si>
    <t>Database Administrator</t>
  </si>
  <si>
    <t>Desktop Support</t>
  </si>
  <si>
    <t>Personel</t>
  </si>
  <si>
    <t xml:space="preserve">Number </t>
  </si>
  <si>
    <t>Shift</t>
  </si>
  <si>
    <t>Total Cost</t>
  </si>
  <si>
    <t>TMICC Operator</t>
  </si>
  <si>
    <t>Staffing Cost</t>
  </si>
  <si>
    <t xml:space="preserve"> Cost/Month (Rs.)</t>
  </si>
  <si>
    <t>Cost/Annum (Rs.)</t>
  </si>
  <si>
    <t>TMICC Staffing Cost</t>
  </si>
  <si>
    <t>Total TMICC Staff Cost</t>
  </si>
  <si>
    <t>Percentage</t>
  </si>
  <si>
    <t>Total TMICC Operations Cost</t>
  </si>
  <si>
    <t>Manpower Cost</t>
  </si>
  <si>
    <t>(refer Staffing Cost)</t>
  </si>
  <si>
    <t>Other Operations Cost (per annum) (including electricity, water, printing, communication, housekeeping, security, etc.)</t>
  </si>
  <si>
    <t>residual of 15%</t>
  </si>
  <si>
    <t>Systems for TMICC staffs</t>
  </si>
  <si>
    <t>TMICC Incharge</t>
  </si>
  <si>
    <t>TMICC/Traffic Manager</t>
  </si>
  <si>
    <t xml:space="preserve">Shift Supervisor </t>
  </si>
  <si>
    <t>Maintenance Engineer/System Adminitrator</t>
  </si>
  <si>
    <t>Network Administrator</t>
  </si>
  <si>
    <t>Communication Engineer</t>
  </si>
  <si>
    <t>Commercial</t>
  </si>
  <si>
    <t>HR</t>
  </si>
  <si>
    <t xml:space="preserve">per Jn.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</si>
</sst>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BC67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2" fillId="0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164" fontId="0" fillId="0" borderId="0" xfId="1" applyNumberFormat="1" applyFont="1" applyAlignment="1"/>
    <xf numFmtId="164" fontId="3" fillId="4" borderId="1" xfId="1" applyNumberFormat="1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4" fillId="4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4" fillId="3" borderId="1" xfId="1" applyNumberFormat="1" applyFont="1" applyFill="1" applyBorder="1" applyAlignment="1">
      <alignment vertical="center"/>
    </xf>
    <xf numFmtId="164" fontId="0" fillId="0" borderId="0" xfId="1" applyNumberFormat="1" applyFont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right"/>
    </xf>
    <xf numFmtId="9" fontId="4" fillId="0" borderId="1" xfId="2" applyFont="1" applyBorder="1" applyAlignment="1">
      <alignment vertical="center"/>
    </xf>
    <xf numFmtId="9" fontId="4" fillId="3" borderId="1" xfId="2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3" fontId="5" fillId="0" borderId="5" xfId="0" applyNumberFormat="1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8" fillId="0" borderId="5" xfId="0" applyFont="1" applyBorder="1" applyAlignment="1">
      <alignment vertical="center"/>
    </xf>
    <xf numFmtId="3" fontId="8" fillId="0" borderId="5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4" fillId="0" borderId="1" xfId="2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1" fontId="0" fillId="0" borderId="1" xfId="2" applyNumberFormat="1" applyFont="1" applyBorder="1" applyAlignment="1">
      <alignment horizontal="center"/>
    </xf>
    <xf numFmtId="1" fontId="0" fillId="0" borderId="0" xfId="2" applyNumberFormat="1" applyFont="1" applyAlignment="1">
      <alignment horizontal="center"/>
    </xf>
    <xf numFmtId="0" fontId="0" fillId="8" borderId="1" xfId="0" applyFill="1" applyBorder="1" applyAlignment="1">
      <alignment horizontal="left"/>
    </xf>
    <xf numFmtId="1" fontId="0" fillId="8" borderId="1" xfId="2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1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1" fontId="0" fillId="7" borderId="1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1" fontId="0" fillId="11" borderId="1" xfId="2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8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11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164" fontId="2" fillId="4" borderId="1" xfId="1" applyNumberFormat="1" applyFont="1" applyFill="1" applyBorder="1" applyAlignment="1">
      <alignment horizontal="center" wrapText="1"/>
    </xf>
    <xf numFmtId="9" fontId="0" fillId="0" borderId="1" xfId="2" applyFont="1" applyBorder="1" applyAlignment="1">
      <alignment horizontal="right"/>
    </xf>
    <xf numFmtId="164" fontId="0" fillId="0" borderId="0" xfId="0" applyNumberFormat="1"/>
    <xf numFmtId="43" fontId="0" fillId="0" borderId="0" xfId="0" applyNumberFormat="1"/>
    <xf numFmtId="9" fontId="0" fillId="0" borderId="0" xfId="0" applyNumberFormat="1"/>
    <xf numFmtId="0" fontId="3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164" fontId="4" fillId="12" borderId="1" xfId="1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164" fontId="0" fillId="12" borderId="1" xfId="1" applyNumberFormat="1" applyFont="1" applyFill="1" applyBorder="1" applyAlignment="1">
      <alignment horizontal="right"/>
    </xf>
    <xf numFmtId="0" fontId="0" fillId="12" borderId="1" xfId="0" applyFill="1" applyBorder="1" applyAlignment="1">
      <alignment horizontal="center" vertical="top"/>
    </xf>
    <xf numFmtId="0" fontId="4" fillId="12" borderId="1" xfId="0" applyFont="1" applyFill="1" applyBorder="1" applyAlignment="1">
      <alignment horizontal="left" vertical="center" wrapText="1"/>
    </xf>
    <xf numFmtId="9" fontId="4" fillId="12" borderId="9" xfId="2" applyFont="1" applyFill="1" applyBorder="1" applyAlignment="1">
      <alignment horizontal="right" vertical="center"/>
    </xf>
    <xf numFmtId="9" fontId="4" fillId="12" borderId="10" xfId="2" applyFont="1" applyFill="1" applyBorder="1" applyAlignment="1">
      <alignment horizontal="right" vertic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2:M47"/>
  <sheetViews>
    <sheetView tabSelected="1" topLeftCell="A21" zoomScale="80" zoomScaleNormal="80" workbookViewId="0">
      <selection activeCell="C4" sqref="C4:H33"/>
    </sheetView>
  </sheetViews>
  <sheetFormatPr defaultRowHeight="15" x14ac:dyDescent="0.25"/>
  <cols>
    <col min="3" max="3" width="8.7109375" style="12" bestFit="1" customWidth="1"/>
    <col min="4" max="4" width="55.140625" style="1" bestFit="1" customWidth="1"/>
    <col min="5" max="5" width="25" style="30" customWidth="1"/>
    <col min="6" max="6" width="22.5703125" style="1" customWidth="1"/>
    <col min="7" max="7" width="7.28515625" style="22" customWidth="1"/>
    <col min="8" max="8" width="17.140625" style="38" customWidth="1"/>
    <col min="12" max="12" width="12.42578125" bestFit="1" customWidth="1"/>
    <col min="13" max="13" width="15.28515625" bestFit="1" customWidth="1"/>
  </cols>
  <sheetData>
    <row r="2" spans="1:13" x14ac:dyDescent="0.25">
      <c r="D2" s="1" t="s">
        <v>33</v>
      </c>
    </row>
    <row r="4" spans="1:13" s="21" customFormat="1" x14ac:dyDescent="0.25">
      <c r="A4" s="20"/>
      <c r="B4" s="20"/>
      <c r="C4" s="10" t="s">
        <v>0</v>
      </c>
      <c r="D4" s="10" t="s">
        <v>1</v>
      </c>
      <c r="E4" s="31" t="s">
        <v>2</v>
      </c>
      <c r="F4" s="11" t="s">
        <v>3</v>
      </c>
      <c r="G4" s="23" t="s">
        <v>4</v>
      </c>
      <c r="H4" s="39" t="s">
        <v>5</v>
      </c>
      <c r="I4" s="20"/>
      <c r="J4" s="20"/>
      <c r="K4" s="20"/>
      <c r="L4" s="20"/>
      <c r="M4" s="20"/>
    </row>
    <row r="5" spans="1:13" x14ac:dyDescent="0.25">
      <c r="C5" s="3" t="s">
        <v>6</v>
      </c>
      <c r="D5" s="3" t="s">
        <v>7</v>
      </c>
      <c r="E5" s="32"/>
      <c r="F5" s="4"/>
      <c r="G5" s="24"/>
      <c r="H5" s="40"/>
      <c r="K5" s="1"/>
    </row>
    <row r="6" spans="1:13" x14ac:dyDescent="0.25">
      <c r="C6" s="3">
        <v>1</v>
      </c>
      <c r="D6" s="2" t="s">
        <v>8</v>
      </c>
      <c r="E6" s="33"/>
      <c r="F6" s="3"/>
      <c r="G6" s="25"/>
      <c r="H6" s="40"/>
    </row>
    <row r="7" spans="1:13" x14ac:dyDescent="0.25">
      <c r="C7" s="3"/>
      <c r="D7" s="16" t="s">
        <v>9</v>
      </c>
      <c r="E7" s="34">
        <v>600000</v>
      </c>
      <c r="F7" s="2" t="s">
        <v>71</v>
      </c>
      <c r="G7" s="26">
        <v>84</v>
      </c>
      <c r="H7" s="40">
        <f t="shared" ref="H7:H15" si="0">E7*G7</f>
        <v>50400000</v>
      </c>
    </row>
    <row r="8" spans="1:13" x14ac:dyDescent="0.25">
      <c r="C8" s="3">
        <v>2</v>
      </c>
      <c r="D8" s="2" t="s">
        <v>11</v>
      </c>
      <c r="E8" s="34">
        <v>1800000</v>
      </c>
      <c r="F8" s="2" t="s">
        <v>12</v>
      </c>
      <c r="G8" s="26">
        <v>17</v>
      </c>
      <c r="H8" s="40">
        <f t="shared" si="0"/>
        <v>30600000</v>
      </c>
    </row>
    <row r="9" spans="1:13" x14ac:dyDescent="0.25">
      <c r="C9" s="3">
        <v>3</v>
      </c>
      <c r="D9" s="2" t="s">
        <v>41</v>
      </c>
      <c r="E9" s="34">
        <v>150000</v>
      </c>
      <c r="F9" s="2" t="s">
        <v>12</v>
      </c>
      <c r="G9" s="26">
        <f>G7*4</f>
        <v>336</v>
      </c>
      <c r="H9" s="40">
        <f t="shared" si="0"/>
        <v>50400000</v>
      </c>
    </row>
    <row r="10" spans="1:13" x14ac:dyDescent="0.25">
      <c r="C10" s="3">
        <v>4</v>
      </c>
      <c r="D10" s="2" t="s">
        <v>42</v>
      </c>
      <c r="E10" s="34">
        <v>300000</v>
      </c>
      <c r="F10" s="2" t="s">
        <v>12</v>
      </c>
      <c r="G10" s="26">
        <v>450</v>
      </c>
      <c r="H10" s="40">
        <f t="shared" si="0"/>
        <v>135000000</v>
      </c>
    </row>
    <row r="11" spans="1:13" x14ac:dyDescent="0.25">
      <c r="C11" s="3">
        <v>5</v>
      </c>
      <c r="D11" s="2" t="s">
        <v>13</v>
      </c>
      <c r="E11" s="34">
        <v>100000</v>
      </c>
      <c r="F11" s="2" t="s">
        <v>14</v>
      </c>
      <c r="G11" s="26">
        <v>400</v>
      </c>
      <c r="H11" s="40">
        <f t="shared" si="0"/>
        <v>40000000</v>
      </c>
    </row>
    <row r="12" spans="1:13" x14ac:dyDescent="0.25">
      <c r="C12" s="3">
        <v>6</v>
      </c>
      <c r="D12" s="2" t="s">
        <v>15</v>
      </c>
      <c r="E12" s="34">
        <v>7500000</v>
      </c>
      <c r="F12" s="2" t="s">
        <v>10</v>
      </c>
      <c r="G12" s="26">
        <v>4</v>
      </c>
      <c r="H12" s="40">
        <f t="shared" si="0"/>
        <v>30000000</v>
      </c>
    </row>
    <row r="13" spans="1:13" x14ac:dyDescent="0.25">
      <c r="C13" s="3">
        <v>7</v>
      </c>
      <c r="D13" s="2" t="s">
        <v>16</v>
      </c>
      <c r="E13" s="34">
        <v>80000</v>
      </c>
      <c r="F13" s="2" t="s">
        <v>10</v>
      </c>
      <c r="G13" s="26">
        <v>8</v>
      </c>
      <c r="H13" s="40">
        <f t="shared" si="0"/>
        <v>640000</v>
      </c>
    </row>
    <row r="14" spans="1:13" x14ac:dyDescent="0.25">
      <c r="C14" s="91">
        <v>8</v>
      </c>
      <c r="D14" s="92" t="s">
        <v>62</v>
      </c>
      <c r="E14" s="93">
        <v>70000</v>
      </c>
      <c r="F14" s="92" t="s">
        <v>10</v>
      </c>
      <c r="G14" s="94">
        <v>14</v>
      </c>
      <c r="H14" s="95">
        <f t="shared" si="0"/>
        <v>980000</v>
      </c>
    </row>
    <row r="15" spans="1:13" x14ac:dyDescent="0.25">
      <c r="C15" s="3">
        <v>9</v>
      </c>
      <c r="D15" s="2" t="s">
        <v>17</v>
      </c>
      <c r="E15" s="34">
        <v>400000</v>
      </c>
      <c r="F15" s="2" t="s">
        <v>10</v>
      </c>
      <c r="G15" s="26">
        <v>6</v>
      </c>
      <c r="H15" s="40">
        <f t="shared" si="0"/>
        <v>2400000</v>
      </c>
    </row>
    <row r="16" spans="1:13" x14ac:dyDescent="0.25">
      <c r="C16" s="3">
        <v>10</v>
      </c>
      <c r="D16" s="2" t="s">
        <v>18</v>
      </c>
      <c r="E16" s="34"/>
      <c r="F16" s="2" t="s">
        <v>19</v>
      </c>
      <c r="G16" s="26">
        <v>1</v>
      </c>
      <c r="H16" s="41">
        <v>100000000</v>
      </c>
    </row>
    <row r="17" spans="3:13" x14ac:dyDescent="0.25">
      <c r="C17" s="17"/>
      <c r="D17" s="10" t="s">
        <v>20</v>
      </c>
      <c r="E17" s="35"/>
      <c r="F17" s="18"/>
      <c r="G17" s="27"/>
      <c r="H17" s="42">
        <f>SUM(H7:H16)</f>
        <v>440420000</v>
      </c>
    </row>
    <row r="18" spans="3:13" x14ac:dyDescent="0.25">
      <c r="C18" s="13"/>
      <c r="D18" s="6"/>
      <c r="E18" s="36"/>
      <c r="F18" s="7"/>
      <c r="G18" s="28"/>
      <c r="H18" s="40"/>
    </row>
    <row r="19" spans="3:13" x14ac:dyDescent="0.25">
      <c r="C19" s="3">
        <v>1</v>
      </c>
      <c r="D19" s="2" t="s">
        <v>21</v>
      </c>
      <c r="E19" s="43">
        <v>0.1</v>
      </c>
      <c r="F19" s="2" t="s">
        <v>22</v>
      </c>
      <c r="G19" s="24"/>
      <c r="H19" s="40">
        <f>E19*H17</f>
        <v>44042000</v>
      </c>
    </row>
    <row r="20" spans="3:13" x14ac:dyDescent="0.25">
      <c r="C20" s="3">
        <v>2</v>
      </c>
      <c r="D20" s="8" t="s">
        <v>23</v>
      </c>
      <c r="E20" s="43">
        <v>0.15</v>
      </c>
      <c r="F20" s="2" t="s">
        <v>22</v>
      </c>
      <c r="G20" s="24"/>
      <c r="H20" s="40">
        <f>E20*H17</f>
        <v>66063000</v>
      </c>
    </row>
    <row r="21" spans="3:13" x14ac:dyDescent="0.25">
      <c r="C21" s="3">
        <v>3</v>
      </c>
      <c r="D21" s="8" t="s">
        <v>43</v>
      </c>
      <c r="E21" s="57">
        <v>1.2500000000000001E-2</v>
      </c>
      <c r="F21" s="2" t="s">
        <v>22</v>
      </c>
      <c r="G21" s="24"/>
      <c r="H21" s="40">
        <f>E21*H17</f>
        <v>5505250</v>
      </c>
    </row>
    <row r="22" spans="3:13" x14ac:dyDescent="0.25">
      <c r="C22" s="17"/>
      <c r="D22" s="10" t="s">
        <v>24</v>
      </c>
      <c r="E22" s="35"/>
      <c r="F22" s="19"/>
      <c r="G22" s="27"/>
      <c r="H22" s="42">
        <f>H19+H20+H21</f>
        <v>115610250</v>
      </c>
    </row>
    <row r="23" spans="3:13" x14ac:dyDescent="0.25">
      <c r="C23" s="13"/>
      <c r="D23" s="6"/>
      <c r="E23" s="36"/>
      <c r="F23" s="5"/>
      <c r="G23" s="28"/>
      <c r="H23" s="40"/>
    </row>
    <row r="24" spans="3:13" x14ac:dyDescent="0.25">
      <c r="C24" s="17"/>
      <c r="D24" s="10" t="s">
        <v>31</v>
      </c>
      <c r="E24" s="35"/>
      <c r="F24" s="18"/>
      <c r="G24" s="27"/>
      <c r="H24" s="42">
        <f>H22+H17</f>
        <v>556030250</v>
      </c>
      <c r="L24" s="90"/>
      <c r="M24" s="90"/>
    </row>
    <row r="25" spans="3:13" x14ac:dyDescent="0.25">
      <c r="C25" s="14"/>
      <c r="D25" s="2"/>
      <c r="E25" s="34"/>
      <c r="F25" s="2"/>
      <c r="G25" s="24"/>
      <c r="H25" s="40"/>
    </row>
    <row r="26" spans="3:13" x14ac:dyDescent="0.25">
      <c r="C26" s="3" t="s">
        <v>25</v>
      </c>
      <c r="D26" s="3" t="s">
        <v>26</v>
      </c>
      <c r="E26" s="34"/>
      <c r="F26" s="2"/>
      <c r="G26" s="24"/>
      <c r="H26" s="40"/>
      <c r="L26" s="88"/>
      <c r="M26" s="88"/>
    </row>
    <row r="27" spans="3:13" x14ac:dyDescent="0.25">
      <c r="C27" s="91">
        <v>1</v>
      </c>
      <c r="D27" s="92" t="s">
        <v>58</v>
      </c>
      <c r="E27" s="98">
        <v>0.15</v>
      </c>
      <c r="F27" s="92" t="s">
        <v>59</v>
      </c>
      <c r="G27" s="96"/>
      <c r="H27" s="93">
        <v>17640000</v>
      </c>
    </row>
    <row r="28" spans="3:13" ht="25.5" x14ac:dyDescent="0.25">
      <c r="C28" s="91">
        <v>2</v>
      </c>
      <c r="D28" s="97" t="s">
        <v>60</v>
      </c>
      <c r="E28" s="99"/>
      <c r="F28" s="92" t="s">
        <v>61</v>
      </c>
      <c r="G28" s="94"/>
      <c r="H28" s="95">
        <f>(H17*E27)-H27</f>
        <v>48423000</v>
      </c>
      <c r="L28" s="89"/>
    </row>
    <row r="29" spans="3:13" x14ac:dyDescent="0.25">
      <c r="C29" s="15">
        <v>3</v>
      </c>
      <c r="D29" s="9" t="s">
        <v>32</v>
      </c>
      <c r="E29" s="37"/>
      <c r="F29" s="9"/>
      <c r="G29" s="29">
        <v>1</v>
      </c>
      <c r="H29" s="40">
        <v>1100000</v>
      </c>
    </row>
    <row r="30" spans="3:13" x14ac:dyDescent="0.25">
      <c r="C30" s="15">
        <v>4</v>
      </c>
      <c r="D30" s="9" t="s">
        <v>27</v>
      </c>
      <c r="E30" s="37">
        <v>150000</v>
      </c>
      <c r="F30" s="9" t="s">
        <v>28</v>
      </c>
      <c r="G30" s="29">
        <v>450</v>
      </c>
      <c r="H30" s="40">
        <f>E30*G30</f>
        <v>67500000</v>
      </c>
    </row>
    <row r="31" spans="3:13" x14ac:dyDescent="0.25">
      <c r="C31" s="15">
        <v>4</v>
      </c>
      <c r="D31" s="9" t="s">
        <v>29</v>
      </c>
      <c r="E31" s="44">
        <v>0.1</v>
      </c>
      <c r="F31" s="9" t="s">
        <v>22</v>
      </c>
      <c r="G31" s="29"/>
      <c r="H31" s="40">
        <f>E31*H17</f>
        <v>44042000</v>
      </c>
    </row>
    <row r="32" spans="3:13" x14ac:dyDescent="0.25">
      <c r="C32" s="15"/>
      <c r="D32" s="9"/>
      <c r="E32" s="37"/>
      <c r="F32" s="9"/>
      <c r="G32" s="29"/>
      <c r="H32" s="40"/>
    </row>
    <row r="33" spans="3:8" x14ac:dyDescent="0.25">
      <c r="C33" s="17"/>
      <c r="D33" s="10" t="s">
        <v>30</v>
      </c>
      <c r="E33" s="35"/>
      <c r="F33" s="18"/>
      <c r="G33" s="27"/>
      <c r="H33" s="42">
        <f>SUM(H27:H31)</f>
        <v>178705000</v>
      </c>
    </row>
    <row r="40" spans="3:8" ht="15.75" thickBot="1" x14ac:dyDescent="0.3"/>
    <row r="41" spans="3:8" ht="15.75" thickBot="1" x14ac:dyDescent="0.3">
      <c r="C41" s="45" t="s">
        <v>0</v>
      </c>
      <c r="D41" s="46" t="s">
        <v>34</v>
      </c>
      <c r="E41" s="47" t="s">
        <v>35</v>
      </c>
      <c r="F41" s="47" t="s">
        <v>36</v>
      </c>
    </row>
    <row r="42" spans="3:8" ht="15.75" thickBot="1" x14ac:dyDescent="0.3">
      <c r="C42" s="48">
        <v>1</v>
      </c>
      <c r="D42" s="49" t="s">
        <v>37</v>
      </c>
      <c r="E42" s="50">
        <f>H24</f>
        <v>556030250</v>
      </c>
      <c r="F42" s="50">
        <f>H33</f>
        <v>178705000</v>
      </c>
    </row>
    <row r="43" spans="3:8" ht="15.75" thickBot="1" x14ac:dyDescent="0.3">
      <c r="C43" s="48">
        <v>2</v>
      </c>
      <c r="D43" s="49" t="s">
        <v>38</v>
      </c>
      <c r="E43" s="50">
        <v>73250000</v>
      </c>
      <c r="F43" s="50">
        <v>18250000</v>
      </c>
    </row>
    <row r="44" spans="3:8" ht="15.75" thickBot="1" x14ac:dyDescent="0.3">
      <c r="C44" s="51"/>
      <c r="D44" s="52" t="s">
        <v>39</v>
      </c>
      <c r="E44" s="53">
        <f>E42+E43</f>
        <v>629280250</v>
      </c>
      <c r="F44" s="53">
        <f>F42+F43</f>
        <v>196955000</v>
      </c>
    </row>
    <row r="47" spans="3:8" x14ac:dyDescent="0.25">
      <c r="H47" s="38">
        <v>0</v>
      </c>
    </row>
  </sheetData>
  <mergeCells count="1">
    <mergeCell ref="E27:E28"/>
  </mergeCells>
  <pageMargins left="0.7" right="0.7" top="0.75" bottom="0.75" header="0.3" footer="0.3"/>
  <pageSetup paperSize="8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C3:J25"/>
  <sheetViews>
    <sheetView workbookViewId="0">
      <selection activeCell="E7" sqref="E7:E19"/>
    </sheetView>
  </sheetViews>
  <sheetFormatPr defaultRowHeight="15" x14ac:dyDescent="0.25"/>
  <cols>
    <col min="2" max="2" width="11.42578125" bestFit="1" customWidth="1"/>
    <col min="3" max="3" width="11.42578125" style="56" customWidth="1"/>
    <col min="4" max="4" width="41" style="1" bestFit="1" customWidth="1"/>
    <col min="5" max="5" width="20.5703125" style="60" bestFit="1" customWidth="1"/>
    <col min="6" max="6" width="5.140625" style="56" bestFit="1" customWidth="1"/>
    <col min="7" max="7" width="28.5703125" style="79" bestFit="1" customWidth="1"/>
    <col min="8" max="8" width="19.5703125" style="38" customWidth="1"/>
    <col min="10" max="10" width="20.7109375" customWidth="1"/>
  </cols>
  <sheetData>
    <row r="3" spans="3:8" x14ac:dyDescent="0.25">
      <c r="C3" s="100" t="s">
        <v>51</v>
      </c>
      <c r="D3" s="101"/>
      <c r="E3" s="101"/>
      <c r="F3" s="101"/>
      <c r="G3" s="101"/>
      <c r="H3" s="102"/>
    </row>
    <row r="6" spans="3:8" s="73" customFormat="1" ht="30" x14ac:dyDescent="0.25">
      <c r="C6" s="74" t="s">
        <v>40</v>
      </c>
      <c r="D6" s="74" t="s">
        <v>46</v>
      </c>
      <c r="E6" s="75" t="s">
        <v>47</v>
      </c>
      <c r="F6" s="74" t="s">
        <v>48</v>
      </c>
      <c r="G6" s="86" t="s">
        <v>52</v>
      </c>
      <c r="H6" s="86" t="s">
        <v>53</v>
      </c>
    </row>
    <row r="7" spans="3:8" x14ac:dyDescent="0.25">
      <c r="C7" s="63">
        <v>1</v>
      </c>
      <c r="D7" s="61" t="s">
        <v>63</v>
      </c>
      <c r="E7" s="62">
        <v>1</v>
      </c>
      <c r="F7" s="63">
        <v>1</v>
      </c>
      <c r="G7" s="80">
        <v>85000</v>
      </c>
      <c r="H7" s="80">
        <f>G7*F7*E7*12</f>
        <v>1020000</v>
      </c>
    </row>
    <row r="8" spans="3:8" x14ac:dyDescent="0.25">
      <c r="C8" s="63">
        <f>C7+1</f>
        <v>2</v>
      </c>
      <c r="D8" s="61" t="s">
        <v>64</v>
      </c>
      <c r="E8" s="62">
        <v>1</v>
      </c>
      <c r="F8" s="63">
        <v>3</v>
      </c>
      <c r="G8" s="80">
        <v>70000</v>
      </c>
      <c r="H8" s="80">
        <f>G8*F8*E8*12</f>
        <v>2520000</v>
      </c>
    </row>
    <row r="9" spans="3:8" x14ac:dyDescent="0.25">
      <c r="C9" s="54"/>
      <c r="D9" s="58"/>
      <c r="E9" s="59"/>
      <c r="F9" s="54"/>
      <c r="G9" s="55"/>
      <c r="H9" s="55"/>
    </row>
    <row r="10" spans="3:8" x14ac:dyDescent="0.25">
      <c r="C10" s="66">
        <v>3</v>
      </c>
      <c r="D10" s="64" t="s">
        <v>66</v>
      </c>
      <c r="E10" s="65">
        <v>1</v>
      </c>
      <c r="F10" s="66">
        <v>2</v>
      </c>
      <c r="G10" s="81">
        <v>50000</v>
      </c>
      <c r="H10" s="81">
        <f>G10*F10*E10*12</f>
        <v>1200000</v>
      </c>
    </row>
    <row r="11" spans="3:8" x14ac:dyDescent="0.25">
      <c r="C11" s="66">
        <f>C10+1</f>
        <v>4</v>
      </c>
      <c r="D11" s="85" t="s">
        <v>67</v>
      </c>
      <c r="E11" s="65">
        <v>1</v>
      </c>
      <c r="F11" s="66">
        <v>2</v>
      </c>
      <c r="G11" s="81">
        <v>50000</v>
      </c>
      <c r="H11" s="81">
        <f>G11*F11*E11*12</f>
        <v>1200000</v>
      </c>
    </row>
    <row r="12" spans="3:8" x14ac:dyDescent="0.25">
      <c r="C12" s="66">
        <v>6</v>
      </c>
      <c r="D12" s="85" t="s">
        <v>68</v>
      </c>
      <c r="E12" s="65">
        <v>1</v>
      </c>
      <c r="F12" s="66">
        <v>2</v>
      </c>
      <c r="G12" s="81"/>
      <c r="H12" s="81"/>
    </row>
    <row r="13" spans="3:8" x14ac:dyDescent="0.25">
      <c r="C13" s="66">
        <v>7</v>
      </c>
      <c r="D13" s="64" t="s">
        <v>44</v>
      </c>
      <c r="E13" s="65">
        <v>1</v>
      </c>
      <c r="F13" s="66">
        <v>2</v>
      </c>
      <c r="G13" s="81">
        <v>40000</v>
      </c>
      <c r="H13" s="81">
        <f>G13*F13*E13*12</f>
        <v>960000</v>
      </c>
    </row>
    <row r="14" spans="3:8" x14ac:dyDescent="0.25">
      <c r="C14" s="66">
        <v>8</v>
      </c>
      <c r="D14" s="64" t="s">
        <v>45</v>
      </c>
      <c r="E14" s="65">
        <v>1</v>
      </c>
      <c r="F14" s="66">
        <v>2</v>
      </c>
      <c r="G14" s="81">
        <v>30000</v>
      </c>
      <c r="H14" s="81">
        <f>G14*F14*E14*12</f>
        <v>720000</v>
      </c>
    </row>
    <row r="15" spans="3:8" x14ac:dyDescent="0.25">
      <c r="C15" s="54"/>
      <c r="D15" s="58"/>
      <c r="E15" s="59"/>
      <c r="F15" s="54"/>
      <c r="G15" s="55"/>
      <c r="H15" s="55"/>
    </row>
    <row r="16" spans="3:8" x14ac:dyDescent="0.25">
      <c r="C16" s="69">
        <v>9</v>
      </c>
      <c r="D16" s="67" t="s">
        <v>69</v>
      </c>
      <c r="E16" s="68">
        <v>3</v>
      </c>
      <c r="F16" s="69">
        <v>1</v>
      </c>
      <c r="G16" s="82">
        <v>50000</v>
      </c>
      <c r="H16" s="82">
        <f>G16*F16*E16*12</f>
        <v>1800000</v>
      </c>
    </row>
    <row r="17" spans="3:10" x14ac:dyDescent="0.25">
      <c r="C17" s="69">
        <v>10</v>
      </c>
      <c r="D17" s="67" t="s">
        <v>70</v>
      </c>
      <c r="E17" s="68">
        <v>2</v>
      </c>
      <c r="F17" s="69">
        <v>1</v>
      </c>
      <c r="G17" s="82">
        <v>50000</v>
      </c>
      <c r="H17" s="82">
        <f>G17*F17*E17*12</f>
        <v>1200000</v>
      </c>
    </row>
    <row r="18" spans="3:10" x14ac:dyDescent="0.25">
      <c r="C18" s="54"/>
      <c r="D18" s="58"/>
      <c r="E18" s="59"/>
      <c r="F18" s="54"/>
      <c r="G18" s="55"/>
      <c r="H18" s="55"/>
    </row>
    <row r="19" spans="3:10" x14ac:dyDescent="0.25">
      <c r="C19" s="72">
        <v>12</v>
      </c>
      <c r="D19" s="70" t="s">
        <v>65</v>
      </c>
      <c r="E19" s="71">
        <v>1</v>
      </c>
      <c r="F19" s="72">
        <v>3</v>
      </c>
      <c r="G19" s="83">
        <v>45000</v>
      </c>
      <c r="H19" s="83">
        <f>G19*F19*E19*12</f>
        <v>1620000</v>
      </c>
    </row>
    <row r="20" spans="3:10" x14ac:dyDescent="0.25">
      <c r="C20" s="72">
        <v>13</v>
      </c>
      <c r="D20" s="70" t="s">
        <v>50</v>
      </c>
      <c r="E20" s="71">
        <v>8</v>
      </c>
      <c r="F20" s="72">
        <v>3</v>
      </c>
      <c r="G20" s="83">
        <v>25000</v>
      </c>
      <c r="H20" s="83">
        <f>G20*F20*E20*12</f>
        <v>7200000</v>
      </c>
    </row>
    <row r="21" spans="3:10" x14ac:dyDescent="0.25">
      <c r="C21" s="54"/>
      <c r="D21" s="58"/>
      <c r="E21" s="59"/>
      <c r="F21" s="54"/>
      <c r="G21" s="55"/>
      <c r="H21" s="55"/>
    </row>
    <row r="22" spans="3:10" x14ac:dyDescent="0.25">
      <c r="C22" s="76">
        <v>14</v>
      </c>
      <c r="D22" s="77" t="s">
        <v>49</v>
      </c>
      <c r="E22" s="78"/>
      <c r="F22" s="76"/>
      <c r="G22" s="84"/>
      <c r="H22" s="84">
        <f>SUM(H7:H20)</f>
        <v>19440000</v>
      </c>
    </row>
    <row r="24" spans="3:10" x14ac:dyDescent="0.25">
      <c r="C24" s="54"/>
      <c r="D24" s="58"/>
      <c r="E24" s="59" t="s">
        <v>55</v>
      </c>
      <c r="F24" s="54"/>
      <c r="G24" s="55" t="s">
        <v>57</v>
      </c>
      <c r="H24" s="40" t="s">
        <v>56</v>
      </c>
    </row>
    <row r="25" spans="3:10" x14ac:dyDescent="0.25">
      <c r="C25" s="54"/>
      <c r="D25" s="58" t="s">
        <v>54</v>
      </c>
      <c r="E25" s="59">
        <f>SUM(H7:H20)</f>
        <v>19440000</v>
      </c>
      <c r="F25" s="54"/>
      <c r="G25" s="55">
        <v>26232000</v>
      </c>
      <c r="H25" s="87">
        <f>E25/G25</f>
        <v>0.74107959743824336</v>
      </c>
      <c r="J25" s="88"/>
    </row>
  </sheetData>
  <mergeCells count="1">
    <mergeCell ref="C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TMICC</vt:lpstr>
      <vt:lpstr>Staffing 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DIMTS october</dc:creator>
  <cp:lastModifiedBy>DIMTS october</cp:lastModifiedBy>
  <cp:lastPrinted>2015-05-26T10:21:35Z</cp:lastPrinted>
  <dcterms:created xsi:type="dcterms:W3CDTF">2015-05-26T08:27:34Z</dcterms:created>
  <dcterms:modified xsi:type="dcterms:W3CDTF">2015-08-13T12:11:04Z</dcterms:modified>
</cp:coreProperties>
</file>