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esh.upadhyay\Desktop\"/>
    </mc:Choice>
  </mc:AlternateContent>
  <bookViews>
    <workbookView xWindow="0" yWindow="0" windowWidth="15600" windowHeight="7755"/>
  </bookViews>
  <sheets>
    <sheet name="R&amp;R &amp; Costing" sheetId="8" r:id="rId1"/>
  </sheets>
  <definedNames>
    <definedName name="_xlnm.Print_Area" localSheetId="0">'R&amp;R &amp; Costing'!$A$1:$I$152</definedName>
  </definedNames>
  <calcPr calcId="152511"/>
</workbook>
</file>

<file path=xl/calcChain.xml><?xml version="1.0" encoding="utf-8"?>
<calcChain xmlns="http://schemas.openxmlformats.org/spreadsheetml/2006/main">
  <c r="G111" i="8" l="1"/>
  <c r="I111" i="8" s="1"/>
  <c r="G112" i="8"/>
  <c r="I112" i="8" s="1"/>
  <c r="G113" i="8"/>
  <c r="I113" i="8" s="1"/>
  <c r="G114" i="8"/>
  <c r="I114" i="8" s="1"/>
  <c r="G115" i="8"/>
  <c r="I115" i="8" s="1"/>
  <c r="G116" i="8"/>
  <c r="I116" i="8" s="1"/>
  <c r="G117" i="8"/>
  <c r="I117" i="8" s="1"/>
  <c r="G118" i="8"/>
  <c r="I118" i="8" s="1"/>
  <c r="G119" i="8"/>
  <c r="I119" i="8" s="1"/>
  <c r="G120" i="8"/>
  <c r="I120" i="8" s="1"/>
  <c r="G110" i="8"/>
  <c r="I110" i="8" s="1"/>
  <c r="I107" i="8"/>
  <c r="I102" i="8"/>
  <c r="G138" i="8"/>
  <c r="I138" i="8" s="1"/>
  <c r="G139" i="8"/>
  <c r="I139" i="8" s="1"/>
  <c r="G140" i="8"/>
  <c r="I140" i="8" s="1"/>
  <c r="G141" i="8"/>
  <c r="I141" i="8" s="1"/>
  <c r="G142" i="8"/>
  <c r="I142" i="8" s="1"/>
  <c r="G143" i="8"/>
  <c r="I143" i="8" s="1"/>
  <c r="G144" i="8"/>
  <c r="I144" i="8" s="1"/>
  <c r="G145" i="8"/>
  <c r="I145" i="8" s="1"/>
  <c r="G146" i="8"/>
  <c r="I146" i="8" s="1"/>
  <c r="G137" i="8"/>
  <c r="I137" i="8" s="1"/>
  <c r="G130" i="8"/>
  <c r="I130" i="8" s="1"/>
  <c r="F125" i="8"/>
  <c r="G125" i="8" s="1"/>
  <c r="I125" i="8" s="1"/>
  <c r="F126" i="8"/>
  <c r="G126" i="8" s="1"/>
  <c r="I126" i="8" s="1"/>
  <c r="F127" i="8"/>
  <c r="G127" i="8" s="1"/>
  <c r="I127" i="8" s="1"/>
  <c r="F128" i="8"/>
  <c r="G128" i="8" s="1"/>
  <c r="I128" i="8" s="1"/>
  <c r="F129" i="8"/>
  <c r="G129" i="8" s="1"/>
  <c r="I129" i="8" s="1"/>
  <c r="F130" i="8"/>
  <c r="F131" i="8"/>
  <c r="G131" i="8" s="1"/>
  <c r="I131" i="8" s="1"/>
  <c r="F132" i="8"/>
  <c r="G132" i="8" s="1"/>
  <c r="I132" i="8" s="1"/>
  <c r="F133" i="8"/>
  <c r="G133" i="8" s="1"/>
  <c r="I133" i="8" s="1"/>
  <c r="F134" i="8"/>
  <c r="G134" i="8" s="1"/>
  <c r="I134" i="8" s="1"/>
  <c r="F124" i="8"/>
  <c r="G124" i="8" s="1"/>
  <c r="I124" i="8" s="1"/>
  <c r="I122" i="8" l="1"/>
  <c r="I147" i="8"/>
  <c r="I135" i="8"/>
  <c r="F104" i="8"/>
  <c r="G104" i="8" s="1"/>
  <c r="I104" i="8" s="1"/>
  <c r="F105" i="8"/>
  <c r="G105" i="8" s="1"/>
  <c r="I105" i="8" s="1"/>
  <c r="F106" i="8"/>
  <c r="G106" i="8" s="1"/>
  <c r="I106" i="8" s="1"/>
  <c r="F103" i="8"/>
  <c r="G103" i="8" s="1"/>
  <c r="I103" i="8" s="1"/>
  <c r="I108" i="8" s="1"/>
  <c r="F96" i="8"/>
  <c r="G96" i="8" s="1"/>
  <c r="I96" i="8" s="1"/>
  <c r="I100" i="8" s="1"/>
  <c r="F91" i="8"/>
  <c r="G91" i="8" s="1"/>
  <c r="F92" i="8"/>
  <c r="G92" i="8" s="1"/>
  <c r="F93" i="8"/>
  <c r="G93" i="8" s="1"/>
  <c r="F90" i="8"/>
  <c r="G90" i="8" s="1"/>
  <c r="H90" i="8" s="1"/>
  <c r="F89" i="8"/>
  <c r="G89" i="8" s="1"/>
  <c r="H89" i="8" s="1"/>
  <c r="G80" i="8"/>
  <c r="H80" i="8" s="1"/>
  <c r="I80" i="8" s="1"/>
  <c r="G81" i="8"/>
  <c r="H81" i="8" s="1"/>
  <c r="I81" i="8" s="1"/>
  <c r="G82" i="8"/>
  <c r="F79" i="8"/>
  <c r="G79" i="8" s="1"/>
  <c r="F84" i="8"/>
  <c r="G84" i="8" s="1"/>
  <c r="F85" i="8"/>
  <c r="G85" i="8" s="1"/>
  <c r="F86" i="8"/>
  <c r="G86" i="8" s="1"/>
  <c r="F83" i="8"/>
  <c r="G83" i="8" s="1"/>
  <c r="F78" i="8"/>
  <c r="G78" i="8" s="1"/>
  <c r="H78" i="8" s="1"/>
  <c r="I78" i="8" s="1"/>
  <c r="F68" i="8"/>
  <c r="G68" i="8" s="1"/>
  <c r="F69" i="8"/>
  <c r="G69" i="8" s="1"/>
  <c r="H69" i="8" s="1"/>
  <c r="F70" i="8"/>
  <c r="G70" i="8" s="1"/>
  <c r="H70" i="8" s="1"/>
  <c r="F71" i="8"/>
  <c r="G71" i="8" s="1"/>
  <c r="H71" i="8" s="1"/>
  <c r="F72" i="8"/>
  <c r="G72" i="8" s="1"/>
  <c r="F73" i="8"/>
  <c r="G73" i="8" s="1"/>
  <c r="F74" i="8"/>
  <c r="G74" i="8" s="1"/>
  <c r="H74" i="8" s="1"/>
  <c r="F75" i="8"/>
  <c r="G75" i="8" s="1"/>
  <c r="F76" i="8"/>
  <c r="G76" i="8" s="1"/>
  <c r="F77" i="8"/>
  <c r="G77" i="8" s="1"/>
  <c r="H77" i="8" s="1"/>
  <c r="F24" i="8"/>
  <c r="G24" i="8" s="1"/>
  <c r="H24" i="8" s="1"/>
  <c r="F67" i="8"/>
  <c r="G67" i="8" s="1"/>
  <c r="H67" i="8" s="1"/>
  <c r="I67" i="8" s="1"/>
  <c r="H25" i="8"/>
  <c r="H26" i="8"/>
  <c r="H17" i="8"/>
  <c r="H18" i="8"/>
  <c r="H19" i="8"/>
  <c r="H20" i="8"/>
  <c r="F66" i="8"/>
  <c r="G66" i="8" s="1"/>
  <c r="H66" i="8" s="1"/>
  <c r="I66" i="8" s="1"/>
  <c r="F63" i="8"/>
  <c r="G63" i="8" s="1"/>
  <c r="H63" i="8" s="1"/>
  <c r="F65" i="8"/>
  <c r="G65" i="8" s="1"/>
  <c r="H65" i="8" s="1"/>
  <c r="F64" i="8"/>
  <c r="G64" i="8" s="1"/>
  <c r="H64" i="8" s="1"/>
  <c r="F48" i="8"/>
  <c r="G48" i="8" s="1"/>
  <c r="F49" i="8"/>
  <c r="G49" i="8" s="1"/>
  <c r="F50" i="8"/>
  <c r="G50" i="8" s="1"/>
  <c r="F51" i="8"/>
  <c r="G51" i="8" s="1"/>
  <c r="H51" i="8" s="1"/>
  <c r="F52" i="8"/>
  <c r="G52" i="8" s="1"/>
  <c r="F53" i="8"/>
  <c r="G53" i="8" s="1"/>
  <c r="F54" i="8"/>
  <c r="G54" i="8" s="1"/>
  <c r="F55" i="8"/>
  <c r="G55" i="8" s="1"/>
  <c r="H55" i="8" s="1"/>
  <c r="F56" i="8"/>
  <c r="G56" i="8" s="1"/>
  <c r="F57" i="8"/>
  <c r="G57" i="8" s="1"/>
  <c r="F58" i="8"/>
  <c r="G58" i="8" s="1"/>
  <c r="F59" i="8"/>
  <c r="G59" i="8" s="1"/>
  <c r="H59" i="8" s="1"/>
  <c r="F60" i="8"/>
  <c r="G60" i="8" s="1"/>
  <c r="F61" i="8"/>
  <c r="G61" i="8" s="1"/>
  <c r="F62" i="8"/>
  <c r="G62" i="8" s="1"/>
  <c r="F47" i="8"/>
  <c r="G47" i="8" s="1"/>
  <c r="H92" i="8" l="1"/>
  <c r="I92" i="8" s="1"/>
  <c r="I74" i="8"/>
  <c r="I70" i="8"/>
  <c r="H93" i="8"/>
  <c r="I93" i="8" s="1"/>
  <c r="H85" i="8"/>
  <c r="I85" i="8" s="1"/>
  <c r="H91" i="8"/>
  <c r="I91" i="8" s="1"/>
  <c r="H84" i="8"/>
  <c r="I84" i="8" s="1"/>
  <c r="H83" i="8"/>
  <c r="I83" i="8" s="1"/>
  <c r="H79" i="8"/>
  <c r="I79" i="8" s="1"/>
  <c r="H86" i="8"/>
  <c r="I86" i="8" s="1"/>
  <c r="I89" i="8"/>
  <c r="I77" i="8"/>
  <c r="I69" i="8"/>
  <c r="I90" i="8"/>
  <c r="H82" i="8"/>
  <c r="I82" i="8" s="1"/>
  <c r="I71" i="8"/>
  <c r="H57" i="8"/>
  <c r="I57" i="8" s="1"/>
  <c r="H60" i="8"/>
  <c r="I60" i="8" s="1"/>
  <c r="H56" i="8"/>
  <c r="I56" i="8" s="1"/>
  <c r="H52" i="8"/>
  <c r="I52" i="8" s="1"/>
  <c r="H48" i="8"/>
  <c r="I48" i="8" s="1"/>
  <c r="H61" i="8"/>
  <c r="I61" i="8" s="1"/>
  <c r="H53" i="8"/>
  <c r="I53" i="8" s="1"/>
  <c r="H49" i="8"/>
  <c r="I49" i="8" s="1"/>
  <c r="H47" i="8"/>
  <c r="I47" i="8" s="1"/>
  <c r="H73" i="8"/>
  <c r="I73" i="8" s="1"/>
  <c r="H72" i="8"/>
  <c r="I72" i="8" s="1"/>
  <c r="H76" i="8"/>
  <c r="I76" i="8" s="1"/>
  <c r="H68" i="8"/>
  <c r="I68" i="8" s="1"/>
  <c r="H75" i="8"/>
  <c r="I75" i="8" s="1"/>
  <c r="H62" i="8"/>
  <c r="I62" i="8" s="1"/>
  <c r="H58" i="8"/>
  <c r="I58" i="8" s="1"/>
  <c r="H54" i="8"/>
  <c r="I54" i="8" s="1"/>
  <c r="H50" i="8"/>
  <c r="I50" i="8" s="1"/>
  <c r="I59" i="8"/>
  <c r="I55" i="8"/>
  <c r="I51" i="8"/>
  <c r="I64" i="8"/>
  <c r="I65" i="8"/>
  <c r="I63" i="8"/>
  <c r="F44" i="8"/>
  <c r="G44" i="8" s="1"/>
  <c r="F43" i="8"/>
  <c r="G43" i="8" s="1"/>
  <c r="F42" i="8"/>
  <c r="G42" i="8" s="1"/>
  <c r="F41" i="8"/>
  <c r="G41" i="8" s="1"/>
  <c r="G38" i="8"/>
  <c r="H38" i="8" s="1"/>
  <c r="G33" i="8"/>
  <c r="H33" i="8" s="1"/>
  <c r="F37" i="8"/>
  <c r="G37" i="8" s="1"/>
  <c r="F38" i="8"/>
  <c r="F36" i="8"/>
  <c r="G36" i="8" s="1"/>
  <c r="H36" i="8" s="1"/>
  <c r="F35" i="8"/>
  <c r="G35" i="8" s="1"/>
  <c r="F34" i="8"/>
  <c r="G34" i="8" s="1"/>
  <c r="F33" i="8"/>
  <c r="F30" i="8"/>
  <c r="G30" i="8" s="1"/>
  <c r="F29" i="8"/>
  <c r="G29" i="8" s="1"/>
  <c r="F28" i="8"/>
  <c r="G28" i="8" s="1"/>
  <c r="H28" i="8" s="1"/>
  <c r="I24" i="8"/>
  <c r="I25" i="8"/>
  <c r="F23" i="8"/>
  <c r="G23" i="8" s="1"/>
  <c r="H23" i="8" s="1"/>
  <c r="F27" i="8"/>
  <c r="G27" i="8" s="1"/>
  <c r="H27" i="8" s="1"/>
  <c r="I17" i="8"/>
  <c r="I18" i="8"/>
  <c r="I19" i="8"/>
  <c r="I20" i="8"/>
  <c r="F16" i="8"/>
  <c r="G16" i="8" s="1"/>
  <c r="F15" i="8"/>
  <c r="G15" i="8" s="1"/>
  <c r="F14" i="8"/>
  <c r="G14" i="8" s="1"/>
  <c r="F13" i="8"/>
  <c r="G13" i="8" s="1"/>
  <c r="F12" i="8"/>
  <c r="G12" i="8" s="1"/>
  <c r="H12" i="8" s="1"/>
  <c r="F11" i="8"/>
  <c r="G11" i="8" s="1"/>
  <c r="F7" i="8"/>
  <c r="G7" i="8" s="1"/>
  <c r="F8" i="8"/>
  <c r="G8" i="8" s="1"/>
  <c r="F9" i="8"/>
  <c r="G9" i="8" s="1"/>
  <c r="H9" i="8" s="1"/>
  <c r="F10" i="8"/>
  <c r="G10" i="8" s="1"/>
  <c r="F6" i="8"/>
  <c r="G6" i="8" s="1"/>
  <c r="H6" i="8" s="1"/>
  <c r="I87" i="8" l="1"/>
  <c r="I94" i="8"/>
  <c r="H16" i="8"/>
  <c r="I16" i="8" s="1"/>
  <c r="I12" i="8"/>
  <c r="I38" i="8"/>
  <c r="H8" i="8"/>
  <c r="I8" i="8" s="1"/>
  <c r="H14" i="8"/>
  <c r="I14" i="8" s="1"/>
  <c r="H37" i="8"/>
  <c r="I37" i="8" s="1"/>
  <c r="H10" i="8"/>
  <c r="I10" i="8" s="1"/>
  <c r="H15" i="8"/>
  <c r="I15" i="8" s="1"/>
  <c r="H35" i="8"/>
  <c r="I35" i="8" s="1"/>
  <c r="H41" i="8"/>
  <c r="I41" i="8" s="1"/>
  <c r="H13" i="8"/>
  <c r="I13" i="8" s="1"/>
  <c r="H7" i="8"/>
  <c r="I7" i="8" s="1"/>
  <c r="H34" i="8"/>
  <c r="I34" i="8" s="1"/>
  <c r="H43" i="8"/>
  <c r="I43" i="8" s="1"/>
  <c r="H11" i="8"/>
  <c r="I11" i="8" s="1"/>
  <c r="H29" i="8"/>
  <c r="I29" i="8" s="1"/>
  <c r="H30" i="8"/>
  <c r="I30" i="8" s="1"/>
  <c r="H42" i="8"/>
  <c r="I42" i="8" s="1"/>
  <c r="I36" i="8"/>
  <c r="H44" i="8"/>
  <c r="I44" i="8" s="1"/>
  <c r="I23" i="8"/>
  <c r="I6" i="8"/>
  <c r="I9" i="8"/>
  <c r="I28" i="8"/>
  <c r="I27" i="8"/>
  <c r="I33" i="8"/>
  <c r="I26" i="8"/>
  <c r="I39" i="8" l="1"/>
  <c r="I31" i="8"/>
  <c r="I45" i="8"/>
  <c r="I21" i="8"/>
  <c r="I149" i="8" s="1"/>
  <c r="I150" i="8" l="1"/>
  <c r="I151" i="8" s="1"/>
</calcChain>
</file>

<file path=xl/sharedStrings.xml><?xml version="1.0" encoding="utf-8"?>
<sst xmlns="http://schemas.openxmlformats.org/spreadsheetml/2006/main" count="185" uniqueCount="163">
  <si>
    <t>Remarks</t>
  </si>
  <si>
    <t>A</t>
  </si>
  <si>
    <t xml:space="preserve">* Please note - This is a tentative scope lead role &amp; responsibilities identified/envisaged. This is subject to partnership discussion. The roles &amp; responsibilities identified are on end to end basis atleast for individual scope of services. </t>
  </si>
  <si>
    <t>B</t>
  </si>
  <si>
    <t>C</t>
  </si>
  <si>
    <t>D</t>
  </si>
  <si>
    <t>E</t>
  </si>
  <si>
    <t>ATCS Traffic Controller</t>
  </si>
  <si>
    <t>Vehicle Detector</t>
  </si>
  <si>
    <t>Traffic Light Aspects - Red</t>
  </si>
  <si>
    <t>Traffic Light Aspects - Green</t>
  </si>
  <si>
    <t>Traffic Light Aspects - Amber</t>
  </si>
  <si>
    <t>Galvanized Cantilever poles</t>
  </si>
  <si>
    <t>Galvanized Standard Poles</t>
  </si>
  <si>
    <t>Pedestrian lamp heads - Stop Man</t>
  </si>
  <si>
    <t>Pedestrian lamp heads -Walk Man</t>
  </si>
  <si>
    <t>UPS with Batteries</t>
  </si>
  <si>
    <t>Junction Box/Cabinets</t>
  </si>
  <si>
    <t>Cables</t>
  </si>
  <si>
    <t>HDPE Piping</t>
  </si>
  <si>
    <t>Trenching</t>
  </si>
  <si>
    <t>Civil Work</t>
  </si>
  <si>
    <t>Traffic Surveillance System</t>
  </si>
  <si>
    <t>Traffic Surveillance PTZ Cameras</t>
  </si>
  <si>
    <t>ANPR Cameras</t>
  </si>
  <si>
    <t>PA System</t>
  </si>
  <si>
    <t>Emergency Call Box</t>
  </si>
  <si>
    <t>Poles for Cameras and Equipments</t>
  </si>
  <si>
    <t>Switches</t>
  </si>
  <si>
    <t>Provisioning of Electrical Power</t>
  </si>
  <si>
    <t>Networking Cost (Passive Components including Patch Panel, LIU, OFC, Cat6 Cable, Power Cable, Patch Cords, Pipes, Installation &amp; Labour Charges, etc.)</t>
  </si>
  <si>
    <t>Vehicle Detectors for decision support</t>
  </si>
  <si>
    <t>Mounting structure for VMS</t>
  </si>
  <si>
    <t>Speed Control Sign (SCS) Boards</t>
  </si>
  <si>
    <t>Mounting structure for SCS</t>
  </si>
  <si>
    <t>VMS board including VMS controller 6000mm*1500mm*200 mm</t>
  </si>
  <si>
    <t>VMS board including VMS controller 3000mm*1500mm*200 mm</t>
  </si>
  <si>
    <t>Traffic Enforcement Cameras</t>
  </si>
  <si>
    <t>Red Light Voilation Detection (RLVD) System for Single Lane Carriageway including ANPR cameras, Overview Cameras, Local Processing Unit, with cabling andmounting infrastructure</t>
  </si>
  <si>
    <t>Cameras for No Parking and Wrong Way Movement violations</t>
  </si>
  <si>
    <t>Speed Detection System for a 3 lane carriageway with complete sub components including lane ANPR camera, wide angle evidence camera, IR flash,3Dspeed sensor for a single direction violation</t>
  </si>
  <si>
    <t>E-Challan Hand held devices with E-Challan s/w for Handheld</t>
  </si>
  <si>
    <t>Data Center</t>
  </si>
  <si>
    <t>Variable Messaging Sign (VMS) Server</t>
  </si>
  <si>
    <t>Traffic Surveillance Cameras- Management Server</t>
  </si>
  <si>
    <t>Traffic Surveillance Cameras-Recording Server</t>
  </si>
  <si>
    <t>Analytics Server</t>
  </si>
  <si>
    <t>ANPR Server</t>
  </si>
  <si>
    <t>Traffic Analytics Server forMid Block VMS System</t>
  </si>
  <si>
    <t>RLVD Server</t>
  </si>
  <si>
    <t>Speed Detection Server</t>
  </si>
  <si>
    <t>EMS Server</t>
  </si>
  <si>
    <t>Mobile App Server</t>
  </si>
  <si>
    <t>Database Server</t>
  </si>
  <si>
    <t>PA System Server</t>
  </si>
  <si>
    <t>ECB System Server</t>
  </si>
  <si>
    <t>Failover Server for recording server in for every ITMS module in N+1mode</t>
  </si>
  <si>
    <t>Antivirus Server</t>
  </si>
  <si>
    <t>Server load balancer</t>
  </si>
  <si>
    <t>VideoManagement System</t>
  </si>
  <si>
    <t>GIS Map Integration</t>
  </si>
  <si>
    <t>Viewing Software for GIS</t>
  </si>
  <si>
    <t>Enterprise Management System (including SLAMngt, HelpDeskMngt, NetworkMngt, BMS) (Pl give the breakup if different s/w required)</t>
  </si>
  <si>
    <t>Anti-virus Software</t>
  </si>
  <si>
    <t>Customised GUI- Dashboard for Police Department (for various levels) with all required integrations as per SOWdefined</t>
  </si>
  <si>
    <t>Speed Detection System (Software + Licence)</t>
  </si>
  <si>
    <t>ANPR (Software + Licence)</t>
  </si>
  <si>
    <t>RLVD(Software+Licence)</t>
  </si>
  <si>
    <t>Violation Analytics (WrongWay &amp; No Parking)</t>
  </si>
  <si>
    <t>Integration Cost for integration with existing E-Challan System</t>
  </si>
  <si>
    <t>Variable Messaging Signage Software</t>
  </si>
  <si>
    <t>PA System Software</t>
  </si>
  <si>
    <t>ECB Software</t>
  </si>
  <si>
    <t>Traffic Analytics Platform for Citizen Decision Support System for entire PAN
City</t>
  </si>
  <si>
    <t>Traffic Mobile App Software</t>
  </si>
  <si>
    <t>Primary &amp; Secondary Storage (in TB)</t>
  </si>
  <si>
    <t>Core Router</t>
  </si>
  <si>
    <t>L3 Switches</t>
  </si>
  <si>
    <t>Firewall</t>
  </si>
  <si>
    <t>Intrusion Prevention System</t>
  </si>
  <si>
    <t>Racks (Caged)</t>
  </si>
  <si>
    <t>UPS with Battery</t>
  </si>
  <si>
    <t>Networking Cost (Passive Components)</t>
  </si>
  <si>
    <t>Traffic Command Center</t>
  </si>
  <si>
    <t>Monitoring Workstations with 3 Monitors</t>
  </si>
  <si>
    <t>IP Phones</t>
  </si>
  <si>
    <t>Electrical Cabling &amp; Necessary Illumination Devices</t>
  </si>
  <si>
    <t>Fire Safety System with alarms</t>
  </si>
  <si>
    <t>Public Address System</t>
  </si>
  <si>
    <t>Junction Improvements</t>
  </si>
  <si>
    <t>Road Marking: Lane markings</t>
  </si>
  <si>
    <t>Road Marking: Stop Line</t>
  </si>
  <si>
    <t>Road Marking: Pedestrian (Zebra) Markings</t>
  </si>
  <si>
    <t>Road Marking:Directional Markings</t>
  </si>
  <si>
    <t>Services</t>
  </si>
  <si>
    <t>One time feasibility study</t>
  </si>
  <si>
    <t>One time security audit (from third party)</t>
  </si>
  <si>
    <t>One time integration with E-Challan System</t>
  </si>
  <si>
    <t>One time integration with ITMAC Center</t>
  </si>
  <si>
    <t>One time integration with optic fiber network</t>
  </si>
  <si>
    <t>One time integration with SMAC center</t>
  </si>
  <si>
    <t>Manpower</t>
  </si>
  <si>
    <t>Project Director</t>
  </si>
  <si>
    <t>Project Manager</t>
  </si>
  <si>
    <t xml:space="preserve">Technical Expert- Traffic Command Center </t>
  </si>
  <si>
    <t>Technical Expert- Transport Engineering</t>
  </si>
  <si>
    <t>Technical expert- Intelligent Transport Systems</t>
  </si>
  <si>
    <t>Technical Expert – Network</t>
  </si>
  <si>
    <t>Technical Executive – Security</t>
  </si>
  <si>
    <t>Technical Executive – Server &amp; Storage</t>
  </si>
  <si>
    <t>Technical Executive – EMS</t>
  </si>
  <si>
    <t>Technical Executive – software applications</t>
  </si>
  <si>
    <t>TCC Operators</t>
  </si>
  <si>
    <t>Connectivity</t>
  </si>
  <si>
    <t>Connectivity Cost ATCS Controllers to TCC</t>
  </si>
  <si>
    <t>Connectivity Cost from Traffic Surveillance Cameras to TCC</t>
  </si>
  <si>
    <t>Connectivity Cost from Variable Message Signboards to TCC</t>
  </si>
  <si>
    <t>Connectivity Cost from RLVD Edge equipments to TCC</t>
  </si>
  <si>
    <t>Connectivity Cost from ANPR Cameras to TCC</t>
  </si>
  <si>
    <t>Connectivity Cost from Speed Detection Edge Equipments to TCC</t>
  </si>
  <si>
    <t>Connectivity Cost from No Parking &amp; WrongWay Movement violations Cameras to TCC</t>
  </si>
  <si>
    <t>Aggregation Bandwidth at IT MAC</t>
  </si>
  <si>
    <t>Connectivity cost from IT MAC to SMAC</t>
  </si>
  <si>
    <t>Connectivity cost from IT MAC to Police Command Center</t>
  </si>
  <si>
    <t>2G/3G/4G GSM Connectivity from E Challan Handheld device to Traffic Police Command Centre</t>
  </si>
  <si>
    <t>Area Traffic Control System(ATCS)</t>
  </si>
  <si>
    <t>Variable Message Sign Boards</t>
  </si>
  <si>
    <t>F</t>
  </si>
  <si>
    <t>G</t>
  </si>
  <si>
    <t>H</t>
  </si>
  <si>
    <t>I</t>
  </si>
  <si>
    <t>J</t>
  </si>
  <si>
    <t>Quantity</t>
  </si>
  <si>
    <t>Basic Cost</t>
  </si>
  <si>
    <t>Tax</t>
  </si>
  <si>
    <t>Total</t>
  </si>
  <si>
    <t>Detailed design, Installtion, Testing &amp; Commissioning of System
- Hardware Supply &amp; Installations
- Preliminary Testing/- Pilot deployment
- Full deployment
- System Acceptance Testing
Comprehensive System Maintenance &amp; AMC Support</t>
  </si>
  <si>
    <r>
      <rPr>
        <b/>
        <u/>
        <sz val="11"/>
        <color theme="1"/>
        <rFont val="Calibri"/>
        <family val="2"/>
        <scheme val="minor"/>
      </rPr>
      <t>Detailed design, Installtion, Testing &amp; Commissioning of System</t>
    </r>
    <r>
      <rPr>
        <sz val="11"/>
        <color theme="1"/>
        <rFont val="Calibri"/>
        <family val="2"/>
        <scheme val="minor"/>
      </rPr>
      <t xml:space="preserve">
- Hardware Supply &amp; Installations
- Software deployment
- Preliminary Testing
- Pilot deployment
- Full deployment
- System Acceptance Testing
</t>
    </r>
    <r>
      <rPr>
        <b/>
        <u/>
        <sz val="11"/>
        <color theme="1"/>
        <rFont val="Calibri"/>
        <family val="2"/>
        <scheme val="minor"/>
      </rPr>
      <t>Comprehensive System Maintenance &amp; AMC Support</t>
    </r>
  </si>
  <si>
    <r>
      <rPr>
        <b/>
        <u/>
        <sz val="11"/>
        <color theme="1"/>
        <rFont val="Calibri"/>
        <family val="2"/>
        <scheme val="minor"/>
      </rPr>
      <t>Detailed design, Installtion, Testing &amp; Commissioning of System</t>
    </r>
    <r>
      <rPr>
        <sz val="11"/>
        <color theme="1"/>
        <rFont val="Calibri"/>
        <family val="2"/>
        <scheme val="minor"/>
      </rPr>
      <t xml:space="preserve">
- Hardware Supply &amp; Installations
- Software deployment
- Preliminary Testing
- Pilot deployment
- Full deployment
- System Acceptance Testing
</t>
    </r>
    <r>
      <rPr>
        <b/>
        <u/>
        <sz val="11"/>
        <color theme="1"/>
        <rFont val="Calibri"/>
        <family val="2"/>
        <scheme val="minor"/>
      </rPr>
      <t>Comprehensive  System Maintenance &amp; AMC Support</t>
    </r>
  </si>
  <si>
    <r>
      <rPr>
        <b/>
        <u/>
        <sz val="11"/>
        <color theme="1"/>
        <rFont val="Calibri"/>
        <family val="2"/>
        <scheme val="minor"/>
      </rPr>
      <t>Detailed design, Installtion, Testing &amp; Commissioning of System</t>
    </r>
    <r>
      <rPr>
        <sz val="11"/>
        <color theme="1"/>
        <rFont val="Calibri"/>
        <family val="2"/>
        <scheme val="minor"/>
      </rPr>
      <t xml:space="preserve">
- Hardware Supply &amp; Installations
- Software deployment
- Preliminary Testing
- Pilot deployment
- Full deployment
- System Acceptance Testing
</t>
    </r>
    <r>
      <rPr>
        <b/>
        <u/>
        <sz val="11"/>
        <color theme="1"/>
        <rFont val="Calibri"/>
        <family val="2"/>
        <scheme val="minor"/>
      </rPr>
      <t>Comprehensive System Maintenance &amp; AMC Support</t>
    </r>
  </si>
  <si>
    <t>Additional Manpower</t>
  </si>
  <si>
    <t>Other Operational Expenses</t>
  </si>
  <si>
    <t>Surveys</t>
  </si>
  <si>
    <t xml:space="preserve">Training </t>
  </si>
  <si>
    <t>Training Material</t>
  </si>
  <si>
    <t>Office Set-up</t>
  </si>
  <si>
    <t>Office Expenses</t>
  </si>
  <si>
    <t>Stationary &amp; others</t>
  </si>
  <si>
    <t>Sundry expenses</t>
  </si>
  <si>
    <t>Cost of finance (optional)</t>
  </si>
  <si>
    <t>Insurance</t>
  </si>
  <si>
    <t>Security</t>
  </si>
  <si>
    <t>R&amp;R &amp; PROJECT COST ESTIMATION (HIGH LEVEL)</t>
  </si>
  <si>
    <t>ROLE*</t>
  </si>
  <si>
    <t xml:space="preserve">SELECTION OF IMPLEMENTATION AGENCY FOR INTEGRATED TRAFFIC CONTROL SYSTEM </t>
  </si>
  <si>
    <t>AMC (5 Years)</t>
  </si>
  <si>
    <t>Sub Total</t>
  </si>
  <si>
    <t xml:space="preserve">accounted for 3 years </t>
  </si>
  <si>
    <t>K</t>
  </si>
  <si>
    <t>SUBTOTAL</t>
  </si>
  <si>
    <t>DIMTS</t>
  </si>
  <si>
    <t>Innovate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</si>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</sst>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 indent="2"/>
    </xf>
    <xf numFmtId="0" fontId="2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left" vertical="center" wrapText="1" indent="2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 indent="2"/>
    </xf>
    <xf numFmtId="0" fontId="2" fillId="7" borderId="0" xfId="0" applyFont="1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2" fillId="6" borderId="1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/>
    <xf numFmtId="0" fontId="0" fillId="0" borderId="4" xfId="0" applyBorder="1" applyAlignmen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indent="2"/>
    </xf>
    <xf numFmtId="0" fontId="0" fillId="5" borderId="0" xfId="0" applyFill="1" applyBorder="1" applyAlignment="1">
      <alignment vertical="center"/>
    </xf>
    <xf numFmtId="0" fontId="2" fillId="5" borderId="0" xfId="0" applyFont="1" applyFill="1" applyBorder="1" applyAlignment="1">
      <alignment horizontal="right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 indent="2"/>
    </xf>
    <xf numFmtId="0" fontId="2" fillId="5" borderId="0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indent="2"/>
    </xf>
    <xf numFmtId="0" fontId="2" fillId="9" borderId="1" xfId="0" applyFont="1" applyFill="1" applyBorder="1" applyAlignment="1">
      <alignment horizontal="right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left" vertical="center" indent="2"/>
    </xf>
    <xf numFmtId="0" fontId="2" fillId="9" borderId="0" xfId="0" applyFont="1" applyFill="1" applyBorder="1" applyAlignment="1">
      <alignment horizontal="right" vertical="center"/>
    </xf>
    <xf numFmtId="0" fontId="0" fillId="7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zoomScale="85" zoomScaleNormal="85" workbookViewId="0">
      <pane ySplit="4" topLeftCell="A146" activePane="bottomLeft" state="frozen"/>
      <selection pane="bottomLeft" sqref="A1:I152"/>
    </sheetView>
  </sheetViews>
  <sheetFormatPr defaultRowHeight="15" x14ac:dyDescent="0.25"/>
  <cols>
    <col min="1" max="1" width="6.85546875" style="5" customWidth="1"/>
    <col min="2" max="2" width="60.85546875" style="32" customWidth="1"/>
    <col min="3" max="3" width="11.7109375" style="20" customWidth="1"/>
    <col min="4" max="4" width="11.140625" style="20" customWidth="1"/>
    <col min="5" max="5" width="14.5703125" style="5" customWidth="1"/>
    <col min="6" max="6" width="11.140625" style="5" customWidth="1"/>
    <col min="7" max="7" width="13.85546875" style="5" customWidth="1"/>
    <col min="8" max="8" width="16" style="5" customWidth="1"/>
    <col min="9" max="9" width="12.5703125" style="5" customWidth="1"/>
    <col min="10" max="10" width="67.85546875" style="5" customWidth="1"/>
    <col min="11" max="16384" width="9.140625" style="5"/>
  </cols>
  <sheetData>
    <row r="1" spans="1:10" x14ac:dyDescent="0.25">
      <c r="A1" s="1"/>
      <c r="B1" s="28"/>
      <c r="C1" s="15"/>
      <c r="D1" s="15"/>
      <c r="E1" s="1"/>
      <c r="F1" s="1"/>
      <c r="G1" s="1"/>
      <c r="H1" s="1"/>
      <c r="I1" s="1"/>
      <c r="J1" s="1"/>
    </row>
    <row r="2" spans="1:10" ht="18" x14ac:dyDescent="0.25">
      <c r="A2" s="13" t="s">
        <v>154</v>
      </c>
      <c r="B2" s="28"/>
      <c r="C2" s="15"/>
      <c r="D2" s="15"/>
      <c r="E2" s="1"/>
      <c r="F2" s="1"/>
      <c r="G2" s="1"/>
      <c r="H2" s="1"/>
      <c r="I2" s="1"/>
      <c r="J2" s="1"/>
    </row>
    <row r="3" spans="1:10" x14ac:dyDescent="0.25">
      <c r="A3" s="1"/>
      <c r="B3" s="28"/>
      <c r="C3" s="15"/>
      <c r="D3" s="15"/>
      <c r="E3" s="1"/>
      <c r="F3" s="1"/>
      <c r="G3" s="1"/>
      <c r="H3" s="1"/>
      <c r="I3" s="1"/>
      <c r="J3" s="1"/>
    </row>
    <row r="4" spans="1:10" s="4" customFormat="1" ht="20.25" customHeight="1" x14ac:dyDescent="0.25">
      <c r="A4" s="35" t="s">
        <v>152</v>
      </c>
      <c r="B4" s="36"/>
      <c r="C4" s="3" t="s">
        <v>153</v>
      </c>
      <c r="D4" s="3" t="s">
        <v>132</v>
      </c>
      <c r="E4" s="3" t="s">
        <v>133</v>
      </c>
      <c r="F4" s="3" t="s">
        <v>134</v>
      </c>
      <c r="G4" s="3" t="s">
        <v>156</v>
      </c>
      <c r="H4" s="3" t="s">
        <v>155</v>
      </c>
      <c r="I4" s="3" t="s">
        <v>135</v>
      </c>
      <c r="J4" s="3" t="s">
        <v>0</v>
      </c>
    </row>
    <row r="5" spans="1:10" s="74" customFormat="1" x14ac:dyDescent="0.25">
      <c r="A5" s="71" t="s">
        <v>1</v>
      </c>
      <c r="B5" s="72" t="s">
        <v>125</v>
      </c>
      <c r="C5" s="71"/>
      <c r="D5" s="71"/>
      <c r="E5" s="72"/>
      <c r="F5" s="72"/>
      <c r="G5" s="72"/>
      <c r="H5" s="72"/>
      <c r="I5" s="72"/>
      <c r="J5" s="73"/>
    </row>
    <row r="6" spans="1:10" x14ac:dyDescent="0.25">
      <c r="A6" s="2">
        <v>1</v>
      </c>
      <c r="B6" s="25" t="s">
        <v>7</v>
      </c>
      <c r="C6" s="26"/>
      <c r="D6" s="23">
        <v>173</v>
      </c>
      <c r="E6" s="48">
        <v>115000</v>
      </c>
      <c r="F6" s="42">
        <f>E6*0.02</f>
        <v>2300</v>
      </c>
      <c r="G6" s="48">
        <f>D6*(E6+F6)</f>
        <v>20292900</v>
      </c>
      <c r="H6" s="37">
        <f>G6*0.2</f>
        <v>4058580</v>
      </c>
      <c r="I6" s="37">
        <f>G6+H6</f>
        <v>24351480</v>
      </c>
      <c r="J6" s="62" t="s">
        <v>139</v>
      </c>
    </row>
    <row r="7" spans="1:10" x14ac:dyDescent="0.25">
      <c r="A7" s="2">
        <v>2</v>
      </c>
      <c r="B7" s="25" t="s">
        <v>8</v>
      </c>
      <c r="C7" s="26"/>
      <c r="D7" s="23">
        <v>624</v>
      </c>
      <c r="E7" s="42">
        <v>110000</v>
      </c>
      <c r="F7" s="42">
        <f t="shared" ref="F7:F10" si="0">E7*0.02</f>
        <v>2200</v>
      </c>
      <c r="G7" s="48">
        <f t="shared" ref="G7:G16" si="1">D7*(E7+F7)</f>
        <v>70012800</v>
      </c>
      <c r="H7" s="37">
        <f t="shared" ref="H7:H20" si="2">G7*0.2</f>
        <v>14002560</v>
      </c>
      <c r="I7" s="37">
        <f t="shared" ref="I7:I20" si="3">G7+H7</f>
        <v>84015360</v>
      </c>
      <c r="J7" s="63"/>
    </row>
    <row r="8" spans="1:10" x14ac:dyDescent="0.25">
      <c r="A8" s="2">
        <v>3</v>
      </c>
      <c r="B8" s="25" t="s">
        <v>9</v>
      </c>
      <c r="C8" s="26"/>
      <c r="D8" s="23">
        <v>1630</v>
      </c>
      <c r="E8" s="42">
        <v>3500</v>
      </c>
      <c r="F8" s="42">
        <f t="shared" si="0"/>
        <v>70</v>
      </c>
      <c r="G8" s="48">
        <f t="shared" si="1"/>
        <v>5819100</v>
      </c>
      <c r="H8" s="37">
        <f t="shared" si="2"/>
        <v>1163820</v>
      </c>
      <c r="I8" s="37">
        <f t="shared" si="3"/>
        <v>6982920</v>
      </c>
      <c r="J8" s="63"/>
    </row>
    <row r="9" spans="1:10" x14ac:dyDescent="0.25">
      <c r="A9" s="2">
        <v>4</v>
      </c>
      <c r="B9" s="25" t="s">
        <v>10</v>
      </c>
      <c r="C9" s="26"/>
      <c r="D9" s="23">
        <v>2272</v>
      </c>
      <c r="E9" s="42">
        <v>3500</v>
      </c>
      <c r="F9" s="42">
        <f t="shared" si="0"/>
        <v>70</v>
      </c>
      <c r="G9" s="48">
        <f t="shared" si="1"/>
        <v>8111040</v>
      </c>
      <c r="H9" s="37">
        <f t="shared" si="2"/>
        <v>1622208</v>
      </c>
      <c r="I9" s="37">
        <f t="shared" si="3"/>
        <v>9733248</v>
      </c>
      <c r="J9" s="63"/>
    </row>
    <row r="10" spans="1:10" x14ac:dyDescent="0.25">
      <c r="A10" s="2">
        <v>5</v>
      </c>
      <c r="B10" s="25" t="s">
        <v>11</v>
      </c>
      <c r="C10" s="26"/>
      <c r="D10" s="24">
        <v>1630</v>
      </c>
      <c r="E10" s="42">
        <v>3500</v>
      </c>
      <c r="F10" s="42">
        <f t="shared" si="0"/>
        <v>70</v>
      </c>
      <c r="G10" s="48">
        <f t="shared" si="1"/>
        <v>5819100</v>
      </c>
      <c r="H10" s="37">
        <f t="shared" si="2"/>
        <v>1163820</v>
      </c>
      <c r="I10" s="37">
        <f t="shared" si="3"/>
        <v>6982920</v>
      </c>
      <c r="J10" s="63"/>
    </row>
    <row r="11" spans="1:10" x14ac:dyDescent="0.25">
      <c r="A11" s="2">
        <v>6</v>
      </c>
      <c r="B11" s="25" t="s">
        <v>12</v>
      </c>
      <c r="C11" s="26"/>
      <c r="D11" s="23">
        <v>286</v>
      </c>
      <c r="E11" s="42">
        <v>20000</v>
      </c>
      <c r="F11" s="38">
        <f>E11*0.15</f>
        <v>3000</v>
      </c>
      <c r="G11" s="48">
        <f t="shared" si="1"/>
        <v>6578000</v>
      </c>
      <c r="H11" s="37">
        <f t="shared" si="2"/>
        <v>1315600</v>
      </c>
      <c r="I11" s="37">
        <f t="shared" si="3"/>
        <v>7893600</v>
      </c>
      <c r="J11" s="63"/>
    </row>
    <row r="12" spans="1:10" x14ac:dyDescent="0.25">
      <c r="A12" s="2">
        <v>7</v>
      </c>
      <c r="B12" s="25" t="s">
        <v>13</v>
      </c>
      <c r="C12" s="26"/>
      <c r="D12" s="23">
        <v>256</v>
      </c>
      <c r="E12" s="42">
        <v>8000</v>
      </c>
      <c r="F12" s="38">
        <f>E12*0.15</f>
        <v>1200</v>
      </c>
      <c r="G12" s="48">
        <f t="shared" si="1"/>
        <v>2355200</v>
      </c>
      <c r="H12" s="37">
        <f t="shared" si="2"/>
        <v>471040</v>
      </c>
      <c r="I12" s="37">
        <f t="shared" si="3"/>
        <v>2826240</v>
      </c>
      <c r="J12" s="63"/>
    </row>
    <row r="13" spans="1:10" x14ac:dyDescent="0.25">
      <c r="A13" s="2">
        <v>8</v>
      </c>
      <c r="B13" s="25" t="s">
        <v>14</v>
      </c>
      <c r="C13" s="26"/>
      <c r="D13" s="23">
        <v>984</v>
      </c>
      <c r="E13" s="42">
        <v>3500</v>
      </c>
      <c r="F13" s="42">
        <f>E13*0.02</f>
        <v>70</v>
      </c>
      <c r="G13" s="48">
        <f t="shared" si="1"/>
        <v>3512880</v>
      </c>
      <c r="H13" s="37">
        <f t="shared" si="2"/>
        <v>702576</v>
      </c>
      <c r="I13" s="37">
        <f t="shared" si="3"/>
        <v>4215456</v>
      </c>
      <c r="J13" s="63"/>
    </row>
    <row r="14" spans="1:10" x14ac:dyDescent="0.25">
      <c r="A14" s="2">
        <v>9</v>
      </c>
      <c r="B14" s="25" t="s">
        <v>15</v>
      </c>
      <c r="C14" s="26"/>
      <c r="D14" s="23">
        <v>984</v>
      </c>
      <c r="E14" s="42">
        <v>3500</v>
      </c>
      <c r="F14" s="42">
        <f>E14*0.02</f>
        <v>70</v>
      </c>
      <c r="G14" s="48">
        <f t="shared" si="1"/>
        <v>3512880</v>
      </c>
      <c r="H14" s="37">
        <f t="shared" si="2"/>
        <v>702576</v>
      </c>
      <c r="I14" s="37">
        <f t="shared" si="3"/>
        <v>4215456</v>
      </c>
      <c r="J14" s="63"/>
    </row>
    <row r="15" spans="1:10" x14ac:dyDescent="0.25">
      <c r="A15" s="2">
        <v>10</v>
      </c>
      <c r="B15" s="25" t="s">
        <v>16</v>
      </c>
      <c r="C15" s="26"/>
      <c r="D15" s="23">
        <v>267</v>
      </c>
      <c r="E15" s="42">
        <v>40000</v>
      </c>
      <c r="F15" s="42">
        <f>E15*0.1</f>
        <v>4000</v>
      </c>
      <c r="G15" s="48">
        <f t="shared" si="1"/>
        <v>11748000</v>
      </c>
      <c r="H15" s="37">
        <f t="shared" si="2"/>
        <v>2349600</v>
      </c>
      <c r="I15" s="37">
        <f t="shared" si="3"/>
        <v>14097600</v>
      </c>
      <c r="J15" s="63"/>
    </row>
    <row r="16" spans="1:10" x14ac:dyDescent="0.25">
      <c r="A16" s="2">
        <v>11</v>
      </c>
      <c r="B16" s="25" t="s">
        <v>17</v>
      </c>
      <c r="C16" s="26"/>
      <c r="D16" s="23">
        <v>534</v>
      </c>
      <c r="E16" s="42">
        <v>1000</v>
      </c>
      <c r="F16" s="42">
        <f>E16*0.15</f>
        <v>150</v>
      </c>
      <c r="G16" s="48">
        <f t="shared" si="1"/>
        <v>614100</v>
      </c>
      <c r="H16" s="37">
        <f t="shared" si="2"/>
        <v>122820</v>
      </c>
      <c r="I16" s="37">
        <f t="shared" si="3"/>
        <v>736920</v>
      </c>
      <c r="J16" s="63"/>
    </row>
    <row r="17" spans="1:10" x14ac:dyDescent="0.25">
      <c r="A17" s="2">
        <v>12</v>
      </c>
      <c r="B17" s="25" t="s">
        <v>18</v>
      </c>
      <c r="C17" s="26"/>
      <c r="D17" s="23">
        <v>173</v>
      </c>
      <c r="E17" s="42"/>
      <c r="F17" s="38"/>
      <c r="G17" s="48">
        <v>7000000</v>
      </c>
      <c r="H17" s="37">
        <f t="shared" si="2"/>
        <v>1400000</v>
      </c>
      <c r="I17" s="37">
        <f t="shared" si="3"/>
        <v>8400000</v>
      </c>
      <c r="J17" s="63"/>
    </row>
    <row r="18" spans="1:10" x14ac:dyDescent="0.25">
      <c r="A18" s="2">
        <v>13</v>
      </c>
      <c r="B18" s="25" t="s">
        <v>19</v>
      </c>
      <c r="C18" s="26"/>
      <c r="D18" s="23">
        <v>173</v>
      </c>
      <c r="E18" s="42"/>
      <c r="F18" s="38"/>
      <c r="G18" s="48">
        <v>1284000</v>
      </c>
      <c r="H18" s="37">
        <f t="shared" si="2"/>
        <v>256800</v>
      </c>
      <c r="I18" s="37">
        <f t="shared" si="3"/>
        <v>1540800</v>
      </c>
      <c r="J18" s="63"/>
    </row>
    <row r="19" spans="1:10" x14ac:dyDescent="0.25">
      <c r="A19" s="2">
        <v>14</v>
      </c>
      <c r="B19" s="25" t="s">
        <v>20</v>
      </c>
      <c r="C19" s="26"/>
      <c r="D19" s="23">
        <v>173</v>
      </c>
      <c r="E19" s="42"/>
      <c r="F19" s="38"/>
      <c r="G19" s="48">
        <v>5200000</v>
      </c>
      <c r="H19" s="37">
        <f t="shared" si="2"/>
        <v>1040000</v>
      </c>
      <c r="I19" s="37">
        <f t="shared" si="3"/>
        <v>6240000</v>
      </c>
      <c r="J19" s="63"/>
    </row>
    <row r="20" spans="1:10" x14ac:dyDescent="0.25">
      <c r="A20" s="2">
        <v>15</v>
      </c>
      <c r="B20" s="25" t="s">
        <v>21</v>
      </c>
      <c r="C20" s="26"/>
      <c r="D20" s="23">
        <v>173</v>
      </c>
      <c r="E20" s="42"/>
      <c r="F20" s="38"/>
      <c r="G20" s="48">
        <v>7100000</v>
      </c>
      <c r="H20" s="37">
        <f t="shared" si="2"/>
        <v>1420000</v>
      </c>
      <c r="I20" s="37">
        <f t="shared" si="3"/>
        <v>8520000</v>
      </c>
      <c r="J20" s="67"/>
    </row>
    <row r="21" spans="1:10" x14ac:dyDescent="0.25">
      <c r="A21" s="2"/>
      <c r="B21" s="80" t="s">
        <v>159</v>
      </c>
      <c r="C21" s="26"/>
      <c r="D21" s="23"/>
      <c r="E21" s="42"/>
      <c r="F21" s="38"/>
      <c r="G21" s="48"/>
      <c r="H21" s="37"/>
      <c r="I21" s="37">
        <f>SUM(I6:I20)</f>
        <v>190752000</v>
      </c>
      <c r="J21" s="55"/>
    </row>
    <row r="22" spans="1:10" s="4" customFormat="1" x14ac:dyDescent="0.25">
      <c r="A22" s="14" t="s">
        <v>3</v>
      </c>
      <c r="B22" s="11" t="s">
        <v>22</v>
      </c>
      <c r="C22" s="18"/>
      <c r="D22" s="18"/>
      <c r="E22" s="9"/>
      <c r="F22" s="9"/>
      <c r="G22" s="9"/>
      <c r="H22" s="9"/>
      <c r="I22" s="9"/>
      <c r="J22" s="12"/>
    </row>
    <row r="23" spans="1:10" x14ac:dyDescent="0.25">
      <c r="A23" s="2">
        <v>1</v>
      </c>
      <c r="B23" s="25" t="s">
        <v>23</v>
      </c>
      <c r="C23" s="19"/>
      <c r="D23" s="19">
        <v>40</v>
      </c>
      <c r="E23" s="42">
        <v>100000</v>
      </c>
      <c r="F23" s="49">
        <f>E23*0.05</f>
        <v>5000</v>
      </c>
      <c r="G23" s="49">
        <f>D23*(E23+F23)</f>
        <v>4200000</v>
      </c>
      <c r="H23" s="39">
        <f>G23*0.2</f>
        <v>840000</v>
      </c>
      <c r="I23" s="39">
        <f>G23+H23</f>
        <v>5040000</v>
      </c>
      <c r="J23" s="68" t="s">
        <v>139</v>
      </c>
    </row>
    <row r="24" spans="1:10" x14ac:dyDescent="0.25">
      <c r="A24" s="2">
        <v>2</v>
      </c>
      <c r="B24" s="25" t="s">
        <v>24</v>
      </c>
      <c r="C24" s="19"/>
      <c r="D24" s="19">
        <v>48</v>
      </c>
      <c r="E24" s="49">
        <v>50000</v>
      </c>
      <c r="F24" s="49">
        <f>E24*0.05</f>
        <v>2500</v>
      </c>
      <c r="G24" s="49">
        <f>D24*(E24+F24)</f>
        <v>2520000</v>
      </c>
      <c r="H24" s="39">
        <f t="shared" ref="H24:H30" si="4">G24*0.2</f>
        <v>504000</v>
      </c>
      <c r="I24" s="39">
        <f t="shared" ref="I24:I30" si="5">G24+H24</f>
        <v>3024000</v>
      </c>
      <c r="J24" s="65"/>
    </row>
    <row r="25" spans="1:10" x14ac:dyDescent="0.25">
      <c r="A25" s="2">
        <v>3</v>
      </c>
      <c r="B25" s="25" t="s">
        <v>25</v>
      </c>
      <c r="C25" s="19"/>
      <c r="D25" s="19">
        <v>267</v>
      </c>
      <c r="E25" s="40"/>
      <c r="F25" s="40"/>
      <c r="G25" s="49">
        <v>20000000</v>
      </c>
      <c r="H25" s="39">
        <f t="shared" si="4"/>
        <v>4000000</v>
      </c>
      <c r="I25" s="39">
        <f t="shared" si="5"/>
        <v>24000000</v>
      </c>
      <c r="J25" s="65"/>
    </row>
    <row r="26" spans="1:10" x14ac:dyDescent="0.25">
      <c r="A26" s="2">
        <v>4</v>
      </c>
      <c r="B26" s="25" t="s">
        <v>26</v>
      </c>
      <c r="C26" s="19"/>
      <c r="D26" s="19">
        <v>20</v>
      </c>
      <c r="E26" s="40"/>
      <c r="F26" s="40"/>
      <c r="G26" s="49">
        <v>2800000</v>
      </c>
      <c r="H26" s="39">
        <f t="shared" si="4"/>
        <v>560000</v>
      </c>
      <c r="I26" s="39">
        <f t="shared" si="5"/>
        <v>3360000</v>
      </c>
      <c r="J26" s="65"/>
    </row>
    <row r="27" spans="1:10" x14ac:dyDescent="0.25">
      <c r="A27" s="2">
        <v>5</v>
      </c>
      <c r="B27" s="25" t="s">
        <v>27</v>
      </c>
      <c r="C27" s="19"/>
      <c r="D27" s="19">
        <v>40</v>
      </c>
      <c r="E27" s="49">
        <v>30000</v>
      </c>
      <c r="F27" s="49">
        <f>E27*0.15</f>
        <v>4500</v>
      </c>
      <c r="G27" s="49">
        <f>D27*(E27+F27)</f>
        <v>1380000</v>
      </c>
      <c r="H27" s="39">
        <f t="shared" si="4"/>
        <v>276000</v>
      </c>
      <c r="I27" s="39">
        <f t="shared" si="5"/>
        <v>1656000</v>
      </c>
      <c r="J27" s="65"/>
    </row>
    <row r="28" spans="1:10" x14ac:dyDescent="0.25">
      <c r="A28" s="2">
        <v>6</v>
      </c>
      <c r="B28" s="25" t="s">
        <v>28</v>
      </c>
      <c r="C28" s="19"/>
      <c r="D28" s="19">
        <v>267</v>
      </c>
      <c r="E28" s="49">
        <v>300000</v>
      </c>
      <c r="F28" s="40">
        <f>E28*0.05</f>
        <v>15000</v>
      </c>
      <c r="G28" s="49">
        <f>D28*(E28+F28)</f>
        <v>84105000</v>
      </c>
      <c r="H28" s="39">
        <f t="shared" si="4"/>
        <v>16821000</v>
      </c>
      <c r="I28" s="39">
        <f t="shared" si="5"/>
        <v>100926000</v>
      </c>
      <c r="J28" s="65"/>
    </row>
    <row r="29" spans="1:10" x14ac:dyDescent="0.25">
      <c r="A29" s="2">
        <v>7</v>
      </c>
      <c r="B29" s="25" t="s">
        <v>29</v>
      </c>
      <c r="C29" s="19"/>
      <c r="D29" s="19">
        <v>80</v>
      </c>
      <c r="E29" s="49">
        <v>20000</v>
      </c>
      <c r="F29" s="49">
        <f>E29*0.15</f>
        <v>3000</v>
      </c>
      <c r="G29" s="49">
        <f>D29*(E29+F29)</f>
        <v>1840000</v>
      </c>
      <c r="H29" s="39">
        <f t="shared" si="4"/>
        <v>368000</v>
      </c>
      <c r="I29" s="39">
        <f t="shared" si="5"/>
        <v>2208000</v>
      </c>
      <c r="J29" s="65"/>
    </row>
    <row r="30" spans="1:10" ht="48" customHeight="1" x14ac:dyDescent="0.25">
      <c r="A30" s="2">
        <v>8</v>
      </c>
      <c r="B30" s="25" t="s">
        <v>30</v>
      </c>
      <c r="C30" s="19"/>
      <c r="D30" s="26">
        <v>40</v>
      </c>
      <c r="E30" s="42">
        <v>50000</v>
      </c>
      <c r="F30" s="38">
        <f>E30*0.15</f>
        <v>7500</v>
      </c>
      <c r="G30" s="49">
        <f>D30*(E30+F30)</f>
        <v>2300000</v>
      </c>
      <c r="H30" s="39">
        <f t="shared" si="4"/>
        <v>460000</v>
      </c>
      <c r="I30" s="39">
        <f t="shared" si="5"/>
        <v>2760000</v>
      </c>
      <c r="J30" s="65"/>
    </row>
    <row r="31" spans="1:10" x14ac:dyDescent="0.25">
      <c r="A31" s="2"/>
      <c r="B31" s="80" t="s">
        <v>159</v>
      </c>
      <c r="C31" s="19"/>
      <c r="D31" s="26"/>
      <c r="E31" s="42"/>
      <c r="F31" s="38"/>
      <c r="G31" s="49"/>
      <c r="H31" s="39"/>
      <c r="I31" s="39">
        <f>SUM(I23:I30)</f>
        <v>142974000</v>
      </c>
      <c r="J31" s="53"/>
    </row>
    <row r="32" spans="1:10" s="78" customFormat="1" x14ac:dyDescent="0.25">
      <c r="A32" s="71" t="s">
        <v>4</v>
      </c>
      <c r="B32" s="72" t="s">
        <v>126</v>
      </c>
      <c r="C32" s="75"/>
      <c r="D32" s="75"/>
      <c r="E32" s="76"/>
      <c r="F32" s="76"/>
      <c r="G32" s="76"/>
      <c r="H32" s="76"/>
      <c r="I32" s="76"/>
      <c r="J32" s="77"/>
    </row>
    <row r="33" spans="1:10" x14ac:dyDescent="0.25">
      <c r="A33" s="2">
        <v>1</v>
      </c>
      <c r="B33" s="25" t="s">
        <v>31</v>
      </c>
      <c r="C33" s="26"/>
      <c r="D33" s="26">
        <v>100</v>
      </c>
      <c r="E33" s="38">
        <v>110000</v>
      </c>
      <c r="F33" s="42">
        <f>E33*0.05</f>
        <v>5500</v>
      </c>
      <c r="G33" s="37">
        <f>D33*(E33+F33)</f>
        <v>11550000</v>
      </c>
      <c r="H33" s="37">
        <f>G33*0.2</f>
        <v>2310000</v>
      </c>
      <c r="I33" s="37">
        <f>G33+H33</f>
        <v>13860000</v>
      </c>
      <c r="J33" s="59" t="s">
        <v>137</v>
      </c>
    </row>
    <row r="34" spans="1:10" ht="30" x14ac:dyDescent="0.25">
      <c r="A34" s="2">
        <v>2</v>
      </c>
      <c r="B34" s="25" t="s">
        <v>35</v>
      </c>
      <c r="C34" s="26"/>
      <c r="D34" s="2">
        <v>50</v>
      </c>
      <c r="E34" s="42">
        <v>1100000</v>
      </c>
      <c r="F34" s="42">
        <f>E34*0.02</f>
        <v>22000</v>
      </c>
      <c r="G34" s="37">
        <f t="shared" ref="G34:G38" si="6">D34*(E34+F34)</f>
        <v>56100000</v>
      </c>
      <c r="H34" s="37">
        <f t="shared" ref="H34:H38" si="7">G34*0.2</f>
        <v>11220000</v>
      </c>
      <c r="I34" s="37">
        <f t="shared" ref="I34:I38" si="8">G34+H34</f>
        <v>67320000</v>
      </c>
      <c r="J34" s="69"/>
    </row>
    <row r="35" spans="1:10" ht="30" x14ac:dyDescent="0.25">
      <c r="A35" s="2">
        <v>3</v>
      </c>
      <c r="B35" s="25" t="s">
        <v>36</v>
      </c>
      <c r="C35" s="26"/>
      <c r="D35" s="2">
        <v>50</v>
      </c>
      <c r="E35" s="42">
        <v>600000</v>
      </c>
      <c r="F35" s="42">
        <f>E35*0.02</f>
        <v>12000</v>
      </c>
      <c r="G35" s="37">
        <f t="shared" si="6"/>
        <v>30600000</v>
      </c>
      <c r="H35" s="37">
        <f t="shared" si="7"/>
        <v>6120000</v>
      </c>
      <c r="I35" s="37">
        <f t="shared" si="8"/>
        <v>36720000</v>
      </c>
      <c r="J35" s="69"/>
    </row>
    <row r="36" spans="1:10" x14ac:dyDescent="0.25">
      <c r="A36" s="2">
        <v>4</v>
      </c>
      <c r="B36" s="25" t="s">
        <v>32</v>
      </c>
      <c r="C36" s="26"/>
      <c r="D36" s="2">
        <v>100</v>
      </c>
      <c r="E36" s="42">
        <v>700000</v>
      </c>
      <c r="F36" s="42">
        <f>E36*0.15</f>
        <v>105000</v>
      </c>
      <c r="G36" s="37">
        <f t="shared" si="6"/>
        <v>80500000</v>
      </c>
      <c r="H36" s="37">
        <f t="shared" si="7"/>
        <v>16100000</v>
      </c>
      <c r="I36" s="37">
        <f t="shared" si="8"/>
        <v>96600000</v>
      </c>
      <c r="J36" s="69"/>
    </row>
    <row r="37" spans="1:10" x14ac:dyDescent="0.25">
      <c r="A37" s="2">
        <v>5</v>
      </c>
      <c r="B37" s="25" t="s">
        <v>33</v>
      </c>
      <c r="C37" s="26"/>
      <c r="D37" s="2">
        <v>18</v>
      </c>
      <c r="E37" s="42">
        <v>10000</v>
      </c>
      <c r="F37" s="42">
        <f t="shared" ref="F37:F38" si="9">E37*0.15</f>
        <v>1500</v>
      </c>
      <c r="G37" s="37">
        <f t="shared" si="6"/>
        <v>207000</v>
      </c>
      <c r="H37" s="37">
        <f t="shared" si="7"/>
        <v>41400</v>
      </c>
      <c r="I37" s="37">
        <f t="shared" si="8"/>
        <v>248400</v>
      </c>
      <c r="J37" s="69"/>
    </row>
    <row r="38" spans="1:10" x14ac:dyDescent="0.25">
      <c r="A38" s="2">
        <v>6</v>
      </c>
      <c r="B38" s="25" t="s">
        <v>34</v>
      </c>
      <c r="C38" s="26"/>
      <c r="D38" s="2">
        <v>18</v>
      </c>
      <c r="E38" s="42">
        <v>5000</v>
      </c>
      <c r="F38" s="42">
        <f t="shared" si="9"/>
        <v>750</v>
      </c>
      <c r="G38" s="37">
        <f t="shared" si="6"/>
        <v>103500</v>
      </c>
      <c r="H38" s="37">
        <f t="shared" si="7"/>
        <v>20700</v>
      </c>
      <c r="I38" s="37">
        <f t="shared" si="8"/>
        <v>124200</v>
      </c>
      <c r="J38" s="70"/>
    </row>
    <row r="39" spans="1:10" x14ac:dyDescent="0.25">
      <c r="A39" s="2"/>
      <c r="B39" s="80" t="s">
        <v>159</v>
      </c>
      <c r="C39" s="26"/>
      <c r="D39" s="2"/>
      <c r="E39" s="42"/>
      <c r="F39" s="42"/>
      <c r="G39" s="37"/>
      <c r="H39" s="37"/>
      <c r="I39" s="37">
        <f>SUM(I33:I38)</f>
        <v>214872600</v>
      </c>
      <c r="J39" s="56"/>
    </row>
    <row r="40" spans="1:10" x14ac:dyDescent="0.25">
      <c r="A40" s="14" t="s">
        <v>5</v>
      </c>
      <c r="B40" s="11" t="s">
        <v>37</v>
      </c>
      <c r="C40" s="18"/>
      <c r="D40" s="18"/>
      <c r="E40" s="9"/>
      <c r="F40" s="9"/>
      <c r="G40" s="9"/>
      <c r="H40" s="9"/>
      <c r="I40" s="9"/>
      <c r="J40" s="8"/>
    </row>
    <row r="41" spans="1:10" ht="60" x14ac:dyDescent="0.25">
      <c r="A41" s="2">
        <v>1</v>
      </c>
      <c r="B41" s="25" t="s">
        <v>38</v>
      </c>
      <c r="C41" s="19"/>
      <c r="D41" s="26">
        <v>100</v>
      </c>
      <c r="E41" s="48">
        <v>500000</v>
      </c>
      <c r="F41" s="48">
        <f>E41*0.02</f>
        <v>10000</v>
      </c>
      <c r="G41" s="37">
        <f>D41*(E41+F41)</f>
        <v>51000000</v>
      </c>
      <c r="H41" s="37">
        <f>G41*0.2</f>
        <v>10200000</v>
      </c>
      <c r="I41" s="37">
        <f>G41+H41</f>
        <v>61200000</v>
      </c>
      <c r="J41" s="62" t="s">
        <v>138</v>
      </c>
    </row>
    <row r="42" spans="1:10" x14ac:dyDescent="0.25">
      <c r="A42" s="2">
        <v>2</v>
      </c>
      <c r="B42" s="25" t="s">
        <v>39</v>
      </c>
      <c r="C42" s="26"/>
      <c r="D42" s="26">
        <v>30</v>
      </c>
      <c r="E42" s="42">
        <v>150000</v>
      </c>
      <c r="F42" s="48">
        <f>E42*0.02</f>
        <v>3000</v>
      </c>
      <c r="G42" s="37">
        <f>D42*(E42+F42)</f>
        <v>4590000</v>
      </c>
      <c r="H42" s="37">
        <f t="shared" ref="H42:H44" si="10">G42*0.2</f>
        <v>918000</v>
      </c>
      <c r="I42" s="37">
        <f t="shared" ref="I42:I44" si="11">G42+H42</f>
        <v>5508000</v>
      </c>
      <c r="J42" s="63"/>
    </row>
    <row r="43" spans="1:10" ht="60" x14ac:dyDescent="0.25">
      <c r="A43" s="2">
        <v>3</v>
      </c>
      <c r="B43" s="25" t="s">
        <v>40</v>
      </c>
      <c r="C43" s="19"/>
      <c r="D43" s="26">
        <v>18</v>
      </c>
      <c r="E43" s="42">
        <v>500000</v>
      </c>
      <c r="F43" s="48">
        <f>E43*0.02</f>
        <v>10000</v>
      </c>
      <c r="G43" s="37">
        <f>D43*(E43+F43)</f>
        <v>9180000</v>
      </c>
      <c r="H43" s="37">
        <f t="shared" si="10"/>
        <v>1836000</v>
      </c>
      <c r="I43" s="37">
        <f t="shared" si="11"/>
        <v>11016000</v>
      </c>
      <c r="J43" s="63"/>
    </row>
    <row r="44" spans="1:10" ht="33" customHeight="1" x14ac:dyDescent="0.25">
      <c r="A44" s="2">
        <v>4</v>
      </c>
      <c r="B44" s="25" t="s">
        <v>41</v>
      </c>
      <c r="C44" s="26"/>
      <c r="D44" s="26">
        <v>125</v>
      </c>
      <c r="E44" s="38">
        <v>125000</v>
      </c>
      <c r="F44" s="50">
        <f>E44*0.02</f>
        <v>2500</v>
      </c>
      <c r="G44" s="37">
        <f>D44*(E44+F44)</f>
        <v>15937500</v>
      </c>
      <c r="H44" s="37">
        <f t="shared" si="10"/>
        <v>3187500</v>
      </c>
      <c r="I44" s="37">
        <f t="shared" si="11"/>
        <v>19125000</v>
      </c>
      <c r="J44" s="63"/>
    </row>
    <row r="45" spans="1:10" x14ac:dyDescent="0.25">
      <c r="A45" s="2"/>
      <c r="B45" s="80" t="s">
        <v>159</v>
      </c>
      <c r="C45" s="26"/>
      <c r="D45" s="26"/>
      <c r="E45" s="38"/>
      <c r="F45" s="50"/>
      <c r="G45" s="37"/>
      <c r="H45" s="37"/>
      <c r="I45" s="37">
        <f>SUM(I41:I44)</f>
        <v>96849000</v>
      </c>
      <c r="J45" s="52"/>
    </row>
    <row r="46" spans="1:10" x14ac:dyDescent="0.25">
      <c r="A46" s="14" t="s">
        <v>6</v>
      </c>
      <c r="B46" s="11" t="s">
        <v>42</v>
      </c>
      <c r="C46" s="18"/>
      <c r="D46" s="18"/>
      <c r="E46" s="9"/>
      <c r="F46" s="9"/>
      <c r="G46" s="9"/>
      <c r="H46" s="9"/>
      <c r="I46" s="9"/>
      <c r="J46" s="8"/>
    </row>
    <row r="47" spans="1:10" x14ac:dyDescent="0.25">
      <c r="A47" s="2">
        <v>1</v>
      </c>
      <c r="B47" s="25" t="s">
        <v>43</v>
      </c>
      <c r="C47" s="26"/>
      <c r="D47" s="41">
        <v>1</v>
      </c>
      <c r="E47" s="42">
        <v>300000</v>
      </c>
      <c r="F47" s="42">
        <f>E47*0.05</f>
        <v>15000</v>
      </c>
      <c r="G47" s="42">
        <f>D47*(E47+F47)</f>
        <v>315000</v>
      </c>
      <c r="H47" s="37">
        <f>G47*0.2</f>
        <v>63000</v>
      </c>
      <c r="I47" s="37">
        <f>G47+H47</f>
        <v>378000</v>
      </c>
      <c r="J47" s="64" t="s">
        <v>137</v>
      </c>
    </row>
    <row r="48" spans="1:10" x14ac:dyDescent="0.25">
      <c r="A48" s="2">
        <v>2</v>
      </c>
      <c r="B48" s="25" t="s">
        <v>44</v>
      </c>
      <c r="C48" s="26"/>
      <c r="D48" s="42">
        <v>1</v>
      </c>
      <c r="E48" s="42">
        <v>300000</v>
      </c>
      <c r="F48" s="42">
        <f t="shared" ref="F48:F62" si="12">E48*0.05</f>
        <v>15000</v>
      </c>
      <c r="G48" s="42">
        <f t="shared" ref="G48:G76" si="13">D48*(E48+F48)</f>
        <v>315000</v>
      </c>
      <c r="H48" s="37">
        <f t="shared" ref="H48:H77" si="14">G48*0.2</f>
        <v>63000</v>
      </c>
      <c r="I48" s="37">
        <f t="shared" ref="I48:I86" si="15">G48+H48</f>
        <v>378000</v>
      </c>
      <c r="J48" s="65"/>
    </row>
    <row r="49" spans="1:10" x14ac:dyDescent="0.25">
      <c r="A49" s="2">
        <v>3</v>
      </c>
      <c r="B49" s="25" t="s">
        <v>45</v>
      </c>
      <c r="C49" s="26"/>
      <c r="D49" s="42">
        <v>1</v>
      </c>
      <c r="E49" s="42">
        <v>300000</v>
      </c>
      <c r="F49" s="42">
        <f t="shared" si="12"/>
        <v>15000</v>
      </c>
      <c r="G49" s="42">
        <f t="shared" si="13"/>
        <v>315000</v>
      </c>
      <c r="H49" s="37">
        <f t="shared" si="14"/>
        <v>63000</v>
      </c>
      <c r="I49" s="37">
        <f t="shared" si="15"/>
        <v>378000</v>
      </c>
      <c r="J49" s="65"/>
    </row>
    <row r="50" spans="1:10" x14ac:dyDescent="0.25">
      <c r="A50" s="2">
        <v>4</v>
      </c>
      <c r="B50" s="25" t="s">
        <v>46</v>
      </c>
      <c r="C50" s="26"/>
      <c r="D50" s="42">
        <v>1</v>
      </c>
      <c r="E50" s="42">
        <v>300000</v>
      </c>
      <c r="F50" s="42">
        <f t="shared" si="12"/>
        <v>15000</v>
      </c>
      <c r="G50" s="42">
        <f t="shared" si="13"/>
        <v>315000</v>
      </c>
      <c r="H50" s="37">
        <f t="shared" si="14"/>
        <v>63000</v>
      </c>
      <c r="I50" s="37">
        <f t="shared" si="15"/>
        <v>378000</v>
      </c>
      <c r="J50" s="65"/>
    </row>
    <row r="51" spans="1:10" x14ac:dyDescent="0.25">
      <c r="A51" s="2">
        <v>5</v>
      </c>
      <c r="B51" s="25" t="s">
        <v>47</v>
      </c>
      <c r="C51" s="26"/>
      <c r="D51" s="42">
        <v>1</v>
      </c>
      <c r="E51" s="42">
        <v>300000</v>
      </c>
      <c r="F51" s="42">
        <f t="shared" si="12"/>
        <v>15000</v>
      </c>
      <c r="G51" s="42">
        <f t="shared" si="13"/>
        <v>315000</v>
      </c>
      <c r="H51" s="37">
        <f t="shared" si="14"/>
        <v>63000</v>
      </c>
      <c r="I51" s="37">
        <f t="shared" si="15"/>
        <v>378000</v>
      </c>
      <c r="J51" s="65"/>
    </row>
    <row r="52" spans="1:10" x14ac:dyDescent="0.25">
      <c r="A52" s="2">
        <v>6</v>
      </c>
      <c r="B52" s="25" t="s">
        <v>48</v>
      </c>
      <c r="C52" s="26"/>
      <c r="D52" s="42">
        <v>1</v>
      </c>
      <c r="E52" s="42">
        <v>300000</v>
      </c>
      <c r="F52" s="42">
        <f t="shared" si="12"/>
        <v>15000</v>
      </c>
      <c r="G52" s="42">
        <f t="shared" si="13"/>
        <v>315000</v>
      </c>
      <c r="H52" s="37">
        <f t="shared" si="14"/>
        <v>63000</v>
      </c>
      <c r="I52" s="37">
        <f t="shared" si="15"/>
        <v>378000</v>
      </c>
      <c r="J52" s="65"/>
    </row>
    <row r="53" spans="1:10" x14ac:dyDescent="0.25">
      <c r="A53" s="2">
        <v>7</v>
      </c>
      <c r="B53" s="25" t="s">
        <v>49</v>
      </c>
      <c r="C53" s="26"/>
      <c r="D53" s="42">
        <v>1</v>
      </c>
      <c r="E53" s="42">
        <v>300000</v>
      </c>
      <c r="F53" s="42">
        <f t="shared" si="12"/>
        <v>15000</v>
      </c>
      <c r="G53" s="42">
        <f t="shared" si="13"/>
        <v>315000</v>
      </c>
      <c r="H53" s="37">
        <f t="shared" si="14"/>
        <v>63000</v>
      </c>
      <c r="I53" s="37">
        <f t="shared" si="15"/>
        <v>378000</v>
      </c>
      <c r="J53" s="65"/>
    </row>
    <row r="54" spans="1:10" x14ac:dyDescent="0.25">
      <c r="A54" s="2">
        <v>8</v>
      </c>
      <c r="B54" s="25" t="s">
        <v>50</v>
      </c>
      <c r="C54" s="26"/>
      <c r="D54" s="41">
        <v>1</v>
      </c>
      <c r="E54" s="42">
        <v>300000</v>
      </c>
      <c r="F54" s="42">
        <f t="shared" si="12"/>
        <v>15000</v>
      </c>
      <c r="G54" s="42">
        <f t="shared" si="13"/>
        <v>315000</v>
      </c>
      <c r="H54" s="37">
        <f t="shared" si="14"/>
        <v>63000</v>
      </c>
      <c r="I54" s="37">
        <f t="shared" si="15"/>
        <v>378000</v>
      </c>
      <c r="J54" s="65"/>
    </row>
    <row r="55" spans="1:10" x14ac:dyDescent="0.25">
      <c r="A55" s="2">
        <v>9</v>
      </c>
      <c r="B55" s="25" t="s">
        <v>51</v>
      </c>
      <c r="C55" s="26"/>
      <c r="D55" s="42">
        <v>1</v>
      </c>
      <c r="E55" s="42">
        <v>300000</v>
      </c>
      <c r="F55" s="42">
        <f t="shared" si="12"/>
        <v>15000</v>
      </c>
      <c r="G55" s="42">
        <f t="shared" si="13"/>
        <v>315000</v>
      </c>
      <c r="H55" s="37">
        <f t="shared" si="14"/>
        <v>63000</v>
      </c>
      <c r="I55" s="37">
        <f t="shared" si="15"/>
        <v>378000</v>
      </c>
      <c r="J55" s="65"/>
    </row>
    <row r="56" spans="1:10" x14ac:dyDescent="0.25">
      <c r="A56" s="2">
        <v>10</v>
      </c>
      <c r="B56" s="25" t="s">
        <v>52</v>
      </c>
      <c r="C56" s="26"/>
      <c r="D56" s="42">
        <v>1</v>
      </c>
      <c r="E56" s="42">
        <v>300000</v>
      </c>
      <c r="F56" s="42">
        <f t="shared" si="12"/>
        <v>15000</v>
      </c>
      <c r="G56" s="42">
        <f t="shared" si="13"/>
        <v>315000</v>
      </c>
      <c r="H56" s="37">
        <f t="shared" si="14"/>
        <v>63000</v>
      </c>
      <c r="I56" s="37">
        <f t="shared" si="15"/>
        <v>378000</v>
      </c>
      <c r="J56" s="65"/>
    </row>
    <row r="57" spans="1:10" x14ac:dyDescent="0.25">
      <c r="A57" s="2">
        <v>11</v>
      </c>
      <c r="B57" s="25" t="s">
        <v>53</v>
      </c>
      <c r="C57" s="26"/>
      <c r="D57" s="42">
        <v>1</v>
      </c>
      <c r="E57" s="42">
        <v>300000</v>
      </c>
      <c r="F57" s="42">
        <f t="shared" si="12"/>
        <v>15000</v>
      </c>
      <c r="G57" s="42">
        <f t="shared" si="13"/>
        <v>315000</v>
      </c>
      <c r="H57" s="37">
        <f t="shared" si="14"/>
        <v>63000</v>
      </c>
      <c r="I57" s="37">
        <f t="shared" si="15"/>
        <v>378000</v>
      </c>
      <c r="J57" s="65"/>
    </row>
    <row r="58" spans="1:10" x14ac:dyDescent="0.25">
      <c r="A58" s="2">
        <v>12</v>
      </c>
      <c r="B58" s="25" t="s">
        <v>54</v>
      </c>
      <c r="C58" s="26"/>
      <c r="D58" s="42">
        <v>1</v>
      </c>
      <c r="E58" s="42">
        <v>300000</v>
      </c>
      <c r="F58" s="42">
        <f t="shared" si="12"/>
        <v>15000</v>
      </c>
      <c r="G58" s="42">
        <f t="shared" si="13"/>
        <v>315000</v>
      </c>
      <c r="H58" s="37">
        <f t="shared" si="14"/>
        <v>63000</v>
      </c>
      <c r="I58" s="37">
        <f t="shared" si="15"/>
        <v>378000</v>
      </c>
      <c r="J58" s="65"/>
    </row>
    <row r="59" spans="1:10" x14ac:dyDescent="0.25">
      <c r="A59" s="2">
        <v>13</v>
      </c>
      <c r="B59" s="25" t="s">
        <v>55</v>
      </c>
      <c r="C59" s="26"/>
      <c r="D59" s="42">
        <v>1</v>
      </c>
      <c r="E59" s="42">
        <v>300000</v>
      </c>
      <c r="F59" s="42">
        <f t="shared" si="12"/>
        <v>15000</v>
      </c>
      <c r="G59" s="42">
        <f t="shared" si="13"/>
        <v>315000</v>
      </c>
      <c r="H59" s="37">
        <f t="shared" si="14"/>
        <v>63000</v>
      </c>
      <c r="I59" s="37">
        <f t="shared" si="15"/>
        <v>378000</v>
      </c>
      <c r="J59" s="65"/>
    </row>
    <row r="60" spans="1:10" ht="30" x14ac:dyDescent="0.25">
      <c r="A60" s="2">
        <v>14</v>
      </c>
      <c r="B60" s="25" t="s">
        <v>56</v>
      </c>
      <c r="C60" s="26"/>
      <c r="D60" s="42">
        <v>1</v>
      </c>
      <c r="E60" s="42">
        <v>300000</v>
      </c>
      <c r="F60" s="42">
        <f t="shared" si="12"/>
        <v>15000</v>
      </c>
      <c r="G60" s="42">
        <f t="shared" si="13"/>
        <v>315000</v>
      </c>
      <c r="H60" s="37">
        <f t="shared" si="14"/>
        <v>63000</v>
      </c>
      <c r="I60" s="37">
        <f t="shared" si="15"/>
        <v>378000</v>
      </c>
      <c r="J60" s="65"/>
    </row>
    <row r="61" spans="1:10" x14ac:dyDescent="0.25">
      <c r="A61" s="2">
        <v>15</v>
      </c>
      <c r="B61" s="25" t="s">
        <v>57</v>
      </c>
      <c r="C61" s="26"/>
      <c r="D61" s="42">
        <v>1</v>
      </c>
      <c r="E61" s="42">
        <v>300000</v>
      </c>
      <c r="F61" s="42">
        <f t="shared" si="12"/>
        <v>15000</v>
      </c>
      <c r="G61" s="42">
        <f t="shared" si="13"/>
        <v>315000</v>
      </c>
      <c r="H61" s="37">
        <f t="shared" si="14"/>
        <v>63000</v>
      </c>
      <c r="I61" s="37">
        <f t="shared" si="15"/>
        <v>378000</v>
      </c>
      <c r="J61" s="65"/>
    </row>
    <row r="62" spans="1:10" x14ac:dyDescent="0.25">
      <c r="A62" s="2">
        <v>16</v>
      </c>
      <c r="B62" s="25" t="s">
        <v>58</v>
      </c>
      <c r="C62" s="26"/>
      <c r="D62" s="41">
        <v>1</v>
      </c>
      <c r="E62" s="42">
        <v>300000</v>
      </c>
      <c r="F62" s="42">
        <f t="shared" si="12"/>
        <v>15000</v>
      </c>
      <c r="G62" s="42">
        <f t="shared" si="13"/>
        <v>315000</v>
      </c>
      <c r="H62" s="37">
        <f t="shared" si="14"/>
        <v>63000</v>
      </c>
      <c r="I62" s="37">
        <f t="shared" si="15"/>
        <v>378000</v>
      </c>
      <c r="J62" s="65"/>
    </row>
    <row r="63" spans="1:10" x14ac:dyDescent="0.25">
      <c r="A63" s="2">
        <v>17</v>
      </c>
      <c r="B63" s="25" t="s">
        <v>59</v>
      </c>
      <c r="C63" s="26"/>
      <c r="D63" s="2">
        <v>1</v>
      </c>
      <c r="E63" s="42">
        <v>1000000</v>
      </c>
      <c r="F63" s="42">
        <f>E63*0.05+E63*0.15</f>
        <v>200000</v>
      </c>
      <c r="G63" s="42">
        <f t="shared" si="13"/>
        <v>1200000</v>
      </c>
      <c r="H63" s="37">
        <f t="shared" si="14"/>
        <v>240000</v>
      </c>
      <c r="I63" s="37">
        <f t="shared" si="15"/>
        <v>1440000</v>
      </c>
      <c r="J63" s="65"/>
    </row>
    <row r="64" spans="1:10" x14ac:dyDescent="0.25">
      <c r="A64" s="2">
        <v>18</v>
      </c>
      <c r="B64" s="25" t="s">
        <v>60</v>
      </c>
      <c r="C64" s="26"/>
      <c r="D64" s="2">
        <v>1</v>
      </c>
      <c r="E64" s="42">
        <v>200000</v>
      </c>
      <c r="F64" s="42">
        <f>E64*0.15</f>
        <v>30000</v>
      </c>
      <c r="G64" s="42">
        <f t="shared" si="13"/>
        <v>230000</v>
      </c>
      <c r="H64" s="37">
        <f t="shared" si="14"/>
        <v>46000</v>
      </c>
      <c r="I64" s="37">
        <f t="shared" si="15"/>
        <v>276000</v>
      </c>
      <c r="J64" s="65"/>
    </row>
    <row r="65" spans="1:10" x14ac:dyDescent="0.25">
      <c r="A65" s="2">
        <v>19</v>
      </c>
      <c r="B65" s="25" t="s">
        <v>61</v>
      </c>
      <c r="C65" s="26"/>
      <c r="D65" s="2">
        <v>1</v>
      </c>
      <c r="E65" s="42">
        <v>1000000</v>
      </c>
      <c r="F65" s="42">
        <f>E65*0.05+E65*0.15</f>
        <v>200000</v>
      </c>
      <c r="G65" s="42">
        <f t="shared" si="13"/>
        <v>1200000</v>
      </c>
      <c r="H65" s="37">
        <f t="shared" si="14"/>
        <v>240000</v>
      </c>
      <c r="I65" s="37">
        <f t="shared" si="15"/>
        <v>1440000</v>
      </c>
      <c r="J65" s="65"/>
    </row>
    <row r="66" spans="1:10" ht="45" x14ac:dyDescent="0.25">
      <c r="A66" s="2">
        <v>20</v>
      </c>
      <c r="B66" s="25" t="s">
        <v>62</v>
      </c>
      <c r="C66" s="26"/>
      <c r="D66" s="2">
        <v>1</v>
      </c>
      <c r="E66" s="42">
        <v>5000000</v>
      </c>
      <c r="F66" s="42">
        <f>E66*0.05+E66*0.15</f>
        <v>1000000</v>
      </c>
      <c r="G66" s="42">
        <f t="shared" si="13"/>
        <v>6000000</v>
      </c>
      <c r="H66" s="37">
        <f t="shared" si="14"/>
        <v>1200000</v>
      </c>
      <c r="I66" s="37">
        <f t="shared" si="15"/>
        <v>7200000</v>
      </c>
      <c r="J66" s="65"/>
    </row>
    <row r="67" spans="1:10" x14ac:dyDescent="0.25">
      <c r="A67" s="2">
        <v>21</v>
      </c>
      <c r="B67" s="25" t="s">
        <v>63</v>
      </c>
      <c r="C67" s="26"/>
      <c r="D67" s="2">
        <v>27</v>
      </c>
      <c r="E67" s="42">
        <v>5000</v>
      </c>
      <c r="F67" s="42">
        <f>E67*0.05+E67*0.15</f>
        <v>1000</v>
      </c>
      <c r="G67" s="42">
        <f t="shared" si="13"/>
        <v>162000</v>
      </c>
      <c r="H67" s="37">
        <f t="shared" si="14"/>
        <v>32400</v>
      </c>
      <c r="I67" s="37">
        <f t="shared" si="15"/>
        <v>194400</v>
      </c>
      <c r="J67" s="65"/>
    </row>
    <row r="68" spans="1:10" ht="45" x14ac:dyDescent="0.25">
      <c r="A68" s="2">
        <v>22</v>
      </c>
      <c r="B68" s="25" t="s">
        <v>64</v>
      </c>
      <c r="C68" s="26"/>
      <c r="D68" s="2">
        <v>1</v>
      </c>
      <c r="E68" s="38"/>
      <c r="F68" s="42">
        <f t="shared" ref="F68:F76" si="16">E68*0.05+E68*0.15</f>
        <v>0</v>
      </c>
      <c r="G68" s="42">
        <f t="shared" si="13"/>
        <v>0</v>
      </c>
      <c r="H68" s="37">
        <f t="shared" si="14"/>
        <v>0</v>
      </c>
      <c r="I68" s="37">
        <f t="shared" si="15"/>
        <v>0</v>
      </c>
      <c r="J68" s="65"/>
    </row>
    <row r="69" spans="1:10" x14ac:dyDescent="0.25">
      <c r="A69" s="2">
        <v>23</v>
      </c>
      <c r="B69" s="25" t="s">
        <v>65</v>
      </c>
      <c r="C69" s="26"/>
      <c r="D69" s="17">
        <v>1</v>
      </c>
      <c r="E69" s="37"/>
      <c r="F69" s="42">
        <f t="shared" si="16"/>
        <v>0</v>
      </c>
      <c r="G69" s="42">
        <f t="shared" si="13"/>
        <v>0</v>
      </c>
      <c r="H69" s="37">
        <f t="shared" si="14"/>
        <v>0</v>
      </c>
      <c r="I69" s="37">
        <f t="shared" si="15"/>
        <v>0</v>
      </c>
      <c r="J69" s="65"/>
    </row>
    <row r="70" spans="1:10" x14ac:dyDescent="0.25">
      <c r="A70" s="2">
        <v>24</v>
      </c>
      <c r="B70" s="25" t="s">
        <v>66</v>
      </c>
      <c r="C70" s="26"/>
      <c r="D70" s="2">
        <v>1</v>
      </c>
      <c r="E70" s="38"/>
      <c r="F70" s="42">
        <f t="shared" si="16"/>
        <v>0</v>
      </c>
      <c r="G70" s="42">
        <f t="shared" si="13"/>
        <v>0</v>
      </c>
      <c r="H70" s="37">
        <f t="shared" si="14"/>
        <v>0</v>
      </c>
      <c r="I70" s="37">
        <f t="shared" si="15"/>
        <v>0</v>
      </c>
      <c r="J70" s="65"/>
    </row>
    <row r="71" spans="1:10" x14ac:dyDescent="0.25">
      <c r="A71" s="2">
        <v>25</v>
      </c>
      <c r="B71" s="25" t="s">
        <v>67</v>
      </c>
      <c r="C71" s="26"/>
      <c r="D71" s="2">
        <v>1</v>
      </c>
      <c r="E71" s="38"/>
      <c r="F71" s="42">
        <f t="shared" si="16"/>
        <v>0</v>
      </c>
      <c r="G71" s="42">
        <f t="shared" si="13"/>
        <v>0</v>
      </c>
      <c r="H71" s="37">
        <f t="shared" si="14"/>
        <v>0</v>
      </c>
      <c r="I71" s="37">
        <f t="shared" si="15"/>
        <v>0</v>
      </c>
      <c r="J71" s="65"/>
    </row>
    <row r="72" spans="1:10" x14ac:dyDescent="0.25">
      <c r="A72" s="2">
        <v>26</v>
      </c>
      <c r="B72" s="25" t="s">
        <v>68</v>
      </c>
      <c r="C72" s="26"/>
      <c r="D72" s="2">
        <v>30</v>
      </c>
      <c r="E72" s="38"/>
      <c r="F72" s="42">
        <f t="shared" si="16"/>
        <v>0</v>
      </c>
      <c r="G72" s="42">
        <f t="shared" si="13"/>
        <v>0</v>
      </c>
      <c r="H72" s="37">
        <f t="shared" si="14"/>
        <v>0</v>
      </c>
      <c r="I72" s="37">
        <f t="shared" si="15"/>
        <v>0</v>
      </c>
      <c r="J72" s="65"/>
    </row>
    <row r="73" spans="1:10" ht="30" x14ac:dyDescent="0.25">
      <c r="A73" s="2">
        <v>27</v>
      </c>
      <c r="B73" s="25" t="s">
        <v>69</v>
      </c>
      <c r="C73" s="26"/>
      <c r="D73" s="2">
        <v>1</v>
      </c>
      <c r="E73" s="38"/>
      <c r="F73" s="42">
        <f t="shared" si="16"/>
        <v>0</v>
      </c>
      <c r="G73" s="42">
        <f t="shared" si="13"/>
        <v>0</v>
      </c>
      <c r="H73" s="37">
        <f t="shared" si="14"/>
        <v>0</v>
      </c>
      <c r="I73" s="37">
        <f t="shared" si="15"/>
        <v>0</v>
      </c>
      <c r="J73" s="65"/>
    </row>
    <row r="74" spans="1:10" x14ac:dyDescent="0.25">
      <c r="A74" s="2">
        <v>28</v>
      </c>
      <c r="B74" s="25" t="s">
        <v>70</v>
      </c>
      <c r="C74" s="26"/>
      <c r="D74" s="2">
        <v>1</v>
      </c>
      <c r="E74" s="38"/>
      <c r="F74" s="42">
        <f t="shared" si="16"/>
        <v>0</v>
      </c>
      <c r="G74" s="42">
        <f t="shared" si="13"/>
        <v>0</v>
      </c>
      <c r="H74" s="37">
        <f t="shared" si="14"/>
        <v>0</v>
      </c>
      <c r="I74" s="37">
        <f t="shared" si="15"/>
        <v>0</v>
      </c>
      <c r="J74" s="65"/>
    </row>
    <row r="75" spans="1:10" x14ac:dyDescent="0.25">
      <c r="A75" s="2">
        <v>29</v>
      </c>
      <c r="B75" s="25" t="s">
        <v>71</v>
      </c>
      <c r="C75" s="26"/>
      <c r="D75" s="2">
        <v>1</v>
      </c>
      <c r="E75" s="38"/>
      <c r="F75" s="42">
        <f t="shared" si="16"/>
        <v>0</v>
      </c>
      <c r="G75" s="42">
        <f t="shared" si="13"/>
        <v>0</v>
      </c>
      <c r="H75" s="37">
        <f t="shared" si="14"/>
        <v>0</v>
      </c>
      <c r="I75" s="37">
        <f t="shared" si="15"/>
        <v>0</v>
      </c>
      <c r="J75" s="65"/>
    </row>
    <row r="76" spans="1:10" x14ac:dyDescent="0.25">
      <c r="A76" s="2">
        <v>30</v>
      </c>
      <c r="B76" s="25" t="s">
        <v>72</v>
      </c>
      <c r="C76" s="26"/>
      <c r="D76" s="2">
        <v>1</v>
      </c>
      <c r="E76" s="38"/>
      <c r="F76" s="42">
        <f t="shared" si="16"/>
        <v>0</v>
      </c>
      <c r="G76" s="42">
        <f t="shared" si="13"/>
        <v>0</v>
      </c>
      <c r="H76" s="37">
        <f t="shared" si="14"/>
        <v>0</v>
      </c>
      <c r="I76" s="37">
        <f t="shared" si="15"/>
        <v>0</v>
      </c>
      <c r="J76" s="65"/>
    </row>
    <row r="77" spans="1:10" ht="45" x14ac:dyDescent="0.25">
      <c r="A77" s="2">
        <v>31</v>
      </c>
      <c r="B77" s="25" t="s">
        <v>73</v>
      </c>
      <c r="C77" s="26"/>
      <c r="D77" s="2">
        <v>1</v>
      </c>
      <c r="E77" s="42">
        <v>500000</v>
      </c>
      <c r="F77" s="42">
        <f>E77*0.05+E77*0.15</f>
        <v>100000</v>
      </c>
      <c r="G77" s="42">
        <f>D77*(E77+F77)</f>
        <v>600000</v>
      </c>
      <c r="H77" s="37">
        <f t="shared" si="14"/>
        <v>120000</v>
      </c>
      <c r="I77" s="37">
        <f t="shared" si="15"/>
        <v>720000</v>
      </c>
      <c r="J77" s="65"/>
    </row>
    <row r="78" spans="1:10" x14ac:dyDescent="0.25">
      <c r="A78" s="2">
        <v>32</v>
      </c>
      <c r="B78" s="25" t="s">
        <v>74</v>
      </c>
      <c r="C78" s="26"/>
      <c r="D78" s="2">
        <v>1</v>
      </c>
      <c r="E78" s="42">
        <v>1000000</v>
      </c>
      <c r="F78" s="42">
        <f t="shared" ref="F78" si="17">E78*0.05+E78*0.15</f>
        <v>200000</v>
      </c>
      <c r="G78" s="42">
        <f t="shared" ref="G78:G86" si="18">D78*(E78+F78)</f>
        <v>1200000</v>
      </c>
      <c r="H78" s="37">
        <f t="shared" ref="H78" si="19">G78*0.2</f>
        <v>240000</v>
      </c>
      <c r="I78" s="37">
        <f t="shared" si="15"/>
        <v>1440000</v>
      </c>
      <c r="J78" s="65"/>
    </row>
    <row r="79" spans="1:10" x14ac:dyDescent="0.25">
      <c r="A79" s="2">
        <v>33</v>
      </c>
      <c r="B79" s="25" t="s">
        <v>75</v>
      </c>
      <c r="C79" s="26"/>
      <c r="D79" s="42">
        <v>10</v>
      </c>
      <c r="E79" s="42">
        <v>3000000</v>
      </c>
      <c r="F79" s="42">
        <f>E79*0.05</f>
        <v>150000</v>
      </c>
      <c r="G79" s="42">
        <f t="shared" si="18"/>
        <v>31500000</v>
      </c>
      <c r="H79" s="37">
        <f t="shared" ref="H79" si="20">G79*0.2</f>
        <v>6300000</v>
      </c>
      <c r="I79" s="37">
        <f t="shared" si="15"/>
        <v>37800000</v>
      </c>
      <c r="J79" s="65"/>
    </row>
    <row r="80" spans="1:10" x14ac:dyDescent="0.25">
      <c r="A80" s="2">
        <v>34</v>
      </c>
      <c r="B80" s="25" t="s">
        <v>76</v>
      </c>
      <c r="C80" s="26"/>
      <c r="D80" s="42"/>
      <c r="E80" s="42"/>
      <c r="F80" s="38"/>
      <c r="G80" s="42">
        <f t="shared" si="18"/>
        <v>0</v>
      </c>
      <c r="H80" s="37">
        <f t="shared" ref="H80" si="21">G80*0.2</f>
        <v>0</v>
      </c>
      <c r="I80" s="37">
        <f t="shared" si="15"/>
        <v>0</v>
      </c>
      <c r="J80" s="65"/>
    </row>
    <row r="81" spans="1:10" x14ac:dyDescent="0.25">
      <c r="A81" s="2">
        <v>35</v>
      </c>
      <c r="B81" s="25" t="s">
        <v>77</v>
      </c>
      <c r="C81" s="26"/>
      <c r="D81" s="42"/>
      <c r="E81" s="42"/>
      <c r="F81" s="38"/>
      <c r="G81" s="42">
        <f t="shared" si="18"/>
        <v>0</v>
      </c>
      <c r="H81" s="37">
        <f t="shared" ref="H81" si="22">G81*0.2</f>
        <v>0</v>
      </c>
      <c r="I81" s="37">
        <f t="shared" si="15"/>
        <v>0</v>
      </c>
      <c r="J81" s="65"/>
    </row>
    <row r="82" spans="1:10" x14ac:dyDescent="0.25">
      <c r="A82" s="2">
        <v>36</v>
      </c>
      <c r="B82" s="25" t="s">
        <v>78</v>
      </c>
      <c r="C82" s="26"/>
      <c r="D82" s="42"/>
      <c r="E82" s="42"/>
      <c r="F82" s="38"/>
      <c r="G82" s="42">
        <f t="shared" si="18"/>
        <v>0</v>
      </c>
      <c r="H82" s="37">
        <f t="shared" ref="H82" si="23">G82*0.2</f>
        <v>0</v>
      </c>
      <c r="I82" s="37">
        <f t="shared" si="15"/>
        <v>0</v>
      </c>
      <c r="J82" s="65"/>
    </row>
    <row r="83" spans="1:10" x14ac:dyDescent="0.25">
      <c r="A83" s="2">
        <v>37</v>
      </c>
      <c r="B83" s="25" t="s">
        <v>79</v>
      </c>
      <c r="C83" s="26"/>
      <c r="D83" s="42">
        <v>1</v>
      </c>
      <c r="E83" s="42">
        <v>1500000</v>
      </c>
      <c r="F83" s="38">
        <f>E83*0.5</f>
        <v>750000</v>
      </c>
      <c r="G83" s="42">
        <f t="shared" si="18"/>
        <v>2250000</v>
      </c>
      <c r="H83" s="37">
        <f t="shared" ref="H83" si="24">G83*0.2</f>
        <v>450000</v>
      </c>
      <c r="I83" s="37">
        <f t="shared" si="15"/>
        <v>2700000</v>
      </c>
      <c r="J83" s="65"/>
    </row>
    <row r="84" spans="1:10" x14ac:dyDescent="0.25">
      <c r="A84" s="2">
        <v>38</v>
      </c>
      <c r="B84" s="25" t="s">
        <v>80</v>
      </c>
      <c r="C84" s="26"/>
      <c r="D84" s="42">
        <v>2</v>
      </c>
      <c r="E84" s="42">
        <v>700000</v>
      </c>
      <c r="F84" s="38">
        <f t="shared" ref="F84:F86" si="25">E84*0.5</f>
        <v>350000</v>
      </c>
      <c r="G84" s="42">
        <f t="shared" si="18"/>
        <v>2100000</v>
      </c>
      <c r="H84" s="37">
        <f t="shared" ref="H84" si="26">G84*0.2</f>
        <v>420000</v>
      </c>
      <c r="I84" s="37">
        <f t="shared" si="15"/>
        <v>2520000</v>
      </c>
      <c r="J84" s="65"/>
    </row>
    <row r="85" spans="1:10" x14ac:dyDescent="0.25">
      <c r="A85" s="2">
        <v>39</v>
      </c>
      <c r="B85" s="25" t="s">
        <v>81</v>
      </c>
      <c r="C85" s="26"/>
      <c r="D85" s="42">
        <v>2</v>
      </c>
      <c r="E85" s="42">
        <v>1200000</v>
      </c>
      <c r="F85" s="38">
        <f t="shared" si="25"/>
        <v>600000</v>
      </c>
      <c r="G85" s="42">
        <f t="shared" si="18"/>
        <v>3600000</v>
      </c>
      <c r="H85" s="37">
        <f t="shared" ref="H85" si="27">G85*0.2</f>
        <v>720000</v>
      </c>
      <c r="I85" s="37">
        <f t="shared" si="15"/>
        <v>4320000</v>
      </c>
      <c r="J85" s="65"/>
    </row>
    <row r="86" spans="1:10" x14ac:dyDescent="0.25">
      <c r="A86" s="2">
        <v>40</v>
      </c>
      <c r="B86" s="25" t="s">
        <v>82</v>
      </c>
      <c r="C86" s="26"/>
      <c r="D86" s="42">
        <v>1</v>
      </c>
      <c r="E86" s="38">
        <v>500000</v>
      </c>
      <c r="F86" s="38">
        <f t="shared" si="25"/>
        <v>250000</v>
      </c>
      <c r="G86" s="42">
        <f t="shared" si="18"/>
        <v>750000</v>
      </c>
      <c r="H86" s="37">
        <f t="shared" ref="H86" si="28">G86*0.2</f>
        <v>150000</v>
      </c>
      <c r="I86" s="37">
        <f t="shared" si="15"/>
        <v>900000</v>
      </c>
      <c r="J86" s="66"/>
    </row>
    <row r="87" spans="1:10" x14ac:dyDescent="0.25">
      <c r="A87" s="2"/>
      <c r="B87" s="80" t="s">
        <v>159</v>
      </c>
      <c r="C87" s="26"/>
      <c r="D87" s="42"/>
      <c r="E87" s="38"/>
      <c r="F87" s="38"/>
      <c r="G87" s="42"/>
      <c r="H87" s="37"/>
      <c r="I87" s="37">
        <f>SUM(I47:I86)</f>
        <v>66998400</v>
      </c>
      <c r="J87" s="54"/>
    </row>
    <row r="88" spans="1:10" x14ac:dyDescent="0.25">
      <c r="A88" s="27" t="s">
        <v>127</v>
      </c>
      <c r="B88" s="11" t="s">
        <v>83</v>
      </c>
      <c r="C88" s="18"/>
      <c r="D88" s="18"/>
      <c r="E88" s="9"/>
      <c r="F88" s="9"/>
      <c r="G88" s="9"/>
      <c r="H88" s="9"/>
      <c r="I88" s="9"/>
      <c r="J88" s="10"/>
    </row>
    <row r="89" spans="1:10" x14ac:dyDescent="0.25">
      <c r="A89" s="2">
        <v>1</v>
      </c>
      <c r="B89" s="25" t="s">
        <v>84</v>
      </c>
      <c r="C89" s="19"/>
      <c r="D89" s="2">
        <v>15</v>
      </c>
      <c r="E89" s="38">
        <v>75000</v>
      </c>
      <c r="F89" s="38">
        <f>E89*0.05</f>
        <v>3750</v>
      </c>
      <c r="G89" s="38">
        <f>D89*(E89+F89)</f>
        <v>1181250</v>
      </c>
      <c r="H89" s="37">
        <f>G89*0.2</f>
        <v>236250</v>
      </c>
      <c r="I89" s="37">
        <f>G89+H89</f>
        <v>1417500</v>
      </c>
      <c r="J89" s="59" t="s">
        <v>136</v>
      </c>
    </row>
    <row r="90" spans="1:10" x14ac:dyDescent="0.25">
      <c r="A90" s="2">
        <v>2</v>
      </c>
      <c r="B90" s="25" t="s">
        <v>85</v>
      </c>
      <c r="C90" s="26"/>
      <c r="D90" s="2">
        <v>15</v>
      </c>
      <c r="E90" s="38">
        <v>20000</v>
      </c>
      <c r="F90" s="38">
        <f>E90*0.05</f>
        <v>1000</v>
      </c>
      <c r="G90" s="38">
        <f>D90*(E90+F90)</f>
        <v>315000</v>
      </c>
      <c r="H90" s="37">
        <f>G90*0.2</f>
        <v>63000</v>
      </c>
      <c r="I90" s="37">
        <f>G90+H90</f>
        <v>378000</v>
      </c>
      <c r="J90" s="60"/>
    </row>
    <row r="91" spans="1:10" x14ac:dyDescent="0.25">
      <c r="A91" s="2">
        <v>3</v>
      </c>
      <c r="B91" s="25" t="s">
        <v>86</v>
      </c>
      <c r="C91" s="26"/>
      <c r="D91" s="2">
        <v>1</v>
      </c>
      <c r="E91" s="38">
        <v>25000</v>
      </c>
      <c r="F91" s="38">
        <f t="shared" ref="F91:F93" si="29">E91*0.05</f>
        <v>1250</v>
      </c>
      <c r="G91" s="38">
        <f t="shared" ref="G91:G93" si="30">D91*(E91+F91)</f>
        <v>26250</v>
      </c>
      <c r="H91" s="37">
        <f t="shared" ref="H91:H93" si="31">G91*0.2</f>
        <v>5250</v>
      </c>
      <c r="I91" s="37">
        <f t="shared" ref="I91:I93" si="32">G91+H91</f>
        <v>31500</v>
      </c>
      <c r="J91" s="60"/>
    </row>
    <row r="92" spans="1:10" x14ac:dyDescent="0.25">
      <c r="A92" s="2">
        <v>4</v>
      </c>
      <c r="B92" s="25" t="s">
        <v>87</v>
      </c>
      <c r="C92" s="26"/>
      <c r="D92" s="2">
        <v>1</v>
      </c>
      <c r="E92" s="38">
        <v>100000</v>
      </c>
      <c r="F92" s="38">
        <f t="shared" si="29"/>
        <v>5000</v>
      </c>
      <c r="G92" s="38">
        <f t="shared" si="30"/>
        <v>105000</v>
      </c>
      <c r="H92" s="37">
        <f t="shared" si="31"/>
        <v>21000</v>
      </c>
      <c r="I92" s="37">
        <f t="shared" si="32"/>
        <v>126000</v>
      </c>
      <c r="J92" s="60"/>
    </row>
    <row r="93" spans="1:10" x14ac:dyDescent="0.25">
      <c r="A93" s="2">
        <v>5</v>
      </c>
      <c r="B93" s="25" t="s">
        <v>88</v>
      </c>
      <c r="C93" s="19"/>
      <c r="D93" s="2">
        <v>1</v>
      </c>
      <c r="E93" s="38">
        <v>20000</v>
      </c>
      <c r="F93" s="38">
        <f t="shared" si="29"/>
        <v>1000</v>
      </c>
      <c r="G93" s="38">
        <f t="shared" si="30"/>
        <v>21000</v>
      </c>
      <c r="H93" s="37">
        <f t="shared" si="31"/>
        <v>4200</v>
      </c>
      <c r="I93" s="37">
        <f t="shared" si="32"/>
        <v>25200</v>
      </c>
      <c r="J93" s="61"/>
    </row>
    <row r="94" spans="1:10" x14ac:dyDescent="0.25">
      <c r="A94" s="2"/>
      <c r="B94" s="80" t="s">
        <v>159</v>
      </c>
      <c r="C94" s="19"/>
      <c r="D94" s="2"/>
      <c r="E94" s="38"/>
      <c r="F94" s="38"/>
      <c r="G94" s="38"/>
      <c r="H94" s="37"/>
      <c r="I94" s="37">
        <f>SUM(I89:I93)</f>
        <v>1978200</v>
      </c>
      <c r="J94" s="51"/>
    </row>
    <row r="95" spans="1:10" s="78" customFormat="1" x14ac:dyDescent="0.25">
      <c r="A95" s="79" t="s">
        <v>128</v>
      </c>
      <c r="B95" s="72" t="s">
        <v>89</v>
      </c>
      <c r="C95" s="75"/>
      <c r="D95" s="75"/>
      <c r="E95" s="76"/>
      <c r="F95" s="76"/>
      <c r="G95" s="76"/>
      <c r="H95" s="76"/>
      <c r="I95" s="76"/>
      <c r="J95" s="77"/>
    </row>
    <row r="96" spans="1:10" x14ac:dyDescent="0.25">
      <c r="A96" s="2">
        <v>1</v>
      </c>
      <c r="B96" s="25" t="s">
        <v>90</v>
      </c>
      <c r="C96" s="19"/>
      <c r="D96" s="2">
        <v>1</v>
      </c>
      <c r="E96" s="38">
        <v>15000000</v>
      </c>
      <c r="F96" s="38">
        <f>E96*0.15</f>
        <v>2250000</v>
      </c>
      <c r="G96" s="38">
        <f>D96*(E96+F96)</f>
        <v>17250000</v>
      </c>
      <c r="H96" s="38"/>
      <c r="I96" s="37">
        <f>G96</f>
        <v>17250000</v>
      </c>
      <c r="J96" s="59"/>
    </row>
    <row r="97" spans="1:10" x14ac:dyDescent="0.25">
      <c r="A97" s="2">
        <v>2</v>
      </c>
      <c r="B97" s="25" t="s">
        <v>91</v>
      </c>
      <c r="C97" s="19"/>
      <c r="D97" s="2">
        <v>0</v>
      </c>
      <c r="E97" s="38"/>
      <c r="F97" s="38"/>
      <c r="G97" s="38"/>
      <c r="H97" s="38"/>
      <c r="I97" s="38"/>
      <c r="J97" s="60"/>
    </row>
    <row r="98" spans="1:10" x14ac:dyDescent="0.25">
      <c r="A98" s="2">
        <v>3</v>
      </c>
      <c r="B98" s="25" t="s">
        <v>92</v>
      </c>
      <c r="C98" s="19"/>
      <c r="D98" s="2">
        <v>0</v>
      </c>
      <c r="E98" s="38"/>
      <c r="F98" s="38"/>
      <c r="G98" s="38"/>
      <c r="H98" s="38"/>
      <c r="I98" s="38"/>
      <c r="J98" s="60"/>
    </row>
    <row r="99" spans="1:10" x14ac:dyDescent="0.25">
      <c r="A99" s="2">
        <v>4</v>
      </c>
      <c r="B99" s="25" t="s">
        <v>93</v>
      </c>
      <c r="C99" s="19"/>
      <c r="D99" s="2">
        <v>0</v>
      </c>
      <c r="E99" s="38"/>
      <c r="F99" s="38"/>
      <c r="G99" s="38"/>
      <c r="H99" s="38"/>
      <c r="I99" s="38"/>
      <c r="J99" s="61"/>
    </row>
    <row r="100" spans="1:10" x14ac:dyDescent="0.25">
      <c r="A100" s="2"/>
      <c r="B100" s="80" t="s">
        <v>159</v>
      </c>
      <c r="C100" s="19"/>
      <c r="D100" s="2"/>
      <c r="E100" s="38"/>
      <c r="F100" s="38"/>
      <c r="G100" s="38"/>
      <c r="H100" s="38"/>
      <c r="I100" s="37">
        <f>SUM(I96:I99)</f>
        <v>17250000</v>
      </c>
      <c r="J100" s="51"/>
    </row>
    <row r="101" spans="1:10" s="78" customFormat="1" x14ac:dyDescent="0.25">
      <c r="A101" s="75" t="s">
        <v>129</v>
      </c>
      <c r="B101" s="72" t="s">
        <v>94</v>
      </c>
      <c r="C101" s="75"/>
      <c r="D101" s="75"/>
      <c r="E101" s="76"/>
      <c r="F101" s="76"/>
      <c r="G101" s="76"/>
      <c r="H101" s="76"/>
      <c r="I101" s="76"/>
      <c r="J101" s="77"/>
    </row>
    <row r="102" spans="1:10" x14ac:dyDescent="0.25">
      <c r="A102" s="2">
        <v>1</v>
      </c>
      <c r="B102" s="29" t="s">
        <v>95</v>
      </c>
      <c r="C102" s="2"/>
      <c r="D102" s="2">
        <v>1</v>
      </c>
      <c r="E102" s="42">
        <v>500000</v>
      </c>
      <c r="F102" s="38"/>
      <c r="G102" s="38"/>
      <c r="H102" s="38"/>
      <c r="I102" s="37">
        <f>E102</f>
        <v>500000</v>
      </c>
      <c r="J102" s="59"/>
    </row>
    <row r="103" spans="1:10" x14ac:dyDescent="0.25">
      <c r="A103" s="2">
        <v>2</v>
      </c>
      <c r="B103" s="29" t="s">
        <v>96</v>
      </c>
      <c r="C103" s="2"/>
      <c r="D103" s="2">
        <v>1</v>
      </c>
      <c r="E103" s="42">
        <v>1000000</v>
      </c>
      <c r="F103" s="42">
        <f>E103*0.15</f>
        <v>150000</v>
      </c>
      <c r="G103" s="42">
        <f>D103*(E103+F103)</f>
        <v>1150000</v>
      </c>
      <c r="H103" s="38"/>
      <c r="I103" s="37">
        <f>G103</f>
        <v>1150000</v>
      </c>
      <c r="J103" s="60"/>
    </row>
    <row r="104" spans="1:10" x14ac:dyDescent="0.25">
      <c r="A104" s="2">
        <v>3</v>
      </c>
      <c r="B104" s="29" t="s">
        <v>97</v>
      </c>
      <c r="C104" s="2"/>
      <c r="D104" s="2">
        <v>1</v>
      </c>
      <c r="E104" s="38"/>
      <c r="F104" s="42">
        <f t="shared" ref="F104:F106" si="33">E104*0.15</f>
        <v>0</v>
      </c>
      <c r="G104" s="42">
        <f t="shared" ref="G104:G106" si="34">D104*(E104+F104)</f>
        <v>0</v>
      </c>
      <c r="H104" s="38"/>
      <c r="I104" s="37">
        <f t="shared" ref="I104:I107" si="35">G104</f>
        <v>0</v>
      </c>
      <c r="J104" s="60"/>
    </row>
    <row r="105" spans="1:10" x14ac:dyDescent="0.25">
      <c r="A105" s="2">
        <v>4</v>
      </c>
      <c r="B105" s="29" t="s">
        <v>98</v>
      </c>
      <c r="C105" s="2"/>
      <c r="D105" s="2">
        <v>1</v>
      </c>
      <c r="E105" s="38"/>
      <c r="F105" s="42">
        <f t="shared" si="33"/>
        <v>0</v>
      </c>
      <c r="G105" s="42">
        <f t="shared" si="34"/>
        <v>0</v>
      </c>
      <c r="H105" s="38"/>
      <c r="I105" s="37">
        <f t="shared" si="35"/>
        <v>0</v>
      </c>
      <c r="J105" s="60"/>
    </row>
    <row r="106" spans="1:10" x14ac:dyDescent="0.25">
      <c r="A106" s="2">
        <v>5</v>
      </c>
      <c r="B106" s="29" t="s">
        <v>99</v>
      </c>
      <c r="C106" s="2"/>
      <c r="D106" s="2">
        <v>1</v>
      </c>
      <c r="E106" s="42">
        <v>10000000</v>
      </c>
      <c r="F106" s="42">
        <f t="shared" si="33"/>
        <v>1500000</v>
      </c>
      <c r="G106" s="42">
        <f t="shared" si="34"/>
        <v>11500000</v>
      </c>
      <c r="H106" s="38"/>
      <c r="I106" s="37">
        <f t="shared" si="35"/>
        <v>11500000</v>
      </c>
      <c r="J106" s="60"/>
    </row>
    <row r="107" spans="1:10" x14ac:dyDescent="0.25">
      <c r="A107" s="2">
        <v>6</v>
      </c>
      <c r="B107" s="29" t="s">
        <v>100</v>
      </c>
      <c r="C107" s="2"/>
      <c r="D107" s="2">
        <v>1</v>
      </c>
      <c r="E107" s="38"/>
      <c r="F107" s="42"/>
      <c r="G107" s="38"/>
      <c r="H107" s="38"/>
      <c r="I107" s="37">
        <f t="shared" si="35"/>
        <v>0</v>
      </c>
      <c r="J107" s="61"/>
    </row>
    <row r="108" spans="1:10" x14ac:dyDescent="0.25">
      <c r="A108" s="2"/>
      <c r="B108" s="80" t="s">
        <v>159</v>
      </c>
      <c r="C108" s="2"/>
      <c r="D108" s="2"/>
      <c r="E108" s="38"/>
      <c r="F108" s="42"/>
      <c r="G108" s="38"/>
      <c r="H108" s="38"/>
      <c r="I108" s="37">
        <f>SUM(I102:I107)</f>
        <v>13150000</v>
      </c>
      <c r="J108" s="51"/>
    </row>
    <row r="109" spans="1:10" s="78" customFormat="1" x14ac:dyDescent="0.25">
      <c r="A109" s="79" t="s">
        <v>130</v>
      </c>
      <c r="B109" s="72" t="s">
        <v>101</v>
      </c>
      <c r="C109" s="75"/>
      <c r="D109" s="75"/>
      <c r="E109" s="76"/>
      <c r="F109" s="76"/>
      <c r="G109" s="76"/>
      <c r="H109" s="76"/>
      <c r="I109" s="76"/>
      <c r="J109" s="77"/>
    </row>
    <row r="110" spans="1:10" x14ac:dyDescent="0.25">
      <c r="A110" s="2">
        <v>1</v>
      </c>
      <c r="B110" s="29" t="s">
        <v>102</v>
      </c>
      <c r="C110" s="2"/>
      <c r="D110" s="2">
        <v>1</v>
      </c>
      <c r="E110" s="42">
        <v>5000000</v>
      </c>
      <c r="F110" s="42"/>
      <c r="G110" s="42">
        <f>E110*7</f>
        <v>35000000</v>
      </c>
      <c r="H110" s="38"/>
      <c r="I110" s="37">
        <f>G110</f>
        <v>35000000</v>
      </c>
      <c r="J110" s="6"/>
    </row>
    <row r="111" spans="1:10" x14ac:dyDescent="0.25">
      <c r="A111" s="2">
        <v>2</v>
      </c>
      <c r="B111" s="29" t="s">
        <v>103</v>
      </c>
      <c r="C111" s="2"/>
      <c r="D111" s="2">
        <v>1</v>
      </c>
      <c r="E111" s="42">
        <v>3500000</v>
      </c>
      <c r="F111" s="42"/>
      <c r="G111" s="42">
        <f t="shared" ref="G111:G120" si="36">E111*7</f>
        <v>24500000</v>
      </c>
      <c r="H111" s="38"/>
      <c r="I111" s="37">
        <f t="shared" ref="I111:I120" si="37">G111</f>
        <v>24500000</v>
      </c>
      <c r="J111" s="6"/>
    </row>
    <row r="112" spans="1:10" x14ac:dyDescent="0.25">
      <c r="A112" s="2">
        <v>3</v>
      </c>
      <c r="B112" s="29" t="s">
        <v>104</v>
      </c>
      <c r="C112" s="2"/>
      <c r="D112" s="2">
        <v>1</v>
      </c>
      <c r="E112" s="42">
        <v>1500000</v>
      </c>
      <c r="F112" s="42"/>
      <c r="G112" s="42">
        <f t="shared" si="36"/>
        <v>10500000</v>
      </c>
      <c r="H112" s="38"/>
      <c r="I112" s="37">
        <f t="shared" si="37"/>
        <v>10500000</v>
      </c>
      <c r="J112" s="6"/>
    </row>
    <row r="113" spans="1:10" x14ac:dyDescent="0.25">
      <c r="A113" s="2">
        <v>4</v>
      </c>
      <c r="B113" s="29" t="s">
        <v>105</v>
      </c>
      <c r="C113" s="2"/>
      <c r="D113" s="2">
        <v>1</v>
      </c>
      <c r="E113" s="42">
        <v>1500000</v>
      </c>
      <c r="F113" s="42"/>
      <c r="G113" s="42">
        <f t="shared" si="36"/>
        <v>10500000</v>
      </c>
      <c r="H113" s="38"/>
      <c r="I113" s="37">
        <f t="shared" si="37"/>
        <v>10500000</v>
      </c>
      <c r="J113" s="6"/>
    </row>
    <row r="114" spans="1:10" x14ac:dyDescent="0.25">
      <c r="A114" s="2">
        <v>5</v>
      </c>
      <c r="B114" s="29" t="s">
        <v>106</v>
      </c>
      <c r="C114" s="2"/>
      <c r="D114" s="2">
        <v>1</v>
      </c>
      <c r="E114" s="42">
        <v>1500000</v>
      </c>
      <c r="F114" s="42"/>
      <c r="G114" s="42">
        <f t="shared" si="36"/>
        <v>10500000</v>
      </c>
      <c r="H114" s="38"/>
      <c r="I114" s="37">
        <f t="shared" si="37"/>
        <v>10500000</v>
      </c>
      <c r="J114" s="6"/>
    </row>
    <row r="115" spans="1:10" x14ac:dyDescent="0.25">
      <c r="A115" s="2">
        <v>6</v>
      </c>
      <c r="B115" s="29" t="s">
        <v>107</v>
      </c>
      <c r="C115" s="2"/>
      <c r="D115" s="2">
        <v>1</v>
      </c>
      <c r="E115" s="42">
        <v>1200000</v>
      </c>
      <c r="F115" s="42"/>
      <c r="G115" s="42">
        <f t="shared" si="36"/>
        <v>8400000</v>
      </c>
      <c r="H115" s="38"/>
      <c r="I115" s="37">
        <f t="shared" si="37"/>
        <v>8400000</v>
      </c>
      <c r="J115" s="6"/>
    </row>
    <row r="116" spans="1:10" x14ac:dyDescent="0.25">
      <c r="A116" s="2">
        <v>7</v>
      </c>
      <c r="B116" s="29" t="s">
        <v>108</v>
      </c>
      <c r="C116" s="2"/>
      <c r="D116" s="2">
        <v>1</v>
      </c>
      <c r="E116" s="42">
        <v>800000</v>
      </c>
      <c r="F116" s="42"/>
      <c r="G116" s="42">
        <f t="shared" si="36"/>
        <v>5600000</v>
      </c>
      <c r="H116" s="38"/>
      <c r="I116" s="37">
        <f t="shared" si="37"/>
        <v>5600000</v>
      </c>
      <c r="J116" s="6"/>
    </row>
    <row r="117" spans="1:10" x14ac:dyDescent="0.25">
      <c r="A117" s="2">
        <v>8</v>
      </c>
      <c r="B117" s="29" t="s">
        <v>109</v>
      </c>
      <c r="C117" s="2"/>
      <c r="D117" s="2">
        <v>1</v>
      </c>
      <c r="E117" s="42">
        <v>800000</v>
      </c>
      <c r="F117" s="42"/>
      <c r="G117" s="42">
        <f t="shared" si="36"/>
        <v>5600000</v>
      </c>
      <c r="H117" s="38"/>
      <c r="I117" s="37">
        <f t="shared" si="37"/>
        <v>5600000</v>
      </c>
      <c r="J117" s="6"/>
    </row>
    <row r="118" spans="1:10" x14ac:dyDescent="0.25">
      <c r="A118" s="2">
        <v>9</v>
      </c>
      <c r="B118" s="29" t="s">
        <v>110</v>
      </c>
      <c r="C118" s="2"/>
      <c r="D118" s="2">
        <v>1</v>
      </c>
      <c r="E118" s="42">
        <v>800000</v>
      </c>
      <c r="F118" s="42"/>
      <c r="G118" s="42">
        <f t="shared" si="36"/>
        <v>5600000</v>
      </c>
      <c r="H118" s="38"/>
      <c r="I118" s="37">
        <f t="shared" si="37"/>
        <v>5600000</v>
      </c>
      <c r="J118" s="6"/>
    </row>
    <row r="119" spans="1:10" x14ac:dyDescent="0.25">
      <c r="A119" s="2">
        <v>10</v>
      </c>
      <c r="B119" s="29" t="s">
        <v>111</v>
      </c>
      <c r="C119" s="2"/>
      <c r="D119" s="2">
        <v>1</v>
      </c>
      <c r="E119" s="42">
        <v>1000000</v>
      </c>
      <c r="F119" s="42"/>
      <c r="G119" s="42">
        <f t="shared" si="36"/>
        <v>7000000</v>
      </c>
      <c r="H119" s="38"/>
      <c r="I119" s="37">
        <f t="shared" si="37"/>
        <v>7000000</v>
      </c>
      <c r="J119" s="6"/>
    </row>
    <row r="120" spans="1:10" x14ac:dyDescent="0.25">
      <c r="A120" s="2">
        <v>11</v>
      </c>
      <c r="B120" s="29" t="s">
        <v>112</v>
      </c>
      <c r="C120" s="2"/>
      <c r="D120" s="2">
        <v>10</v>
      </c>
      <c r="E120" s="42">
        <v>500000</v>
      </c>
      <c r="F120" s="42"/>
      <c r="G120" s="42">
        <f t="shared" si="36"/>
        <v>3500000</v>
      </c>
      <c r="H120" s="38"/>
      <c r="I120" s="37">
        <f t="shared" si="37"/>
        <v>3500000</v>
      </c>
      <c r="J120" s="6"/>
    </row>
    <row r="121" spans="1:10" x14ac:dyDescent="0.25">
      <c r="A121" s="2">
        <v>12</v>
      </c>
      <c r="B121" s="29" t="s">
        <v>140</v>
      </c>
      <c r="C121" s="42"/>
      <c r="D121" s="42"/>
      <c r="E121" s="38"/>
      <c r="F121" s="38"/>
      <c r="G121" s="38"/>
      <c r="H121" s="38"/>
      <c r="I121" s="38"/>
      <c r="J121" s="6"/>
    </row>
    <row r="122" spans="1:10" x14ac:dyDescent="0.25">
      <c r="A122" s="2"/>
      <c r="B122" s="80" t="s">
        <v>159</v>
      </c>
      <c r="C122" s="42"/>
      <c r="D122" s="42"/>
      <c r="E122" s="38"/>
      <c r="F122" s="38"/>
      <c r="G122" s="38"/>
      <c r="H122" s="38"/>
      <c r="I122" s="81">
        <f>SUM(I110:I120)</f>
        <v>126700000</v>
      </c>
      <c r="J122" s="6"/>
    </row>
    <row r="123" spans="1:10" x14ac:dyDescent="0.25">
      <c r="A123" s="27" t="s">
        <v>131</v>
      </c>
      <c r="B123" s="11" t="s">
        <v>113</v>
      </c>
      <c r="C123" s="18"/>
      <c r="D123" s="18"/>
      <c r="E123" s="9"/>
      <c r="F123" s="9"/>
      <c r="G123" s="9"/>
      <c r="H123" s="9"/>
      <c r="I123" s="9"/>
      <c r="J123" s="10"/>
    </row>
    <row r="124" spans="1:10" x14ac:dyDescent="0.25">
      <c r="A124" s="2">
        <v>1</v>
      </c>
      <c r="B124" s="29" t="s">
        <v>114</v>
      </c>
      <c r="C124" s="2"/>
      <c r="D124" s="2">
        <v>267</v>
      </c>
      <c r="E124" s="42">
        <v>36000</v>
      </c>
      <c r="F124" s="42">
        <f>E124*0.15</f>
        <v>5400</v>
      </c>
      <c r="G124" s="42">
        <f>D124*(E124+F124)</f>
        <v>11053800</v>
      </c>
      <c r="H124" s="38"/>
      <c r="I124" s="37">
        <f>G124</f>
        <v>11053800</v>
      </c>
      <c r="J124" s="6" t="s">
        <v>157</v>
      </c>
    </row>
    <row r="125" spans="1:10" x14ac:dyDescent="0.25">
      <c r="A125" s="2">
        <v>2</v>
      </c>
      <c r="B125" s="29" t="s">
        <v>115</v>
      </c>
      <c r="C125" s="2"/>
      <c r="D125" s="2">
        <v>40</v>
      </c>
      <c r="E125" s="42">
        <v>300000</v>
      </c>
      <c r="F125" s="42">
        <f t="shared" ref="F125:F134" si="38">E125*0.15</f>
        <v>45000</v>
      </c>
      <c r="G125" s="42">
        <f t="shared" ref="G125:G134" si="39">D125*(E125+F125)</f>
        <v>13800000</v>
      </c>
      <c r="H125" s="38"/>
      <c r="I125" s="37">
        <f t="shared" ref="I125:I133" si="40">G125</f>
        <v>13800000</v>
      </c>
      <c r="J125" s="6" t="s">
        <v>157</v>
      </c>
    </row>
    <row r="126" spans="1:10" x14ac:dyDescent="0.25">
      <c r="A126" s="2">
        <v>3</v>
      </c>
      <c r="B126" s="29" t="s">
        <v>116</v>
      </c>
      <c r="C126" s="2"/>
      <c r="D126" s="2">
        <v>68</v>
      </c>
      <c r="E126" s="42">
        <v>3600</v>
      </c>
      <c r="F126" s="42">
        <f t="shared" si="38"/>
        <v>540</v>
      </c>
      <c r="G126" s="42">
        <f t="shared" si="39"/>
        <v>281520</v>
      </c>
      <c r="H126" s="38"/>
      <c r="I126" s="37">
        <f t="shared" si="40"/>
        <v>281520</v>
      </c>
      <c r="J126" s="6" t="s">
        <v>157</v>
      </c>
    </row>
    <row r="127" spans="1:10" x14ac:dyDescent="0.25">
      <c r="A127" s="2">
        <v>4</v>
      </c>
      <c r="B127" s="29" t="s">
        <v>118</v>
      </c>
      <c r="C127" s="2"/>
      <c r="D127" s="2">
        <v>48</v>
      </c>
      <c r="E127" s="42">
        <v>300000</v>
      </c>
      <c r="F127" s="42">
        <f t="shared" si="38"/>
        <v>45000</v>
      </c>
      <c r="G127" s="42">
        <f t="shared" si="39"/>
        <v>16560000</v>
      </c>
      <c r="H127" s="38"/>
      <c r="I127" s="37">
        <f t="shared" si="40"/>
        <v>16560000</v>
      </c>
      <c r="J127" s="6" t="s">
        <v>157</v>
      </c>
    </row>
    <row r="128" spans="1:10" x14ac:dyDescent="0.25">
      <c r="A128" s="2">
        <v>5</v>
      </c>
      <c r="B128" s="29" t="s">
        <v>117</v>
      </c>
      <c r="C128" s="2"/>
      <c r="D128" s="2">
        <v>25</v>
      </c>
      <c r="E128" s="42">
        <v>300000</v>
      </c>
      <c r="F128" s="42">
        <f t="shared" si="38"/>
        <v>45000</v>
      </c>
      <c r="G128" s="42">
        <f t="shared" si="39"/>
        <v>8625000</v>
      </c>
      <c r="H128" s="38"/>
      <c r="I128" s="37">
        <f t="shared" si="40"/>
        <v>8625000</v>
      </c>
      <c r="J128" s="6" t="s">
        <v>157</v>
      </c>
    </row>
    <row r="129" spans="1:10" x14ac:dyDescent="0.25">
      <c r="A129" s="2">
        <v>6</v>
      </c>
      <c r="B129" s="29" t="s">
        <v>119</v>
      </c>
      <c r="C129" s="2"/>
      <c r="D129" s="2">
        <v>18</v>
      </c>
      <c r="E129" s="42">
        <v>300000</v>
      </c>
      <c r="F129" s="42">
        <f t="shared" si="38"/>
        <v>45000</v>
      </c>
      <c r="G129" s="42">
        <f t="shared" si="39"/>
        <v>6210000</v>
      </c>
      <c r="H129" s="38"/>
      <c r="I129" s="37">
        <f t="shared" si="40"/>
        <v>6210000</v>
      </c>
      <c r="J129" s="7" t="s">
        <v>157</v>
      </c>
    </row>
    <row r="130" spans="1:10" ht="30" x14ac:dyDescent="0.25">
      <c r="A130" s="2">
        <v>7</v>
      </c>
      <c r="B130" s="29" t="s">
        <v>120</v>
      </c>
      <c r="C130" s="2"/>
      <c r="D130" s="2">
        <v>30</v>
      </c>
      <c r="E130" s="42">
        <v>300000</v>
      </c>
      <c r="F130" s="42">
        <f t="shared" si="38"/>
        <v>45000</v>
      </c>
      <c r="G130" s="42">
        <f t="shared" si="39"/>
        <v>10350000</v>
      </c>
      <c r="H130" s="38"/>
      <c r="I130" s="37">
        <f t="shared" si="40"/>
        <v>10350000</v>
      </c>
      <c r="J130" s="7" t="s">
        <v>157</v>
      </c>
    </row>
    <row r="131" spans="1:10" x14ac:dyDescent="0.25">
      <c r="A131" s="2">
        <v>8</v>
      </c>
      <c r="B131" s="29" t="s">
        <v>121</v>
      </c>
      <c r="C131" s="2"/>
      <c r="D131" s="2">
        <v>1</v>
      </c>
      <c r="E131" s="38">
        <v>18000000</v>
      </c>
      <c r="F131" s="42">
        <f t="shared" si="38"/>
        <v>2700000</v>
      </c>
      <c r="G131" s="42">
        <f t="shared" si="39"/>
        <v>20700000</v>
      </c>
      <c r="H131" s="38"/>
      <c r="I131" s="37">
        <f t="shared" si="40"/>
        <v>20700000</v>
      </c>
      <c r="J131" s="7" t="s">
        <v>157</v>
      </c>
    </row>
    <row r="132" spans="1:10" x14ac:dyDescent="0.25">
      <c r="A132" s="2">
        <v>9</v>
      </c>
      <c r="B132" s="29" t="s">
        <v>123</v>
      </c>
      <c r="C132" s="2"/>
      <c r="D132" s="2">
        <v>1</v>
      </c>
      <c r="E132" s="38">
        <v>18000000</v>
      </c>
      <c r="F132" s="42">
        <f t="shared" si="38"/>
        <v>2700000</v>
      </c>
      <c r="G132" s="42">
        <f t="shared" si="39"/>
        <v>20700000</v>
      </c>
      <c r="H132" s="38"/>
      <c r="I132" s="37">
        <f t="shared" si="40"/>
        <v>20700000</v>
      </c>
      <c r="J132" s="7" t="s">
        <v>157</v>
      </c>
    </row>
    <row r="133" spans="1:10" x14ac:dyDescent="0.25">
      <c r="A133" s="2">
        <v>10</v>
      </c>
      <c r="B133" s="29" t="s">
        <v>122</v>
      </c>
      <c r="C133" s="2"/>
      <c r="D133" s="2">
        <v>1</v>
      </c>
      <c r="E133" s="38">
        <v>18000000</v>
      </c>
      <c r="F133" s="42">
        <f t="shared" si="38"/>
        <v>2700000</v>
      </c>
      <c r="G133" s="42">
        <f t="shared" si="39"/>
        <v>20700000</v>
      </c>
      <c r="H133" s="38"/>
      <c r="I133" s="37">
        <f t="shared" si="40"/>
        <v>20700000</v>
      </c>
      <c r="J133" s="7" t="s">
        <v>157</v>
      </c>
    </row>
    <row r="134" spans="1:10" ht="30" x14ac:dyDescent="0.25">
      <c r="A134" s="2">
        <v>11</v>
      </c>
      <c r="B134" s="29" t="s">
        <v>124</v>
      </c>
      <c r="C134" s="2"/>
      <c r="D134" s="2">
        <v>125</v>
      </c>
      <c r="E134" s="42">
        <v>3600</v>
      </c>
      <c r="F134" s="42">
        <f t="shared" si="38"/>
        <v>540</v>
      </c>
      <c r="G134" s="42">
        <f t="shared" si="39"/>
        <v>517500</v>
      </c>
      <c r="H134" s="38"/>
      <c r="I134" s="37">
        <f>G134</f>
        <v>517500</v>
      </c>
      <c r="J134" s="7" t="s">
        <v>157</v>
      </c>
    </row>
    <row r="135" spans="1:10" x14ac:dyDescent="0.25">
      <c r="A135" s="2"/>
      <c r="B135" s="80" t="s">
        <v>159</v>
      </c>
      <c r="C135" s="2"/>
      <c r="D135" s="2"/>
      <c r="E135" s="42"/>
      <c r="F135" s="42"/>
      <c r="G135" s="42"/>
      <c r="H135" s="38"/>
      <c r="I135" s="37">
        <f>SUM(I124:I134)</f>
        <v>129497820</v>
      </c>
      <c r="J135" s="7"/>
    </row>
    <row r="136" spans="1:10" s="78" customFormat="1" x14ac:dyDescent="0.25">
      <c r="A136" s="79" t="s">
        <v>158</v>
      </c>
      <c r="B136" s="72" t="s">
        <v>141</v>
      </c>
      <c r="C136" s="75"/>
      <c r="D136" s="75"/>
      <c r="E136" s="76"/>
      <c r="F136" s="76"/>
      <c r="G136" s="76"/>
      <c r="H136" s="76"/>
      <c r="I136" s="76"/>
      <c r="J136" s="77"/>
    </row>
    <row r="137" spans="1:10" x14ac:dyDescent="0.25">
      <c r="A137" s="7"/>
      <c r="B137" s="30" t="s">
        <v>142</v>
      </c>
      <c r="C137" s="16"/>
      <c r="D137" s="42">
        <v>1</v>
      </c>
      <c r="E137" s="42">
        <v>1000000</v>
      </c>
      <c r="F137" s="38"/>
      <c r="G137" s="42">
        <f>D137*E137</f>
        <v>1000000</v>
      </c>
      <c r="H137" s="38"/>
      <c r="I137" s="57">
        <f>G137</f>
        <v>1000000</v>
      </c>
      <c r="J137" s="6"/>
    </row>
    <row r="138" spans="1:10" x14ac:dyDescent="0.25">
      <c r="A138" s="7"/>
      <c r="B138" s="30" t="s">
        <v>143</v>
      </c>
      <c r="C138" s="16"/>
      <c r="D138" s="42">
        <v>1</v>
      </c>
      <c r="E138" s="42">
        <v>1000000</v>
      </c>
      <c r="F138" s="38"/>
      <c r="G138" s="42">
        <f t="shared" ref="G138:G146" si="41">D138*E138</f>
        <v>1000000</v>
      </c>
      <c r="H138" s="38"/>
      <c r="I138" s="57">
        <f t="shared" ref="I138:I146" si="42">G138</f>
        <v>1000000</v>
      </c>
      <c r="J138" s="6"/>
    </row>
    <row r="139" spans="1:10" x14ac:dyDescent="0.25">
      <c r="A139" s="7"/>
      <c r="B139" s="30" t="s">
        <v>144</v>
      </c>
      <c r="C139" s="16"/>
      <c r="D139" s="42">
        <v>1</v>
      </c>
      <c r="E139" s="42">
        <v>500000</v>
      </c>
      <c r="F139" s="38"/>
      <c r="G139" s="42">
        <f t="shared" si="41"/>
        <v>500000</v>
      </c>
      <c r="H139" s="38"/>
      <c r="I139" s="57">
        <f t="shared" si="42"/>
        <v>500000</v>
      </c>
      <c r="J139" s="6"/>
    </row>
    <row r="140" spans="1:10" x14ac:dyDescent="0.25">
      <c r="A140" s="7"/>
      <c r="B140" s="30" t="s">
        <v>145</v>
      </c>
      <c r="C140" s="33"/>
      <c r="D140" s="42"/>
      <c r="E140" s="42">
        <v>1000000</v>
      </c>
      <c r="F140" s="38"/>
      <c r="G140" s="42">
        <f t="shared" si="41"/>
        <v>0</v>
      </c>
      <c r="H140" s="38"/>
      <c r="I140" s="57">
        <f t="shared" si="42"/>
        <v>0</v>
      </c>
      <c r="J140" s="6"/>
    </row>
    <row r="141" spans="1:10" x14ac:dyDescent="0.25">
      <c r="A141" s="7"/>
      <c r="B141" s="30" t="s">
        <v>146</v>
      </c>
      <c r="C141" s="33"/>
      <c r="D141" s="42">
        <v>84</v>
      </c>
      <c r="E141" s="42">
        <v>50000</v>
      </c>
      <c r="F141" s="38"/>
      <c r="G141" s="42">
        <f t="shared" si="41"/>
        <v>4200000</v>
      </c>
      <c r="H141" s="38"/>
      <c r="I141" s="57">
        <f t="shared" si="42"/>
        <v>4200000</v>
      </c>
      <c r="J141" s="6"/>
    </row>
    <row r="142" spans="1:10" x14ac:dyDescent="0.25">
      <c r="A142" s="7"/>
      <c r="B142" s="30" t="s">
        <v>147</v>
      </c>
      <c r="C142" s="2"/>
      <c r="D142" s="42">
        <v>84</v>
      </c>
      <c r="E142" s="42">
        <v>5000</v>
      </c>
      <c r="F142" s="38"/>
      <c r="G142" s="42">
        <f t="shared" si="41"/>
        <v>420000</v>
      </c>
      <c r="H142" s="38"/>
      <c r="I142" s="57">
        <f t="shared" si="42"/>
        <v>420000</v>
      </c>
      <c r="J142" s="6"/>
    </row>
    <row r="143" spans="1:10" x14ac:dyDescent="0.25">
      <c r="A143" s="7"/>
      <c r="B143" s="30" t="s">
        <v>148</v>
      </c>
      <c r="C143" s="33"/>
      <c r="D143" s="42">
        <v>84</v>
      </c>
      <c r="E143" s="42">
        <v>5000</v>
      </c>
      <c r="F143" s="38"/>
      <c r="G143" s="42">
        <f t="shared" si="41"/>
        <v>420000</v>
      </c>
      <c r="H143" s="38"/>
      <c r="I143" s="57">
        <f t="shared" si="42"/>
        <v>420000</v>
      </c>
      <c r="J143" s="6"/>
    </row>
    <row r="144" spans="1:10" x14ac:dyDescent="0.25">
      <c r="A144" s="7"/>
      <c r="B144" s="30" t="s">
        <v>149</v>
      </c>
      <c r="C144" s="33"/>
      <c r="D144" s="42"/>
      <c r="E144" s="42"/>
      <c r="F144" s="38"/>
      <c r="G144" s="42">
        <f t="shared" si="41"/>
        <v>0</v>
      </c>
      <c r="H144" s="38"/>
      <c r="I144" s="57">
        <f t="shared" si="42"/>
        <v>0</v>
      </c>
      <c r="J144" s="6"/>
    </row>
    <row r="145" spans="1:10" x14ac:dyDescent="0.25">
      <c r="A145" s="7"/>
      <c r="B145" s="30" t="s">
        <v>150</v>
      </c>
      <c r="C145" s="33"/>
      <c r="D145" s="42">
        <v>1</v>
      </c>
      <c r="E145" s="42">
        <v>10000000</v>
      </c>
      <c r="F145" s="38"/>
      <c r="G145" s="42">
        <f t="shared" si="41"/>
        <v>10000000</v>
      </c>
      <c r="H145" s="38"/>
      <c r="I145" s="57">
        <f t="shared" si="42"/>
        <v>10000000</v>
      </c>
      <c r="J145" s="6"/>
    </row>
    <row r="146" spans="1:10" x14ac:dyDescent="0.25">
      <c r="A146" s="7"/>
      <c r="B146" s="30" t="s">
        <v>151</v>
      </c>
      <c r="C146" s="33"/>
      <c r="D146" s="42"/>
      <c r="E146" s="42"/>
      <c r="F146" s="38"/>
      <c r="G146" s="42">
        <f t="shared" si="41"/>
        <v>0</v>
      </c>
      <c r="H146" s="38"/>
      <c r="I146" s="57">
        <f t="shared" si="42"/>
        <v>0</v>
      </c>
      <c r="J146" s="6"/>
    </row>
    <row r="147" spans="1:10" x14ac:dyDescent="0.25">
      <c r="A147" s="21"/>
      <c r="B147" s="80" t="s">
        <v>159</v>
      </c>
      <c r="C147" s="34"/>
      <c r="D147" s="43"/>
      <c r="E147" s="43"/>
      <c r="F147" s="44"/>
      <c r="G147" s="43"/>
      <c r="H147" s="44"/>
      <c r="I147" s="58">
        <f>SUM(I137:I146)</f>
        <v>17540000</v>
      </c>
      <c r="J147" s="22"/>
    </row>
    <row r="148" spans="1:10" x14ac:dyDescent="0.25">
      <c r="A148" s="82"/>
      <c r="B148" s="83"/>
      <c r="C148" s="84"/>
      <c r="D148" s="85"/>
      <c r="E148" s="85"/>
      <c r="F148" s="86"/>
      <c r="G148" s="85"/>
      <c r="H148" s="86"/>
      <c r="I148" s="87"/>
      <c r="J148" s="22"/>
    </row>
    <row r="149" spans="1:10" x14ac:dyDescent="0.25">
      <c r="A149" s="21"/>
      <c r="B149" s="31"/>
      <c r="C149" s="34"/>
      <c r="D149" s="43"/>
      <c r="E149" s="43"/>
      <c r="F149" s="44"/>
      <c r="G149" s="88" t="s">
        <v>160</v>
      </c>
      <c r="H149" s="89"/>
      <c r="I149" s="90">
        <f>I21+I39+I100+I108+I122+I147</f>
        <v>580264600</v>
      </c>
      <c r="J149" s="22"/>
    </row>
    <row r="150" spans="1:10" x14ac:dyDescent="0.25">
      <c r="A150" s="21"/>
      <c r="B150" s="31"/>
      <c r="C150" s="34"/>
      <c r="D150" s="43"/>
      <c r="E150" s="43"/>
      <c r="F150" s="44"/>
      <c r="G150" s="88" t="s">
        <v>161</v>
      </c>
      <c r="H150" s="89"/>
      <c r="I150" s="90">
        <f>I31+I45+I87+I94+I135</f>
        <v>438297420</v>
      </c>
      <c r="J150" s="22"/>
    </row>
    <row r="151" spans="1:10" x14ac:dyDescent="0.25">
      <c r="A151" s="21"/>
      <c r="B151" s="31"/>
      <c r="C151" s="34"/>
      <c r="D151" s="43"/>
      <c r="E151" s="43"/>
      <c r="F151" s="44"/>
      <c r="G151" s="88" t="s">
        <v>162</v>
      </c>
      <c r="H151" s="89"/>
      <c r="I151" s="90">
        <f>SUM(I149:I150)</f>
        <v>1018562020</v>
      </c>
      <c r="J151" s="22"/>
    </row>
    <row r="152" spans="1:10" x14ac:dyDescent="0.25">
      <c r="A152" s="21"/>
      <c r="B152" s="31"/>
      <c r="C152" s="34"/>
      <c r="D152" s="43"/>
      <c r="E152" s="43"/>
      <c r="F152" s="44"/>
      <c r="G152" s="91"/>
      <c r="H152" s="92"/>
      <c r="I152" s="93"/>
      <c r="J152" s="22"/>
    </row>
    <row r="153" spans="1:10" x14ac:dyDescent="0.25">
      <c r="A153" s="45" t="s">
        <v>2</v>
      </c>
      <c r="B153" s="46"/>
      <c r="C153" s="94"/>
      <c r="D153" s="94"/>
      <c r="E153" s="46"/>
      <c r="F153" s="46"/>
      <c r="G153" s="46"/>
      <c r="H153" s="46"/>
      <c r="I153" s="46"/>
      <c r="J153" s="47"/>
    </row>
    <row r="154" spans="1:10" x14ac:dyDescent="0.25">
      <c r="I154" s="58"/>
    </row>
  </sheetData>
  <mergeCells count="8">
    <mergeCell ref="J102:J107"/>
    <mergeCell ref="J41:J44"/>
    <mergeCell ref="J47:J86"/>
    <mergeCell ref="J89:J93"/>
    <mergeCell ref="J6:J20"/>
    <mergeCell ref="J96:J99"/>
    <mergeCell ref="J23:J30"/>
    <mergeCell ref="J33:J38"/>
  </mergeCells>
  <pageMargins left="0.70866141732283472" right="0.70866141732283472" top="0.74803149606299213" bottom="0.74803149606299213" header="0.31496062992125984" footer="0.31496062992125984"/>
  <pageSetup paperSize="8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R&amp;R &amp; Costing</vt:lpstr>
      <vt:lpstr>'R&amp;R &amp; Costing'!Print_Area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Upadhyay</dc:creator>
  <cp:lastModifiedBy>Shailesh Upadhyay</cp:lastModifiedBy>
  <cp:lastPrinted>2017-01-10T11:18:54Z</cp:lastPrinted>
  <dcterms:created xsi:type="dcterms:W3CDTF">2016-01-19T10:23:47Z</dcterms:created>
  <dcterms:modified xsi:type="dcterms:W3CDTF">2017-01-10T15:34:30Z</dcterms:modified>
</cp:coreProperties>
</file>