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90" windowWidth="17955" windowHeight="822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7" i="1" l="1"/>
  <c r="E6" i="1"/>
  <c r="G40" i="1" l="1"/>
  <c r="G27" i="1" l="1"/>
  <c r="E21" i="1"/>
  <c r="G21" i="1" s="1"/>
  <c r="G17" i="1"/>
  <c r="G39" i="1"/>
  <c r="G37" i="1"/>
  <c r="E36" i="1"/>
  <c r="G36" i="1" s="1"/>
  <c r="G35" i="1"/>
  <c r="G34" i="1"/>
  <c r="G33" i="1"/>
  <c r="E31" i="1"/>
  <c r="G31" i="1" s="1"/>
  <c r="G30" i="1"/>
  <c r="G29" i="1"/>
  <c r="E25" i="1"/>
  <c r="G25" i="1" s="1"/>
  <c r="G24" i="1"/>
  <c r="G23" i="1"/>
  <c r="G22" i="1"/>
  <c r="G20" i="1"/>
  <c r="G18" i="1"/>
  <c r="G16" i="1"/>
  <c r="G15" i="1"/>
  <c r="G14" i="1"/>
  <c r="G13" i="1"/>
  <c r="G32" i="1"/>
  <c r="G11" i="1"/>
  <c r="G10" i="1"/>
  <c r="G9" i="1"/>
  <c r="G8" i="1"/>
  <c r="G7" i="1"/>
  <c r="F6" i="1"/>
  <c r="G6" i="1" s="1"/>
  <c r="G5" i="1"/>
  <c r="E41" i="1" l="1"/>
  <c r="G28" i="1"/>
  <c r="G42" i="1"/>
  <c r="G41" i="1" l="1"/>
  <c r="G43" i="1" s="1"/>
  <c r="G44" i="1" l="1"/>
  <c r="G45" i="1" s="1"/>
  <c r="G46" i="1" s="1"/>
  <c r="G47" i="1" s="1"/>
  <c r="G48" i="1" s="1"/>
  <c r="I43" i="1"/>
  <c r="G49" i="1" l="1"/>
  <c r="G50" i="1" s="1"/>
  <c r="G52" i="1" s="1"/>
  <c r="G51" i="1" l="1"/>
  <c r="G53" i="1" s="1"/>
</calcChain>
</file>

<file path=xl/comments1.xml><?xml version="1.0" encoding="utf-8"?>
<comments xmlns="http://schemas.openxmlformats.org/spreadsheetml/2006/main">
  <authors>
    <author>Vaibhav Kumar</author>
  </authors>
  <commentList>
    <comment ref="E41" authorId="0">
      <text>
        <r>
          <rPr>
            <b/>
            <sz val="9"/>
            <color indexed="81"/>
            <rFont val="Tahoma"/>
            <charset val="1"/>
          </rPr>
          <t>Vaibhav Kumar:</t>
        </r>
        <r>
          <rPr>
            <sz val="9"/>
            <color indexed="81"/>
            <rFont val="Tahoma"/>
            <charset val="1"/>
          </rPr>
          <t xml:space="preserve">
HW Capex
</t>
        </r>
      </text>
    </comment>
    <comment ref="F41" authorId="0">
      <text>
        <r>
          <rPr>
            <b/>
            <sz val="9"/>
            <color indexed="81"/>
            <rFont val="Tahoma"/>
            <charset val="1"/>
          </rPr>
          <t>Vaibhav Kumar:</t>
        </r>
        <r>
          <rPr>
            <sz val="9"/>
            <color indexed="81"/>
            <rFont val="Tahoma"/>
            <charset val="1"/>
          </rPr>
          <t xml:space="preserve">
Annual AMC charges for HW</t>
        </r>
      </text>
    </comment>
  </commentList>
</comments>
</file>

<file path=xl/sharedStrings.xml><?xml version="1.0" encoding="utf-8"?>
<sst xmlns="http://schemas.openxmlformats.org/spreadsheetml/2006/main" count="95" uniqueCount="80">
  <si>
    <t>Bill of Quantities for the work of  Installation, Commissioning, implementation, maintenance and operations of GPS based Vehicle Tracking System</t>
  </si>
  <si>
    <t>Particulars</t>
  </si>
  <si>
    <t>Unit</t>
  </si>
  <si>
    <t>Qty</t>
  </si>
  <si>
    <t>Rate in Rs.</t>
  </si>
  <si>
    <t>Amount(in Rs)</t>
  </si>
  <si>
    <t>A.</t>
  </si>
  <si>
    <t>Capital Expenditure</t>
  </si>
  <si>
    <t>GPS</t>
  </si>
  <si>
    <t>No</t>
  </si>
  <si>
    <t>1a</t>
  </si>
  <si>
    <t>GPS inventory</t>
  </si>
  <si>
    <t>1b</t>
  </si>
  <si>
    <t>GPS battery inventory</t>
  </si>
  <si>
    <t>VTS Software as-is</t>
  </si>
  <si>
    <t>3a</t>
  </si>
  <si>
    <t>VTS Software customization</t>
  </si>
  <si>
    <t>5a</t>
  </si>
  <si>
    <t>5b</t>
  </si>
  <si>
    <t>5c</t>
  </si>
  <si>
    <t>lump sum</t>
  </si>
  <si>
    <t>Racks</t>
  </si>
  <si>
    <t>DB Server</t>
  </si>
  <si>
    <t>App + Web server</t>
  </si>
  <si>
    <t>Routers</t>
  </si>
  <si>
    <t>System Software</t>
  </si>
  <si>
    <t>End user training</t>
  </si>
  <si>
    <t>no of trainees</t>
  </si>
  <si>
    <t>PM</t>
  </si>
  <si>
    <t>man months</t>
  </si>
  <si>
    <t>Supervisors (8 nos)</t>
  </si>
  <si>
    <t>no of trips</t>
  </si>
  <si>
    <t>documentation</t>
  </si>
  <si>
    <t>logistics</t>
  </si>
  <si>
    <t>travel (air + local)</t>
  </si>
  <si>
    <t>no</t>
  </si>
  <si>
    <t>boarding &amp; lodging</t>
  </si>
  <si>
    <t>days</t>
  </si>
  <si>
    <t>PBG (10% of contract value) finance cost</t>
  </si>
  <si>
    <t>Capex Total</t>
  </si>
  <si>
    <t>B.</t>
  </si>
  <si>
    <t>OPEX (per month)</t>
  </si>
  <si>
    <t xml:space="preserve">SIMs </t>
  </si>
  <si>
    <t>operators at CCC</t>
  </si>
  <si>
    <t>supervisors</t>
  </si>
  <si>
    <t>communication cost</t>
  </si>
  <si>
    <t>no of mobiles</t>
  </si>
  <si>
    <t>office expenses</t>
  </si>
  <si>
    <t>Network at DC&amp;DR</t>
  </si>
  <si>
    <t>rental</t>
  </si>
  <si>
    <t>AMC of HW</t>
  </si>
  <si>
    <t>OPEX (per month) Total</t>
  </si>
  <si>
    <t>Opex during 2nd year</t>
  </si>
  <si>
    <t>8% annual escalations</t>
  </si>
  <si>
    <t>Opex during 3rd year</t>
  </si>
  <si>
    <t>Opex during 4th year</t>
  </si>
  <si>
    <t>Opex during 5th year</t>
  </si>
  <si>
    <t>Opex (60 months) Total</t>
  </si>
  <si>
    <t>Project Total Cost</t>
  </si>
  <si>
    <t>C</t>
  </si>
  <si>
    <t>Project Total Cost (A + B +C)</t>
  </si>
  <si>
    <t>Pune City Map</t>
  </si>
  <si>
    <t>DC infrastructure</t>
  </si>
  <si>
    <t>Installation Supervision</t>
  </si>
  <si>
    <t>Mobile app for VTS</t>
  </si>
  <si>
    <t xml:space="preserve">Miscelaneous </t>
  </si>
  <si>
    <t>local travel cost</t>
  </si>
  <si>
    <t>Insurance of HW</t>
  </si>
  <si>
    <t>% of capex</t>
  </si>
  <si>
    <t>Opex during the 1st year</t>
  </si>
  <si>
    <t>Contingency @ 5%</t>
  </si>
  <si>
    <t>D</t>
  </si>
  <si>
    <t>Margin @ 10%</t>
  </si>
  <si>
    <t>Hosting Charges</t>
  </si>
  <si>
    <t>5d</t>
  </si>
  <si>
    <t>5e</t>
  </si>
  <si>
    <t>7a</t>
  </si>
  <si>
    <t>7b</t>
  </si>
  <si>
    <t>10a</t>
  </si>
  <si>
    <t>Technician at division office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</si>
</sst>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-&quot;??_);_(@_)"/>
    <numFmt numFmtId="165" formatCode="_(* #,##0_);_(* \(#,##0\);_(* &quot;-&quot;?_);_(@_)"/>
    <numFmt numFmtId="166" formatCode="_(* #,##0.0_);_(* \(#,##0.0\);_(* &quot;-&quot;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 style="thin">
        <color theme="1" tint="0.499984740745262"/>
      </right>
      <top/>
      <bottom/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2">
    <xf numFmtId="0" fontId="0" fillId="0" borderId="0" xfId="0"/>
    <xf numFmtId="0" fontId="0" fillId="0" borderId="0" xfId="0" applyFont="1"/>
    <xf numFmtId="0" fontId="4" fillId="3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horizontal="left" vertical="center" wrapText="1" indent="1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164" fontId="4" fillId="0" borderId="1" xfId="1" applyNumberFormat="1" applyFont="1" applyBorder="1" applyAlignment="1">
      <alignment horizontal="right" vertical="center" wrapText="1"/>
    </xf>
    <xf numFmtId="0" fontId="4" fillId="0" borderId="1" xfId="0" applyFont="1" applyBorder="1" applyAlignment="1">
      <alignment horizontal="left" vertical="center" wrapText="1"/>
    </xf>
    <xf numFmtId="0" fontId="0" fillId="0" borderId="1" xfId="0" applyFont="1" applyBorder="1"/>
    <xf numFmtId="164" fontId="0" fillId="0" borderId="1" xfId="1" applyNumberFormat="1" applyFont="1" applyBorder="1"/>
    <xf numFmtId="0" fontId="0" fillId="0" borderId="1" xfId="0" applyFont="1" applyBorder="1" applyAlignment="1">
      <alignment wrapText="1"/>
    </xf>
    <xf numFmtId="0" fontId="0" fillId="0" borderId="1" xfId="0" applyFont="1" applyBorder="1" applyAlignment="1">
      <alignment horizontal="left" indent="2"/>
    </xf>
    <xf numFmtId="43" fontId="0" fillId="0" borderId="0" xfId="0" applyNumberFormat="1" applyFont="1"/>
    <xf numFmtId="0" fontId="0" fillId="0" borderId="1" xfId="0" applyFont="1" applyBorder="1" applyAlignment="1">
      <alignment horizontal="left"/>
    </xf>
    <xf numFmtId="0" fontId="0" fillId="0" borderId="1" xfId="0" applyFont="1" applyFill="1" applyBorder="1"/>
    <xf numFmtId="0" fontId="4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/>
    <xf numFmtId="0" fontId="0" fillId="3" borderId="1" xfId="0" applyFont="1" applyFill="1" applyBorder="1"/>
    <xf numFmtId="164" fontId="0" fillId="3" borderId="1" xfId="1" applyNumberFormat="1" applyFont="1" applyFill="1" applyBorder="1"/>
    <xf numFmtId="164" fontId="3" fillId="3" borderId="1" xfId="1" applyNumberFormat="1" applyFont="1" applyFill="1" applyBorder="1" applyAlignment="1">
      <alignment horizontal="right" vertical="center" wrapText="1"/>
    </xf>
    <xf numFmtId="0" fontId="3" fillId="0" borderId="1" xfId="0" applyFont="1" applyBorder="1" applyAlignment="1">
      <alignment horizontal="center" vertical="center" wrapText="1"/>
    </xf>
    <xf numFmtId="10" fontId="4" fillId="0" borderId="1" xfId="1" applyNumberFormat="1" applyFont="1" applyBorder="1" applyAlignment="1">
      <alignment horizontal="right" vertical="center" wrapText="1"/>
    </xf>
    <xf numFmtId="43" fontId="4" fillId="0" borderId="1" xfId="1" applyNumberFormat="1" applyFont="1" applyBorder="1" applyAlignment="1">
      <alignment horizontal="right" vertical="center" wrapText="1"/>
    </xf>
    <xf numFmtId="164" fontId="3" fillId="3" borderId="1" xfId="0" applyNumberFormat="1" applyFont="1" applyFill="1" applyBorder="1" applyAlignment="1">
      <alignment horizontal="right" vertical="center" wrapText="1"/>
    </xf>
    <xf numFmtId="0" fontId="0" fillId="0" borderId="1" xfId="0" applyFont="1" applyBorder="1" applyAlignment="1">
      <alignment horizontal="left" indent="1"/>
    </xf>
    <xf numFmtId="165" fontId="0" fillId="0" borderId="1" xfId="0" applyNumberFormat="1" applyFont="1" applyBorder="1"/>
    <xf numFmtId="0" fontId="3" fillId="3" borderId="1" xfId="0" applyFont="1" applyFill="1" applyBorder="1" applyAlignment="1">
      <alignment vertical="center" wrapText="1"/>
    </xf>
    <xf numFmtId="164" fontId="2" fillId="3" borderId="1" xfId="0" applyNumberFormat="1" applyFont="1" applyFill="1" applyBorder="1"/>
    <xf numFmtId="0" fontId="2" fillId="4" borderId="1" xfId="0" applyFont="1" applyFill="1" applyBorder="1" applyAlignment="1">
      <alignment vertical="center"/>
    </xf>
    <xf numFmtId="166" fontId="2" fillId="4" borderId="1" xfId="0" applyNumberFormat="1" applyFont="1" applyFill="1" applyBorder="1" applyAlignment="1">
      <alignment vertical="center"/>
    </xf>
    <xf numFmtId="0" fontId="3" fillId="0" borderId="1" xfId="0" applyFont="1" applyBorder="1" applyAlignment="1">
      <alignment vertical="center" wrapText="1"/>
    </xf>
    <xf numFmtId="164" fontId="3" fillId="0" borderId="1" xfId="1" applyNumberFormat="1" applyFont="1" applyBorder="1" applyAlignment="1">
      <alignment horizontal="right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left" vertical="center" wrapText="1"/>
    </xf>
    <xf numFmtId="0" fontId="3" fillId="4" borderId="3" xfId="0" applyFont="1" applyFill="1" applyBorder="1" applyAlignment="1">
      <alignment horizontal="left" vertical="center" wrapText="1"/>
    </xf>
    <xf numFmtId="0" fontId="3" fillId="4" borderId="4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vertical="center" wrapText="1"/>
    </xf>
    <xf numFmtId="0" fontId="0" fillId="0" borderId="5" xfId="0" applyFont="1" applyBorder="1" applyAlignment="1">
      <alignment horizontal="left" vertical="center" wrapText="1"/>
    </xf>
    <xf numFmtId="0" fontId="0" fillId="0" borderId="6" xfId="0" applyFont="1" applyBorder="1" applyAlignment="1">
      <alignment horizontal="left" vertical="center" wrapText="1"/>
    </xf>
    <xf numFmtId="0" fontId="0" fillId="0" borderId="7" xfId="0" applyFont="1" applyBorder="1" applyAlignment="1">
      <alignment horizontal="left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I53"/>
  <sheetViews>
    <sheetView tabSelected="1" topLeftCell="A31" workbookViewId="0">
      <selection activeCell="J48" sqref="J48"/>
    </sheetView>
  </sheetViews>
  <sheetFormatPr defaultRowHeight="15" x14ac:dyDescent="0.25"/>
  <cols>
    <col min="1" max="2" width="9.140625" style="1"/>
    <col min="3" max="3" width="46" style="1" customWidth="1"/>
    <col min="4" max="4" width="13.7109375" style="1" customWidth="1"/>
    <col min="5" max="5" width="11.7109375" style="1" customWidth="1"/>
    <col min="6" max="6" width="11.5703125" style="1" customWidth="1"/>
    <col min="7" max="7" width="17.85546875" style="1" customWidth="1"/>
    <col min="8" max="10" width="9.140625" style="1"/>
    <col min="11" max="11" width="14.28515625" style="1" bestFit="1" customWidth="1"/>
    <col min="12" max="16384" width="9.140625" style="1"/>
  </cols>
  <sheetData>
    <row r="2" spans="2:7" ht="36.75" customHeight="1" x14ac:dyDescent="0.25">
      <c r="B2" s="34" t="s">
        <v>0</v>
      </c>
      <c r="C2" s="34"/>
      <c r="D2" s="34"/>
      <c r="E2" s="34"/>
      <c r="F2" s="34"/>
      <c r="G2" s="34"/>
    </row>
    <row r="3" spans="2:7" x14ac:dyDescent="0.25">
      <c r="B3" s="2"/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</row>
    <row r="4" spans="2:7" x14ac:dyDescent="0.25">
      <c r="B4" s="4" t="s">
        <v>6</v>
      </c>
      <c r="C4" s="35" t="s">
        <v>7</v>
      </c>
      <c r="D4" s="36"/>
      <c r="E4" s="36"/>
      <c r="F4" s="36"/>
      <c r="G4" s="37"/>
    </row>
    <row r="5" spans="2:7" x14ac:dyDescent="0.25">
      <c r="B5" s="5">
        <v>1</v>
      </c>
      <c r="C5" s="6" t="s">
        <v>8</v>
      </c>
      <c r="D5" s="7" t="s">
        <v>9</v>
      </c>
      <c r="E5" s="7">
        <v>1200</v>
      </c>
      <c r="F5" s="8">
        <v>4000</v>
      </c>
      <c r="G5" s="8">
        <f>E5*F5</f>
        <v>4800000</v>
      </c>
    </row>
    <row r="6" spans="2:7" x14ac:dyDescent="0.25">
      <c r="B6" s="5" t="s">
        <v>10</v>
      </c>
      <c r="C6" s="9" t="s">
        <v>11</v>
      </c>
      <c r="D6" s="7" t="s">
        <v>9</v>
      </c>
      <c r="E6" s="7">
        <f>20%*E5</f>
        <v>240</v>
      </c>
      <c r="F6" s="8">
        <f>F5</f>
        <v>4000</v>
      </c>
      <c r="G6" s="8">
        <f>E6*F6</f>
        <v>960000</v>
      </c>
    </row>
    <row r="7" spans="2:7" x14ac:dyDescent="0.25">
      <c r="B7" s="5" t="s">
        <v>12</v>
      </c>
      <c r="C7" s="9" t="s">
        <v>13</v>
      </c>
      <c r="D7" s="7" t="s">
        <v>9</v>
      </c>
      <c r="E7" s="7">
        <f>10%*E5</f>
        <v>120</v>
      </c>
      <c r="F7" s="8">
        <v>500</v>
      </c>
      <c r="G7" s="8">
        <f>E7*F7</f>
        <v>60000</v>
      </c>
    </row>
    <row r="8" spans="2:7" x14ac:dyDescent="0.25">
      <c r="B8" s="5">
        <v>2</v>
      </c>
      <c r="C8" s="10" t="s">
        <v>61</v>
      </c>
      <c r="D8" s="10"/>
      <c r="E8" s="7">
        <v>1</v>
      </c>
      <c r="F8" s="11">
        <v>3000000</v>
      </c>
      <c r="G8" s="8">
        <f t="shared" ref="G8:G40" si="0">E8*F8</f>
        <v>3000000</v>
      </c>
    </row>
    <row r="9" spans="2:7" x14ac:dyDescent="0.25">
      <c r="B9" s="5">
        <v>3</v>
      </c>
      <c r="C9" s="12" t="s">
        <v>14</v>
      </c>
      <c r="D9" s="10"/>
      <c r="E9" s="7">
        <v>1</v>
      </c>
      <c r="F9" s="11">
        <v>5000000</v>
      </c>
      <c r="G9" s="8">
        <f t="shared" si="0"/>
        <v>5000000</v>
      </c>
    </row>
    <row r="10" spans="2:7" x14ac:dyDescent="0.25">
      <c r="B10" s="5" t="s">
        <v>15</v>
      </c>
      <c r="C10" s="12" t="s">
        <v>16</v>
      </c>
      <c r="D10" s="10"/>
      <c r="E10" s="7">
        <v>1</v>
      </c>
      <c r="F10" s="11">
        <v>1500000</v>
      </c>
      <c r="G10" s="8">
        <f t="shared" si="0"/>
        <v>1500000</v>
      </c>
    </row>
    <row r="11" spans="2:7" x14ac:dyDescent="0.25">
      <c r="B11" s="5">
        <v>4</v>
      </c>
      <c r="C11" s="12" t="s">
        <v>64</v>
      </c>
      <c r="D11" s="10"/>
      <c r="E11" s="7">
        <v>0</v>
      </c>
      <c r="F11" s="11">
        <v>500000</v>
      </c>
      <c r="G11" s="8">
        <f t="shared" si="0"/>
        <v>0</v>
      </c>
    </row>
    <row r="12" spans="2:7" x14ac:dyDescent="0.25">
      <c r="B12" s="5">
        <v>5</v>
      </c>
      <c r="C12" s="10" t="s">
        <v>62</v>
      </c>
      <c r="D12" s="10"/>
      <c r="E12" s="7"/>
      <c r="F12" s="11"/>
      <c r="G12" s="8"/>
    </row>
    <row r="13" spans="2:7" x14ac:dyDescent="0.25">
      <c r="B13" s="5" t="s">
        <v>17</v>
      </c>
      <c r="C13" s="13" t="s">
        <v>21</v>
      </c>
      <c r="D13" s="10" t="s">
        <v>9</v>
      </c>
      <c r="E13" s="7">
        <v>1</v>
      </c>
      <c r="F13" s="11">
        <v>40000</v>
      </c>
      <c r="G13" s="8">
        <f t="shared" si="0"/>
        <v>40000</v>
      </c>
    </row>
    <row r="14" spans="2:7" x14ac:dyDescent="0.25">
      <c r="B14" s="5" t="s">
        <v>18</v>
      </c>
      <c r="C14" s="13" t="s">
        <v>22</v>
      </c>
      <c r="D14" s="10" t="s">
        <v>9</v>
      </c>
      <c r="E14" s="7">
        <v>1</v>
      </c>
      <c r="F14" s="11">
        <v>700000</v>
      </c>
      <c r="G14" s="8">
        <f t="shared" si="0"/>
        <v>700000</v>
      </c>
    </row>
    <row r="15" spans="2:7" x14ac:dyDescent="0.25">
      <c r="B15" s="5" t="s">
        <v>19</v>
      </c>
      <c r="C15" s="13" t="s">
        <v>23</v>
      </c>
      <c r="D15" s="10" t="s">
        <v>9</v>
      </c>
      <c r="E15" s="7">
        <v>1</v>
      </c>
      <c r="F15" s="11">
        <v>1000000</v>
      </c>
      <c r="G15" s="8">
        <f t="shared" si="0"/>
        <v>1000000</v>
      </c>
    </row>
    <row r="16" spans="2:7" x14ac:dyDescent="0.25">
      <c r="B16" s="5" t="s">
        <v>74</v>
      </c>
      <c r="C16" s="13" t="s">
        <v>24</v>
      </c>
      <c r="D16" s="10" t="s">
        <v>9</v>
      </c>
      <c r="E16" s="7">
        <v>1</v>
      </c>
      <c r="F16" s="11">
        <v>100000</v>
      </c>
      <c r="G16" s="8">
        <f t="shared" si="0"/>
        <v>100000</v>
      </c>
    </row>
    <row r="17" spans="2:7" x14ac:dyDescent="0.25">
      <c r="B17" s="5" t="s">
        <v>75</v>
      </c>
      <c r="C17" s="13" t="s">
        <v>25</v>
      </c>
      <c r="D17" s="10" t="s">
        <v>20</v>
      </c>
      <c r="E17" s="7">
        <v>1</v>
      </c>
      <c r="F17" s="11">
        <v>800000</v>
      </c>
      <c r="G17" s="8">
        <f>E17*F17</f>
        <v>800000</v>
      </c>
    </row>
    <row r="18" spans="2:7" x14ac:dyDescent="0.25">
      <c r="B18" s="5">
        <v>6</v>
      </c>
      <c r="C18" s="15" t="s">
        <v>26</v>
      </c>
      <c r="D18" s="10" t="s">
        <v>27</v>
      </c>
      <c r="E18" s="7">
        <v>40</v>
      </c>
      <c r="F18" s="11">
        <v>500</v>
      </c>
      <c r="G18" s="8">
        <f t="shared" si="0"/>
        <v>20000</v>
      </c>
    </row>
    <row r="19" spans="2:7" x14ac:dyDescent="0.25">
      <c r="B19" s="5">
        <v>7</v>
      </c>
      <c r="C19" s="15" t="s">
        <v>63</v>
      </c>
      <c r="D19" s="10"/>
      <c r="E19" s="7"/>
      <c r="F19" s="11"/>
      <c r="G19" s="8"/>
    </row>
    <row r="20" spans="2:7" x14ac:dyDescent="0.25">
      <c r="B20" s="5" t="s">
        <v>76</v>
      </c>
      <c r="C20" s="13" t="s">
        <v>28</v>
      </c>
      <c r="D20" s="10" t="s">
        <v>29</v>
      </c>
      <c r="E20" s="7">
        <v>2</v>
      </c>
      <c r="F20" s="11">
        <v>125000</v>
      </c>
      <c r="G20" s="8">
        <f t="shared" si="0"/>
        <v>250000</v>
      </c>
    </row>
    <row r="21" spans="2:7" x14ac:dyDescent="0.25">
      <c r="B21" s="5" t="s">
        <v>77</v>
      </c>
      <c r="C21" s="13" t="s">
        <v>30</v>
      </c>
      <c r="D21" s="10" t="s">
        <v>29</v>
      </c>
      <c r="E21" s="7">
        <f>2*6</f>
        <v>12</v>
      </c>
      <c r="F21" s="11">
        <v>30000</v>
      </c>
      <c r="G21" s="8">
        <f t="shared" si="0"/>
        <v>360000</v>
      </c>
    </row>
    <row r="22" spans="2:7" x14ac:dyDescent="0.25">
      <c r="B22" s="5">
        <v>8</v>
      </c>
      <c r="C22" s="13" t="s">
        <v>32</v>
      </c>
      <c r="D22" s="10" t="s">
        <v>20</v>
      </c>
      <c r="E22" s="7">
        <v>1</v>
      </c>
      <c r="F22" s="11">
        <v>50000</v>
      </c>
      <c r="G22" s="8">
        <f t="shared" si="0"/>
        <v>50000</v>
      </c>
    </row>
    <row r="23" spans="2:7" x14ac:dyDescent="0.25">
      <c r="B23" s="5">
        <v>9</v>
      </c>
      <c r="C23" s="13" t="s">
        <v>33</v>
      </c>
      <c r="D23" s="10"/>
      <c r="E23" s="7">
        <v>2</v>
      </c>
      <c r="F23" s="11">
        <v>50000</v>
      </c>
      <c r="G23" s="8">
        <f t="shared" si="0"/>
        <v>100000</v>
      </c>
    </row>
    <row r="24" spans="2:7" x14ac:dyDescent="0.25">
      <c r="B24" s="5">
        <v>10</v>
      </c>
      <c r="C24" s="13" t="s">
        <v>34</v>
      </c>
      <c r="D24" s="10" t="s">
        <v>35</v>
      </c>
      <c r="E24" s="7">
        <v>5</v>
      </c>
      <c r="F24" s="11">
        <v>15000</v>
      </c>
      <c r="G24" s="8">
        <f t="shared" si="0"/>
        <v>75000</v>
      </c>
    </row>
    <row r="25" spans="2:7" x14ac:dyDescent="0.25">
      <c r="B25" s="5" t="s">
        <v>78</v>
      </c>
      <c r="C25" s="13" t="s">
        <v>36</v>
      </c>
      <c r="D25" s="10" t="s">
        <v>37</v>
      </c>
      <c r="E25" s="7">
        <f>E24*2</f>
        <v>10</v>
      </c>
      <c r="F25" s="11">
        <v>5000</v>
      </c>
      <c r="G25" s="8">
        <f t="shared" si="0"/>
        <v>50000</v>
      </c>
    </row>
    <row r="26" spans="2:7" x14ac:dyDescent="0.25">
      <c r="B26" s="5">
        <v>11</v>
      </c>
      <c r="C26" s="13" t="s">
        <v>38</v>
      </c>
      <c r="D26" s="10"/>
      <c r="E26" s="7"/>
      <c r="F26" s="11"/>
      <c r="G26" s="8">
        <v>0</v>
      </c>
    </row>
    <row r="27" spans="2:7" x14ac:dyDescent="0.25">
      <c r="B27" s="5"/>
      <c r="C27" s="13" t="s">
        <v>65</v>
      </c>
      <c r="D27" s="10"/>
      <c r="E27" s="7">
        <v>1</v>
      </c>
      <c r="F27" s="11">
        <v>1000000</v>
      </c>
      <c r="G27" s="8">
        <f t="shared" si="0"/>
        <v>1000000</v>
      </c>
    </row>
    <row r="28" spans="2:7" x14ac:dyDescent="0.25">
      <c r="B28" s="17"/>
      <c r="C28" s="18" t="s">
        <v>39</v>
      </c>
      <c r="D28" s="19"/>
      <c r="E28" s="17"/>
      <c r="F28" s="20"/>
      <c r="G28" s="21">
        <f>SUM(G5:G27)</f>
        <v>19865000</v>
      </c>
    </row>
    <row r="29" spans="2:7" x14ac:dyDescent="0.25">
      <c r="B29" s="7"/>
      <c r="C29" s="10"/>
      <c r="D29" s="10"/>
      <c r="E29" s="7"/>
      <c r="F29" s="11"/>
      <c r="G29" s="8">
        <f t="shared" si="0"/>
        <v>0</v>
      </c>
    </row>
    <row r="30" spans="2:7" x14ac:dyDescent="0.25">
      <c r="B30" s="4" t="s">
        <v>40</v>
      </c>
      <c r="C30" s="35" t="s">
        <v>41</v>
      </c>
      <c r="D30" s="36"/>
      <c r="E30" s="36"/>
      <c r="F30" s="36"/>
      <c r="G30" s="37">
        <f t="shared" si="0"/>
        <v>0</v>
      </c>
    </row>
    <row r="31" spans="2:7" x14ac:dyDescent="0.25">
      <c r="B31" s="5">
        <v>14</v>
      </c>
      <c r="C31" s="10" t="s">
        <v>42</v>
      </c>
      <c r="D31" s="10" t="s">
        <v>35</v>
      </c>
      <c r="E31" s="7">
        <f>E5*1.05</f>
        <v>1260</v>
      </c>
      <c r="F31" s="11">
        <v>120</v>
      </c>
      <c r="G31" s="8">
        <f t="shared" si="0"/>
        <v>151200</v>
      </c>
    </row>
    <row r="32" spans="2:7" x14ac:dyDescent="0.25">
      <c r="B32" s="5">
        <v>15</v>
      </c>
      <c r="C32" s="16" t="s">
        <v>79</v>
      </c>
      <c r="D32" s="10" t="s">
        <v>29</v>
      </c>
      <c r="E32" s="7">
        <v>12</v>
      </c>
      <c r="F32" s="11">
        <v>15000</v>
      </c>
      <c r="G32" s="8">
        <f t="shared" si="0"/>
        <v>180000</v>
      </c>
    </row>
    <row r="33" spans="2:9" x14ac:dyDescent="0.25">
      <c r="B33" s="5">
        <v>16</v>
      </c>
      <c r="C33" s="6" t="s">
        <v>43</v>
      </c>
      <c r="D33" s="7" t="s">
        <v>29</v>
      </c>
      <c r="E33" s="7">
        <v>0</v>
      </c>
      <c r="F33" s="11">
        <v>20000</v>
      </c>
      <c r="G33" s="8">
        <f t="shared" si="0"/>
        <v>0</v>
      </c>
    </row>
    <row r="34" spans="2:9" x14ac:dyDescent="0.25">
      <c r="B34" s="5">
        <v>17</v>
      </c>
      <c r="C34" s="6" t="s">
        <v>28</v>
      </c>
      <c r="D34" s="7" t="s">
        <v>29</v>
      </c>
      <c r="E34" s="7">
        <v>1</v>
      </c>
      <c r="F34" s="11">
        <v>100000</v>
      </c>
      <c r="G34" s="8">
        <f t="shared" si="0"/>
        <v>100000</v>
      </c>
    </row>
    <row r="35" spans="2:9" x14ac:dyDescent="0.25">
      <c r="B35" s="5">
        <v>18</v>
      </c>
      <c r="C35" s="6" t="s">
        <v>44</v>
      </c>
      <c r="D35" s="7" t="s">
        <v>29</v>
      </c>
      <c r="E35" s="7">
        <v>5</v>
      </c>
      <c r="F35" s="11">
        <v>30000</v>
      </c>
      <c r="G35" s="8">
        <f t="shared" si="0"/>
        <v>150000</v>
      </c>
    </row>
    <row r="36" spans="2:9" x14ac:dyDescent="0.25">
      <c r="B36" s="5">
        <v>19</v>
      </c>
      <c r="C36" s="6" t="s">
        <v>45</v>
      </c>
      <c r="D36" s="7" t="s">
        <v>46</v>
      </c>
      <c r="E36" s="7">
        <f>(E34+E35)</f>
        <v>6</v>
      </c>
      <c r="F36" s="8">
        <v>800</v>
      </c>
      <c r="G36" s="8">
        <f t="shared" si="0"/>
        <v>4800</v>
      </c>
    </row>
    <row r="37" spans="2:9" x14ac:dyDescent="0.25">
      <c r="B37" s="5">
        <v>20</v>
      </c>
      <c r="C37" s="6" t="s">
        <v>66</v>
      </c>
      <c r="D37" s="7" t="s">
        <v>31</v>
      </c>
      <c r="E37" s="7">
        <v>1</v>
      </c>
      <c r="F37" s="8">
        <v>25000</v>
      </c>
      <c r="G37" s="8">
        <f t="shared" si="0"/>
        <v>25000</v>
      </c>
    </row>
    <row r="38" spans="2:9" x14ac:dyDescent="0.25">
      <c r="B38" s="5">
        <v>21</v>
      </c>
      <c r="C38" s="6" t="s">
        <v>47</v>
      </c>
      <c r="D38" s="7" t="s">
        <v>20</v>
      </c>
      <c r="E38" s="7"/>
      <c r="F38" s="8"/>
      <c r="G38" s="8">
        <v>10000</v>
      </c>
    </row>
    <row r="39" spans="2:9" x14ac:dyDescent="0.25">
      <c r="B39" s="5">
        <v>22</v>
      </c>
      <c r="C39" s="6" t="s">
        <v>48</v>
      </c>
      <c r="D39" s="7" t="s">
        <v>49</v>
      </c>
      <c r="E39" s="7">
        <v>1</v>
      </c>
      <c r="F39" s="8">
        <v>6000</v>
      </c>
      <c r="G39" s="8">
        <f t="shared" si="0"/>
        <v>6000</v>
      </c>
    </row>
    <row r="40" spans="2:9" x14ac:dyDescent="0.25">
      <c r="B40" s="5">
        <v>23</v>
      </c>
      <c r="C40" s="6" t="s">
        <v>73</v>
      </c>
      <c r="D40" s="7"/>
      <c r="E40" s="7">
        <v>1</v>
      </c>
      <c r="F40" s="8">
        <v>10000</v>
      </c>
      <c r="G40" s="8">
        <f t="shared" si="0"/>
        <v>10000</v>
      </c>
    </row>
    <row r="41" spans="2:9" x14ac:dyDescent="0.25">
      <c r="B41" s="5">
        <v>24</v>
      </c>
      <c r="C41" s="6" t="s">
        <v>50</v>
      </c>
      <c r="D41" s="22" t="s">
        <v>68</v>
      </c>
      <c r="E41" s="8">
        <f>G5+G13+G14+G15+G16</f>
        <v>6640000</v>
      </c>
      <c r="F41" s="23">
        <v>0.1</v>
      </c>
      <c r="G41" s="24">
        <f>E41*F41/12</f>
        <v>55333.333333333336</v>
      </c>
    </row>
    <row r="42" spans="2:9" x14ac:dyDescent="0.25">
      <c r="B42" s="5">
        <v>25</v>
      </c>
      <c r="C42" s="6" t="s">
        <v>67</v>
      </c>
      <c r="D42" s="22"/>
      <c r="E42" s="8">
        <v>0</v>
      </c>
      <c r="F42" s="23">
        <v>0.02</v>
      </c>
      <c r="G42" s="24">
        <f>E42*F42/12</f>
        <v>0</v>
      </c>
    </row>
    <row r="43" spans="2:9" x14ac:dyDescent="0.25">
      <c r="B43" s="17"/>
      <c r="C43" s="38" t="s">
        <v>51</v>
      </c>
      <c r="D43" s="38"/>
      <c r="E43" s="38"/>
      <c r="F43" s="3"/>
      <c r="G43" s="25">
        <f>SUM(G31:G42)</f>
        <v>692333.33333333337</v>
      </c>
      <c r="H43" s="1">
        <v>1200</v>
      </c>
      <c r="I43" s="14">
        <f>G43/H43</f>
        <v>576.94444444444446</v>
      </c>
    </row>
    <row r="44" spans="2:9" x14ac:dyDescent="0.25">
      <c r="B44" s="7">
        <v>26</v>
      </c>
      <c r="C44" s="26" t="s">
        <v>69</v>
      </c>
      <c r="D44" s="10"/>
      <c r="E44" s="10"/>
      <c r="F44" s="10"/>
      <c r="G44" s="27">
        <f>G43*12</f>
        <v>8308000</v>
      </c>
    </row>
    <row r="45" spans="2:9" x14ac:dyDescent="0.25">
      <c r="B45" s="7">
        <v>27</v>
      </c>
      <c r="C45" s="26" t="s">
        <v>52</v>
      </c>
      <c r="D45" s="10"/>
      <c r="E45" s="10"/>
      <c r="F45" s="39" t="s">
        <v>53</v>
      </c>
      <c r="G45" s="27">
        <f>G44*1.08</f>
        <v>8972640</v>
      </c>
    </row>
    <row r="46" spans="2:9" x14ac:dyDescent="0.25">
      <c r="B46" s="7">
        <v>28</v>
      </c>
      <c r="C46" s="26" t="s">
        <v>54</v>
      </c>
      <c r="D46" s="10"/>
      <c r="E46" s="10"/>
      <c r="F46" s="40"/>
      <c r="G46" s="27">
        <f>G45*1.08</f>
        <v>9690451.2000000011</v>
      </c>
    </row>
    <row r="47" spans="2:9" x14ac:dyDescent="0.25">
      <c r="B47" s="7">
        <v>29</v>
      </c>
      <c r="C47" s="26" t="s">
        <v>55</v>
      </c>
      <c r="D47" s="10"/>
      <c r="E47" s="10"/>
      <c r="F47" s="40"/>
      <c r="G47" s="27">
        <f t="shared" ref="G47:G48" si="1">G46*1.08</f>
        <v>10465687.296000002</v>
      </c>
    </row>
    <row r="48" spans="2:9" x14ac:dyDescent="0.25">
      <c r="B48" s="7">
        <v>30</v>
      </c>
      <c r="C48" s="26" t="s">
        <v>56</v>
      </c>
      <c r="D48" s="10"/>
      <c r="E48" s="10"/>
      <c r="F48" s="41"/>
      <c r="G48" s="27">
        <f t="shared" si="1"/>
        <v>11302942.279680002</v>
      </c>
    </row>
    <row r="49" spans="2:7" ht="45" x14ac:dyDescent="0.25">
      <c r="B49" s="18"/>
      <c r="C49" s="28" t="s">
        <v>57</v>
      </c>
      <c r="D49" s="18"/>
      <c r="E49" s="18"/>
      <c r="F49" s="18"/>
      <c r="G49" s="29">
        <f>SUM(G44:G48)</f>
        <v>48739720.775680006</v>
      </c>
    </row>
    <row r="50" spans="2:7" x14ac:dyDescent="0.25">
      <c r="B50" s="30"/>
      <c r="C50" s="30" t="s">
        <v>58</v>
      </c>
      <c r="D50" s="30"/>
      <c r="E50" s="30"/>
      <c r="F50" s="30"/>
      <c r="G50" s="31">
        <f>G28+G49</f>
        <v>68604720.775680006</v>
      </c>
    </row>
    <row r="51" spans="2:7" x14ac:dyDescent="0.25">
      <c r="B51" s="22" t="s">
        <v>59</v>
      </c>
      <c r="C51" s="32" t="s">
        <v>70</v>
      </c>
      <c r="D51" s="22"/>
      <c r="E51" s="22"/>
      <c r="F51" s="33"/>
      <c r="G51" s="33">
        <f>G50*5%</f>
        <v>3430236.0387840006</v>
      </c>
    </row>
    <row r="52" spans="2:7" x14ac:dyDescent="0.25">
      <c r="B52" s="22" t="s">
        <v>71</v>
      </c>
      <c r="C52" s="32" t="s">
        <v>72</v>
      </c>
      <c r="D52" s="22"/>
      <c r="E52" s="22"/>
      <c r="F52" s="33"/>
      <c r="G52" s="33">
        <f>G50*10%</f>
        <v>6860472.0775680011</v>
      </c>
    </row>
    <row r="53" spans="2:7" x14ac:dyDescent="0.25">
      <c r="B53" s="30"/>
      <c r="C53" s="30" t="s">
        <v>60</v>
      </c>
      <c r="D53" s="30"/>
      <c r="E53" s="30"/>
      <c r="F53" s="30"/>
      <c r="G53" s="31">
        <f>G51+G50</f>
        <v>72034956.814464003</v>
      </c>
    </row>
  </sheetData>
  <mergeCells count="5">
    <mergeCell ref="B2:G2"/>
    <mergeCell ref="C4:G4"/>
    <mergeCell ref="C30:G30"/>
    <mergeCell ref="C43:E43"/>
    <mergeCell ref="F45:F48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Vaibhav Kumar</dc:creator>
  <cp:lastModifiedBy>Shailesh Upadhyay</cp:lastModifiedBy>
  <dcterms:created xsi:type="dcterms:W3CDTF">2015-08-12T11:29:59Z</dcterms:created>
  <dcterms:modified xsi:type="dcterms:W3CDTF">2015-08-13T10:24:33Z</dcterms:modified>
</cp:coreProperties>
</file>