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145" yWindow="1170" windowWidth="11340" windowHeight="6030" tabRatio="735" firstSheet="2" activeTab="2"/>
  </bookViews>
  <sheets>
    <sheet name="Phase 1&amp;2 Data Trans MTNL" sheetId="23" state="hidden" r:id="rId1"/>
    <sheet name="Phase 1&amp;2 Maintenance MTNL" sheetId="24" state="hidden" r:id="rId2"/>
    <sheet name="ISS_COST" sheetId="34" r:id="rId3"/>
  </sheets>
  <definedNames>
    <definedName name="_xlnm.Print_Area" localSheetId="2">ISS_COST!$A$1:$G$56</definedName>
    <definedName name="_xlnm.Print_Area" localSheetId="1">'Phase 1&amp;2 Maintenance MTNL'!$A$1:$J$73</definedName>
  </definedNames>
  <calcPr calcId="124519"/>
</workbook>
</file>

<file path=xl/calcChain.xml><?xml version="1.0" encoding="utf-8"?>
<calcChain xmlns="http://schemas.openxmlformats.org/spreadsheetml/2006/main">
  <c r="F36" i="34"/>
  <c r="F24"/>
  <c r="G24" s="1"/>
  <c r="F16"/>
  <c r="G16" s="1"/>
  <c r="F8"/>
  <c r="G8" s="1"/>
  <c r="G20" i="24"/>
  <c r="G50"/>
  <c r="G67" s="1"/>
  <c r="G51"/>
  <c r="G52"/>
  <c r="G53"/>
  <c r="G54"/>
  <c r="G55"/>
  <c r="G56"/>
  <c r="G57"/>
  <c r="G58"/>
  <c r="G59"/>
  <c r="G60"/>
  <c r="G61"/>
  <c r="G62"/>
  <c r="G63"/>
  <c r="G64"/>
  <c r="J64"/>
  <c r="J63"/>
  <c r="J62"/>
  <c r="J59"/>
  <c r="J58"/>
  <c r="J57"/>
  <c r="J55"/>
  <c r="J54"/>
  <c r="J51"/>
  <c r="J50"/>
  <c r="G32"/>
  <c r="G30"/>
  <c r="G36"/>
  <c r="J32"/>
  <c r="J30"/>
  <c r="G18"/>
  <c r="G24"/>
  <c r="J22"/>
  <c r="G22"/>
  <c r="J20"/>
  <c r="J18"/>
  <c r="J9"/>
  <c r="G9"/>
  <c r="G22" i="23"/>
  <c r="G26"/>
  <c r="I22"/>
  <c r="G9"/>
  <c r="G10"/>
  <c r="G14"/>
  <c r="J10"/>
  <c r="J21"/>
  <c r="G21"/>
  <c r="J9"/>
  <c r="G27" i="34" l="1"/>
  <c r="G41" s="1"/>
</calcChain>
</file>

<file path=xl/sharedStrings.xml><?xml version="1.0" encoding="utf-8"?>
<sst xmlns="http://schemas.openxmlformats.org/spreadsheetml/2006/main" count="254" uniqueCount="118">
  <si>
    <t>Any other item not mentioned above</t>
  </si>
  <si>
    <t>WARRANTY AND MAINTENANCE OF UTC</t>
  </si>
  <si>
    <t>Maintenance of UTC System, Traffic Signal equipment, Instation &amp; outstation transmission equipment and control room facilities provided within the Contract</t>
  </si>
  <si>
    <t>Loop Cable</t>
  </si>
  <si>
    <t>Pedestrian Push Button Unit</t>
  </si>
  <si>
    <t>Audible Indicator</t>
  </si>
  <si>
    <t>TOTAL ITEMS 1 TO 3 (Data Transmission SUMMARY SHEET ITEM 3A)</t>
  </si>
  <si>
    <t>MAINTENANCE DURING DEFECT LIABILITY PERIOD</t>
  </si>
  <si>
    <t>Month</t>
  </si>
  <si>
    <t>Year</t>
  </si>
  <si>
    <t>TOTAL ITEMS 1 TO 2 (Maintenance SUMMARY SHEET ITEM 4B)</t>
  </si>
  <si>
    <t>TOTAL ITEMS 1 TO 2 (Maintenance SUMMARY SHEET ITEM 4C)</t>
  </si>
  <si>
    <t xml:space="preserve">a </t>
  </si>
  <si>
    <t xml:space="preserve">b </t>
  </si>
  <si>
    <t>c</t>
  </si>
  <si>
    <t>d</t>
  </si>
  <si>
    <t>e</t>
  </si>
  <si>
    <t>f</t>
  </si>
  <si>
    <t>g</t>
  </si>
  <si>
    <t>h</t>
  </si>
  <si>
    <t>j</t>
  </si>
  <si>
    <t>k</t>
  </si>
  <si>
    <t>Fixed overheads for providing support services as specified in the specification</t>
  </si>
  <si>
    <t>Per annum</t>
  </si>
  <si>
    <t xml:space="preserve">A.       </t>
  </si>
  <si>
    <t>A</t>
  </si>
  <si>
    <t>B</t>
  </si>
  <si>
    <t>C</t>
  </si>
  <si>
    <t>D</t>
  </si>
  <si>
    <t>Quad Vehicle detector unit</t>
  </si>
  <si>
    <t>Above Ground Vehicle Detector Unit</t>
  </si>
  <si>
    <t>Annual Lease charge for the data communication network</t>
  </si>
  <si>
    <t>Annual maintenance charge for other equipment related to the data transmission network</t>
  </si>
  <si>
    <t>TECHNICAL SUPPORT SERVICES</t>
  </si>
  <si>
    <t>b</t>
  </si>
  <si>
    <t>Modem Units (instation/outstation)</t>
  </si>
  <si>
    <t>Power supply units of modem</t>
  </si>
  <si>
    <t>TRAFFIC SIGNAL EQUIPMENT</t>
  </si>
  <si>
    <t>Signal head brackets</t>
  </si>
  <si>
    <t>Lenses</t>
  </si>
  <si>
    <t>Lamp driver units</t>
  </si>
  <si>
    <t>Processor Boards</t>
  </si>
  <si>
    <t>DATA TRANSMISSION</t>
  </si>
  <si>
    <t>Any additional item (to be detailed by Bidder)</t>
  </si>
  <si>
    <t>Item</t>
  </si>
  <si>
    <t>DESCRIPTION</t>
  </si>
  <si>
    <t>Tech Specs Ref.</t>
  </si>
  <si>
    <t>UNIT</t>
  </si>
  <si>
    <t>QUANTITY</t>
  </si>
  <si>
    <t>RATE</t>
  </si>
  <si>
    <t>ITEM</t>
  </si>
  <si>
    <t>No.</t>
  </si>
  <si>
    <t>Twin Pair Armoured feeder</t>
  </si>
  <si>
    <t>i</t>
  </si>
  <si>
    <t>Lin. Metre</t>
  </si>
  <si>
    <t>BULK PURCHASE OF EQUIPMENT SPARES</t>
  </si>
  <si>
    <t>Lot</t>
  </si>
  <si>
    <t>INR</t>
  </si>
  <si>
    <t>Maintenance of ISS System, Traffic Signal equipment, Instation &amp; outstation transmission equipment and control room facilities provided within the Contract</t>
  </si>
  <si>
    <t>ISS SYSTEM</t>
  </si>
  <si>
    <t xml:space="preserve">6 monthly inspection and calibration of ISS System with detailed written report on condition </t>
  </si>
  <si>
    <t>Extra Items</t>
  </si>
  <si>
    <t>FIRST YEAR MAINTENANCE AFTER DEFECT LIABILITY PERIOD-(EMS)</t>
  </si>
  <si>
    <t>Signal heads aspect</t>
  </si>
  <si>
    <t>(Bidders have to put in the quantity proposed for each item. )</t>
  </si>
  <si>
    <t>CCTV and Video wall</t>
  </si>
  <si>
    <t>CCTV camera</t>
  </si>
  <si>
    <t>COMMISSIONING OF NETWORK FOR ISS</t>
  </si>
  <si>
    <t>Tax Rate</t>
  </si>
  <si>
    <t>Tax Amount</t>
  </si>
  <si>
    <t>%</t>
  </si>
  <si>
    <t>COST (Including Taxes)</t>
  </si>
  <si>
    <t>Nature of Tax</t>
  </si>
  <si>
    <t>Remarks (Taxes Included in Column-4)</t>
  </si>
  <si>
    <t>Provision, Installation, Operation and Maintenance of Intelligent Traffic Signaling System 
On Ambedkar Nagar-Delhi Gate BRT Corridor</t>
  </si>
  <si>
    <t>Software Support</t>
  </si>
  <si>
    <t>TOTAL ITEMS 1 TO 4 (Maintenance SUMMARY SHEET ITEM 4A)</t>
  </si>
  <si>
    <t>Leased Transmission Lines (Option A-  2 MBPS)</t>
  </si>
  <si>
    <t>TOTAL ITEMS 1 TO 3 (Maintenance SUMMARY SHEET ITEM 4D)</t>
  </si>
  <si>
    <t>Phase-1 &amp; 2 (Bill No. 3)</t>
  </si>
  <si>
    <t>Phase-1 &amp; 2 (Bill No. 4)</t>
  </si>
  <si>
    <t>OTU</t>
  </si>
  <si>
    <t>VAT</t>
  </si>
  <si>
    <t>NO</t>
  </si>
  <si>
    <t>service Tax</t>
  </si>
  <si>
    <t>SERVICE TAX</t>
  </si>
  <si>
    <t>SERVICE</t>
  </si>
  <si>
    <t>NOS</t>
  </si>
  <si>
    <t>SWITCH</t>
  </si>
  <si>
    <t>CUSTOM DUTY</t>
  </si>
  <si>
    <t>Commission connections at signal sites including the necessary breakout points and supplementary connections and installing, testing and commissioning all other required equipments for proper data transmittal ON ETIME CHARGE</t>
  </si>
  <si>
    <t>PHASE -2</t>
  </si>
  <si>
    <t>Supply/Installing / commissioning all control room equipment for data transmission and interfacing with other equipments - DIMTS Control Room- COMMISSIONING PERIOD</t>
  </si>
  <si>
    <t>Please Note the Commission Connection charges  of MTNL Shall be payable as indicated every year  for Three Years as per the proposal from MTNL, in addition to the annual lease charges</t>
  </si>
  <si>
    <t>OPTION WITH MTNL</t>
  </si>
  <si>
    <t>a. Design</t>
  </si>
  <si>
    <t>c. Supply (Controller, Signal Aspects, Poles &amp; Detectors)</t>
  </si>
  <si>
    <t>d.Equipment Installation &amp; Commissioning</t>
  </si>
  <si>
    <t>e. Civil work for ducting/connectivity</t>
  </si>
  <si>
    <t>SCOOT Validation</t>
  </si>
  <si>
    <t>SCOOT Lic.</t>
  </si>
  <si>
    <t>System Documentation Supply</t>
  </si>
  <si>
    <t>b. Junction Improvement (including site clearances)</t>
  </si>
  <si>
    <t>Mid Block  Junction  ( 4 Junctions )</t>
  </si>
  <si>
    <t xml:space="preserve">4 Arms Junctions  ( 18 Junctions ) </t>
  </si>
  <si>
    <t>Cost / junction</t>
  </si>
  <si>
    <t xml:space="preserve">Total ( Rs)   </t>
  </si>
  <si>
    <t>Total ( Rs)</t>
  </si>
  <si>
    <t xml:space="preserve">Total ( Rs ) </t>
  </si>
  <si>
    <t>For 4 junction</t>
  </si>
  <si>
    <t>for 18 Junction</t>
  </si>
  <si>
    <t xml:space="preserve">Control Room Equipment </t>
  </si>
  <si>
    <t xml:space="preserve">Excluding ISS Maintenance during deffect liability Period </t>
  </si>
  <si>
    <t xml:space="preserve"> System software &amp; Documentation</t>
  </si>
  <si>
    <t xml:space="preserve">Grand Total ( Rs )  </t>
  </si>
  <si>
    <t>For 8 Junction</t>
  </si>
  <si>
    <t xml:space="preserve"> 3 Arms Junctions ( 8 junctions ) </t>
  </si>
  <si>
    <t>Part -III,    Cost Estimates for Design, Improvement, Supply, Installation and Commissioning of New Signaling System &amp; CCTV Cameras for KN-SP BRT Corridor  ( Excluding Taxes, Communication infrastructure and Connectivity Charges )</t>
  </si>
</sst>
</file>

<file path=xl/styles.xml><?xml version="1.0" encoding="utf-8"?>
<styleSheet xmlns="http://schemas.openxmlformats.org/spreadsheetml/2006/main">
  <numFmts count="3">
    <numFmt numFmtId="43" formatCode="_(* #,##0.00_);_(* \(#,##0.00\);_(* &quot;-&quot;??_);_(@_)"/>
    <numFmt numFmtId="164" formatCode="_(* #,##0_);_(* \(#,##0\);_(* &quot;-&quot;??_);_(@_)"/>
    <numFmt numFmtId="165" formatCode="_(* #,##0_);_(* \(#,##0\);_(* &quot;-&quot;???_);_(@_)"/>
  </numFmts>
  <fonts count="12">
    <font>
      <sz val="10"/>
      <name val="Arial"/>
    </font>
    <font>
      <sz val="10"/>
      <name val="Arial"/>
    </font>
    <font>
      <sz val="11"/>
      <name val="Times New Roman"/>
      <family val="1"/>
    </font>
    <font>
      <sz val="10"/>
      <name val="Arial"/>
      <family val="2"/>
    </font>
    <font>
      <b/>
      <sz val="20"/>
      <name val="Arial"/>
      <family val="2"/>
    </font>
    <font>
      <b/>
      <sz val="14"/>
      <name val="Arial"/>
      <family val="2"/>
    </font>
    <font>
      <b/>
      <sz val="16"/>
      <name val="Arial"/>
      <family val="2"/>
    </font>
    <font>
      <b/>
      <sz val="10"/>
      <name val="Arial"/>
      <family val="2"/>
    </font>
    <font>
      <b/>
      <sz val="12"/>
      <name val="Arial"/>
      <family val="2"/>
    </font>
    <font>
      <sz val="12"/>
      <name val="Arial"/>
      <family val="2"/>
    </font>
    <font>
      <sz val="10"/>
      <name val="Arial"/>
      <family val="2"/>
    </font>
    <font>
      <b/>
      <sz val="11"/>
      <color theme="1"/>
      <name val="Arial"/>
      <family val="2"/>
    </font>
  </fonts>
  <fills count="4">
    <fill>
      <patternFill patternType="none"/>
    </fill>
    <fill>
      <patternFill patternType="gray125"/>
    </fill>
    <fill>
      <patternFill patternType="solid">
        <fgColor indexed="13"/>
        <bgColor indexed="64"/>
      </patternFill>
    </fill>
    <fill>
      <patternFill patternType="solid">
        <fgColor theme="0"/>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right style="thin">
        <color indexed="64"/>
      </right>
      <top style="medium">
        <color indexed="64"/>
      </top>
      <bottom style="thin">
        <color indexed="64"/>
      </bottom>
      <diagonal/>
    </border>
    <border>
      <left/>
      <right/>
      <top style="medium">
        <color indexed="64"/>
      </top>
      <bottom style="medium">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43" fontId="10" fillId="0" borderId="0" applyFont="0" applyFill="0" applyBorder="0" applyAlignment="0" applyProtection="0"/>
    <xf numFmtId="0" fontId="2" fillId="0" borderId="0"/>
  </cellStyleXfs>
  <cellXfs count="195">
    <xf numFmtId="0" fontId="0" fillId="0" borderId="0" xfId="0"/>
    <xf numFmtId="0" fontId="4" fillId="0" borderId="0" xfId="0" applyFont="1" applyAlignment="1">
      <alignment horizontal="justify" vertical="top"/>
    </xf>
    <xf numFmtId="0" fontId="5" fillId="0" borderId="0" xfId="0" applyFont="1" applyAlignment="1">
      <alignment horizontal="justify" vertical="top"/>
    </xf>
    <xf numFmtId="0" fontId="3" fillId="0" borderId="0" xfId="0" applyFont="1" applyAlignment="1">
      <alignment vertical="top" wrapText="1"/>
    </xf>
    <xf numFmtId="49" fontId="3" fillId="0" borderId="0" xfId="0" applyNumberFormat="1" applyFont="1" applyAlignment="1">
      <alignment horizontal="center" vertical="center"/>
    </xf>
    <xf numFmtId="0" fontId="3" fillId="0" borderId="0" xfId="0" applyFont="1" applyAlignment="1">
      <alignment vertical="center"/>
    </xf>
    <xf numFmtId="0" fontId="3" fillId="0" borderId="0" xfId="0" applyFont="1" applyAlignment="1">
      <alignment vertical="top"/>
    </xf>
    <xf numFmtId="49" fontId="3" fillId="0" borderId="1" xfId="0" applyNumberFormat="1" applyFont="1" applyBorder="1" applyAlignment="1">
      <alignment horizontal="center" vertical="center"/>
    </xf>
    <xf numFmtId="49" fontId="3" fillId="0" borderId="2" xfId="0" applyNumberFormat="1" applyFont="1" applyBorder="1" applyAlignment="1">
      <alignment horizontal="center" vertical="center"/>
    </xf>
    <xf numFmtId="0" fontId="8" fillId="0" borderId="0" xfId="0" applyFont="1" applyAlignment="1">
      <alignment horizontal="left" vertical="top"/>
    </xf>
    <xf numFmtId="0" fontId="7" fillId="0" borderId="4" xfId="0" applyFont="1" applyBorder="1" applyAlignment="1">
      <alignment horizontal="center" vertical="top"/>
    </xf>
    <xf numFmtId="0" fontId="3" fillId="0" borderId="5" xfId="0" applyFont="1" applyBorder="1" applyAlignment="1">
      <alignment horizontal="center" vertical="center"/>
    </xf>
    <xf numFmtId="0" fontId="7" fillId="0" borderId="6" xfId="0" applyFont="1" applyBorder="1" applyAlignment="1">
      <alignment horizontal="center" vertical="top"/>
    </xf>
    <xf numFmtId="0" fontId="8" fillId="0" borderId="7" xfId="0" applyFont="1" applyBorder="1" applyAlignment="1">
      <alignment horizontal="center" vertical="top" wrapText="1"/>
    </xf>
    <xf numFmtId="0" fontId="8" fillId="0" borderId="0" xfId="0" applyFont="1" applyAlignment="1">
      <alignment horizontal="center" vertical="top" wrapText="1"/>
    </xf>
    <xf numFmtId="0" fontId="8" fillId="0" borderId="4" xfId="0" applyFont="1" applyBorder="1" applyAlignment="1">
      <alignment horizontal="center" vertical="top" wrapText="1"/>
    </xf>
    <xf numFmtId="0" fontId="8" fillId="0" borderId="2" xfId="0" applyFont="1" applyBorder="1" applyAlignment="1">
      <alignment horizontal="center" vertical="top" wrapText="1"/>
    </xf>
    <xf numFmtId="0" fontId="3" fillId="0" borderId="2" xfId="0" applyFont="1" applyBorder="1" applyAlignment="1">
      <alignment horizontal="center" vertical="center"/>
    </xf>
    <xf numFmtId="0" fontId="3" fillId="0" borderId="6"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justify" vertical="top"/>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 xfId="3" applyFont="1" applyBorder="1" applyAlignment="1" applyProtection="1">
      <alignment horizontal="left" vertical="top" wrapText="1"/>
      <protection hidden="1"/>
    </xf>
    <xf numFmtId="0" fontId="3" fillId="0" borderId="0" xfId="0" applyFont="1" applyAlignment="1">
      <alignment horizontal="center" vertical="center"/>
    </xf>
    <xf numFmtId="0" fontId="3" fillId="0" borderId="1" xfId="0" applyFont="1" applyBorder="1" applyAlignment="1">
      <alignment vertical="center"/>
    </xf>
    <xf numFmtId="0" fontId="3" fillId="0" borderId="2" xfId="3" applyFont="1" applyFill="1" applyBorder="1" applyAlignment="1" applyProtection="1">
      <alignment horizontal="left" vertical="top" wrapText="1"/>
      <protection hidden="1"/>
    </xf>
    <xf numFmtId="0" fontId="3" fillId="0" borderId="2" xfId="0" applyFont="1" applyFill="1" applyBorder="1" applyAlignment="1">
      <alignment horizontal="center" vertical="center"/>
    </xf>
    <xf numFmtId="0" fontId="3" fillId="0" borderId="1" xfId="3" applyFont="1" applyFill="1" applyBorder="1" applyAlignment="1" applyProtection="1">
      <alignment horizontal="left" vertical="top" wrapText="1"/>
      <protection hidden="1"/>
    </xf>
    <xf numFmtId="0" fontId="3" fillId="0" borderId="1" xfId="0" applyFont="1" applyFill="1" applyBorder="1" applyAlignment="1">
      <alignment horizontal="center" vertical="center"/>
    </xf>
    <xf numFmtId="0" fontId="7" fillId="0" borderId="1" xfId="0" applyFont="1" applyBorder="1" applyAlignment="1">
      <alignment vertical="center"/>
    </xf>
    <xf numFmtId="0" fontId="8" fillId="0" borderId="0" xfId="0" applyFont="1" applyBorder="1" applyAlignment="1">
      <alignment horizontal="center" vertical="top" wrapText="1"/>
    </xf>
    <xf numFmtId="49" fontId="3" fillId="0" borderId="1" xfId="0" applyNumberFormat="1" applyFont="1" applyFill="1" applyBorder="1" applyAlignment="1">
      <alignment horizontal="center" vertical="center"/>
    </xf>
    <xf numFmtId="0" fontId="8" fillId="0" borderId="0" xfId="0" applyFont="1" applyAlignment="1">
      <alignment horizontal="justify" vertical="top"/>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0" xfId="0" applyFont="1"/>
    <xf numFmtId="0" fontId="8" fillId="0" borderId="0" xfId="0" applyFont="1" applyAlignment="1">
      <alignment vertical="top" wrapText="1"/>
    </xf>
    <xf numFmtId="0" fontId="8" fillId="0" borderId="7" xfId="0" applyFont="1" applyFill="1" applyBorder="1" applyAlignment="1">
      <alignment horizontal="left" vertical="top"/>
    </xf>
    <xf numFmtId="0" fontId="8" fillId="0" borderId="7" xfId="0" applyFont="1" applyFill="1" applyBorder="1" applyAlignment="1">
      <alignment horizontal="center" vertical="top"/>
    </xf>
    <xf numFmtId="0" fontId="3" fillId="0" borderId="4" xfId="0" applyFont="1" applyFill="1" applyBorder="1" applyAlignment="1">
      <alignment horizontal="center" vertical="center"/>
    </xf>
    <xf numFmtId="49" fontId="3" fillId="0" borderId="2" xfId="0" applyNumberFormat="1" applyFont="1" applyFill="1" applyBorder="1" applyAlignment="1">
      <alignment horizontal="center" vertical="center"/>
    </xf>
    <xf numFmtId="0" fontId="3" fillId="0" borderId="2" xfId="0" applyFont="1" applyFill="1" applyBorder="1" applyAlignment="1">
      <alignment horizontal="center" vertical="center" wrapText="1"/>
    </xf>
    <xf numFmtId="0" fontId="3" fillId="0" borderId="11" xfId="0" applyFont="1" applyFill="1" applyBorder="1" applyAlignment="1">
      <alignment horizontal="center" vertical="center"/>
    </xf>
    <xf numFmtId="49" fontId="3" fillId="0" borderId="12" xfId="0" applyNumberFormat="1" applyFont="1" applyFill="1" applyBorder="1" applyAlignment="1">
      <alignment horizontal="center" vertical="center"/>
    </xf>
    <xf numFmtId="0" fontId="3" fillId="0" borderId="12" xfId="0" applyFont="1" applyFill="1" applyBorder="1" applyAlignment="1">
      <alignment horizontal="center" vertical="center"/>
    </xf>
    <xf numFmtId="0" fontId="3" fillId="0" borderId="1" xfId="0" applyFont="1" applyFill="1" applyBorder="1" applyAlignment="1">
      <alignment horizontal="center" vertical="center" wrapText="1"/>
    </xf>
    <xf numFmtId="0" fontId="3" fillId="0" borderId="1" xfId="0" applyFont="1" applyFill="1" applyBorder="1" applyAlignment="1">
      <alignment vertical="top"/>
    </xf>
    <xf numFmtId="0" fontId="3" fillId="0" borderId="5" xfId="0" applyFont="1" applyBorder="1" applyAlignment="1">
      <alignment horizontal="left" vertical="center" wrapText="1"/>
    </xf>
    <xf numFmtId="49" fontId="3" fillId="0" borderId="15" xfId="0" applyNumberFormat="1" applyFont="1" applyBorder="1" applyAlignment="1">
      <alignment horizontal="center" vertical="center" wrapText="1"/>
    </xf>
    <xf numFmtId="0" fontId="7" fillId="0" borderId="11" xfId="0" applyFont="1" applyBorder="1" applyAlignment="1">
      <alignment horizontal="center" vertical="top"/>
    </xf>
    <xf numFmtId="0" fontId="7" fillId="0" borderId="1" xfId="3" applyFont="1" applyBorder="1" applyAlignment="1" applyProtection="1">
      <alignment horizontal="center" vertical="top" wrapText="1"/>
      <protection hidden="1"/>
    </xf>
    <xf numFmtId="0" fontId="3" fillId="0" borderId="11" xfId="0" applyFont="1" applyBorder="1" applyAlignment="1">
      <alignment horizontal="left" vertical="center" indent="3"/>
    </xf>
    <xf numFmtId="0" fontId="3" fillId="0" borderId="1" xfId="0" applyFont="1" applyBorder="1" applyAlignment="1">
      <alignment horizontal="left" vertical="center" indent="3"/>
    </xf>
    <xf numFmtId="0" fontId="3" fillId="0" borderId="0" xfId="0" applyFont="1" applyAlignment="1">
      <alignment horizontal="left" vertical="top"/>
    </xf>
    <xf numFmtId="0" fontId="9" fillId="0" borderId="0" xfId="0" applyFont="1" applyAlignment="1">
      <alignment horizontal="left" vertical="top"/>
    </xf>
    <xf numFmtId="0" fontId="3" fillId="0" borderId="11" xfId="0" applyFont="1" applyBorder="1" applyAlignment="1">
      <alignment horizontal="left" vertical="top" indent="3"/>
    </xf>
    <xf numFmtId="0" fontId="3" fillId="0" borderId="11" xfId="0" applyFont="1" applyFill="1" applyBorder="1" applyAlignment="1">
      <alignment horizontal="left" vertical="top" indent="3"/>
    </xf>
    <xf numFmtId="0" fontId="3" fillId="0" borderId="16" xfId="0" applyFont="1" applyFill="1" applyBorder="1" applyAlignment="1">
      <alignment horizontal="left" vertical="top" indent="3"/>
    </xf>
    <xf numFmtId="0" fontId="3" fillId="0" borderId="1" xfId="0" applyFont="1" applyFill="1" applyBorder="1" applyAlignment="1">
      <alignment horizontal="left" vertical="top" indent="3"/>
    </xf>
    <xf numFmtId="0" fontId="3" fillId="2" borderId="1" xfId="3" applyFont="1" applyFill="1" applyBorder="1" applyAlignment="1" applyProtection="1">
      <alignment horizontal="left" vertical="top" wrapText="1"/>
      <protection hidden="1"/>
    </xf>
    <xf numFmtId="0" fontId="3" fillId="2" borderId="12" xfId="3" applyFont="1" applyFill="1" applyBorder="1" applyAlignment="1" applyProtection="1">
      <alignment horizontal="left" vertical="top" wrapText="1"/>
      <protection hidden="1"/>
    </xf>
    <xf numFmtId="0" fontId="3" fillId="2" borderId="1" xfId="3" applyNumberFormat="1" applyFont="1" applyFill="1" applyBorder="1" applyAlignment="1" applyProtection="1">
      <alignment horizontal="left" vertical="top" wrapText="1"/>
      <protection hidden="1"/>
    </xf>
    <xf numFmtId="0" fontId="7" fillId="2" borderId="2" xfId="3" applyFont="1" applyFill="1" applyBorder="1" applyAlignment="1" applyProtection="1">
      <alignment vertical="top" wrapText="1"/>
      <protection hidden="1"/>
    </xf>
    <xf numFmtId="0" fontId="7" fillId="2" borderId="1" xfId="3" applyFont="1" applyFill="1" applyBorder="1" applyAlignment="1" applyProtection="1">
      <alignment horizontal="left" vertical="top" wrapText="1"/>
      <protection hidden="1"/>
    </xf>
    <xf numFmtId="49" fontId="3" fillId="0" borderId="9" xfId="0" applyNumberFormat="1" applyFont="1" applyBorder="1" applyAlignment="1">
      <alignment horizontal="center" vertical="center"/>
    </xf>
    <xf numFmtId="49" fontId="3" fillId="0" borderId="1" xfId="0" applyNumberFormat="1" applyFont="1" applyBorder="1" applyAlignment="1">
      <alignment horizontal="center" vertical="center" wrapText="1"/>
    </xf>
    <xf numFmtId="164" fontId="3" fillId="0" borderId="1" xfId="1" applyNumberFormat="1" applyFont="1" applyBorder="1" applyAlignment="1">
      <alignment horizontal="center" vertical="center"/>
    </xf>
    <xf numFmtId="164" fontId="3" fillId="0" borderId="1" xfId="0" applyNumberFormat="1" applyFont="1" applyBorder="1" applyAlignment="1">
      <alignment horizontal="center" vertical="center"/>
    </xf>
    <xf numFmtId="164" fontId="3" fillId="0" borderId="1" xfId="1" applyNumberFormat="1" applyFont="1" applyBorder="1" applyAlignment="1">
      <alignment vertical="center"/>
    </xf>
    <xf numFmtId="164" fontId="7" fillId="0" borderId="1" xfId="1" applyNumberFormat="1" applyFont="1" applyBorder="1" applyAlignment="1">
      <alignment horizontal="center" vertical="center"/>
    </xf>
    <xf numFmtId="0" fontId="8" fillId="0" borderId="4" xfId="0" applyFont="1" applyBorder="1" applyAlignment="1">
      <alignment horizontal="left" vertical="top"/>
    </xf>
    <xf numFmtId="0" fontId="8" fillId="0" borderId="2" xfId="0" applyFont="1" applyBorder="1" applyAlignment="1">
      <alignment horizontal="left" vertical="top"/>
    </xf>
    <xf numFmtId="164" fontId="3" fillId="0" borderId="8" xfId="1" applyNumberFormat="1" applyFont="1" applyBorder="1" applyAlignment="1">
      <alignment vertical="center"/>
    </xf>
    <xf numFmtId="164" fontId="3" fillId="0" borderId="15" xfId="1" applyNumberFormat="1" applyFont="1" applyBorder="1" applyAlignment="1">
      <alignment horizontal="center" vertical="center"/>
    </xf>
    <xf numFmtId="164" fontId="3" fillId="0" borderId="5" xfId="1" applyNumberFormat="1" applyFont="1" applyBorder="1" applyAlignment="1">
      <alignment vertical="center"/>
    </xf>
    <xf numFmtId="0" fontId="3" fillId="0" borderId="1" xfId="0" applyFont="1" applyBorder="1" applyAlignment="1">
      <alignment horizontal="left" vertical="center" wrapText="1"/>
    </xf>
    <xf numFmtId="0" fontId="3" fillId="0" borderId="6" xfId="0" applyFont="1" applyBorder="1" applyAlignment="1">
      <alignment horizontal="left" vertical="center" indent="3"/>
    </xf>
    <xf numFmtId="0" fontId="3" fillId="0" borderId="6" xfId="0" applyFont="1" applyBorder="1" applyAlignment="1">
      <alignment vertical="center"/>
    </xf>
    <xf numFmtId="0" fontId="8" fillId="0" borderId="3" xfId="0" applyFont="1" applyBorder="1" applyAlignment="1">
      <alignment horizontal="left" vertical="top"/>
    </xf>
    <xf numFmtId="0" fontId="3" fillId="0" borderId="9" xfId="0" applyFont="1" applyBorder="1" applyAlignment="1">
      <alignment vertical="top" wrapText="1"/>
    </xf>
    <xf numFmtId="0" fontId="3" fillId="0" borderId="9" xfId="0" applyFont="1" applyBorder="1" applyAlignment="1">
      <alignment vertical="center"/>
    </xf>
    <xf numFmtId="0" fontId="3" fillId="0" borderId="9" xfId="0" applyFont="1" applyBorder="1" applyAlignment="1">
      <alignment vertical="top"/>
    </xf>
    <xf numFmtId="0" fontId="3" fillId="0" borderId="10" xfId="0" applyFont="1" applyBorder="1" applyAlignment="1">
      <alignment vertical="top"/>
    </xf>
    <xf numFmtId="165" fontId="3" fillId="0" borderId="1" xfId="0" applyNumberFormat="1" applyFont="1" applyBorder="1" applyAlignment="1">
      <alignment horizontal="center" vertical="center"/>
    </xf>
    <xf numFmtId="1" fontId="3" fillId="0" borderId="8" xfId="0" applyNumberFormat="1" applyFont="1" applyBorder="1" applyAlignment="1">
      <alignment horizontal="center" vertical="center"/>
    </xf>
    <xf numFmtId="164" fontId="3" fillId="0" borderId="12" xfId="1" applyNumberFormat="1" applyFont="1" applyFill="1" applyBorder="1" applyAlignment="1">
      <alignment horizontal="center" vertical="center" wrapText="1"/>
    </xf>
    <xf numFmtId="164" fontId="3" fillId="0" borderId="12" xfId="1" applyNumberFormat="1" applyFont="1" applyFill="1" applyBorder="1" applyAlignment="1">
      <alignment horizontal="center" vertical="center"/>
    </xf>
    <xf numFmtId="164" fontId="3" fillId="0" borderId="15" xfId="1" applyNumberFormat="1" applyFont="1" applyBorder="1" applyAlignment="1">
      <alignment vertical="center"/>
    </xf>
    <xf numFmtId="0" fontId="6" fillId="0" borderId="0" xfId="0" applyFont="1"/>
    <xf numFmtId="0" fontId="7" fillId="0" borderId="0" xfId="0" applyFont="1" applyBorder="1"/>
    <xf numFmtId="0" fontId="0" fillId="0" borderId="0" xfId="0" applyBorder="1"/>
    <xf numFmtId="43" fontId="0" fillId="0" borderId="0" xfId="0" applyNumberFormat="1"/>
    <xf numFmtId="0" fontId="3" fillId="3" borderId="6" xfId="0" applyFont="1" applyFill="1" applyBorder="1"/>
    <xf numFmtId="0" fontId="6" fillId="0" borderId="0" xfId="0" applyFont="1" applyAlignment="1">
      <alignment horizontal="center" vertical="top" wrapText="1"/>
    </xf>
    <xf numFmtId="0" fontId="3" fillId="0" borderId="19" xfId="0" applyFont="1" applyBorder="1" applyAlignment="1">
      <alignment horizontal="center" vertical="center"/>
    </xf>
    <xf numFmtId="0" fontId="3" fillId="0" borderId="21" xfId="0" applyFont="1" applyBorder="1" applyAlignment="1">
      <alignment horizontal="center" vertical="center"/>
    </xf>
    <xf numFmtId="0" fontId="3" fillId="0" borderId="26" xfId="0" applyFont="1" applyBorder="1" applyAlignment="1">
      <alignment horizontal="center" vertical="center"/>
    </xf>
    <xf numFmtId="0" fontId="3" fillId="0" borderId="5" xfId="0" applyFont="1" applyBorder="1" applyAlignment="1">
      <alignment horizontal="center" vertical="center"/>
    </xf>
    <xf numFmtId="0" fontId="3" fillId="0" borderId="23" xfId="0" applyFont="1" applyBorder="1" applyAlignment="1">
      <alignment horizontal="center" vertical="center"/>
    </xf>
    <xf numFmtId="0" fontId="3" fillId="0" borderId="4" xfId="0" applyFont="1" applyBorder="1" applyAlignment="1">
      <alignment horizontal="center" vertical="center"/>
    </xf>
    <xf numFmtId="0" fontId="3" fillId="0" borderId="3" xfId="0" applyFont="1" applyBorder="1" applyAlignment="1">
      <alignment horizontal="center" vertical="center"/>
    </xf>
    <xf numFmtId="49" fontId="3" fillId="0" borderId="22" xfId="0" applyNumberFormat="1" applyFont="1" applyBorder="1" applyAlignment="1">
      <alignment horizontal="center" vertical="center" wrapText="1"/>
    </xf>
    <xf numFmtId="49" fontId="3" fillId="0" borderId="23" xfId="0" applyNumberFormat="1" applyFont="1" applyBorder="1" applyAlignment="1">
      <alignment horizontal="center" vertical="center" wrapText="1"/>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3" fillId="0" borderId="2" xfId="0" applyFont="1" applyBorder="1" applyAlignment="1">
      <alignment horizontal="center" vertical="center"/>
    </xf>
    <xf numFmtId="0" fontId="3" fillId="0" borderId="9" xfId="0" applyFont="1" applyBorder="1" applyAlignment="1">
      <alignment horizontal="center" vertical="center"/>
    </xf>
    <xf numFmtId="0" fontId="7" fillId="0" borderId="27" xfId="0" applyFont="1" applyBorder="1" applyAlignment="1">
      <alignment horizontal="left" vertical="center"/>
    </xf>
    <xf numFmtId="0" fontId="7" fillId="0" borderId="28" xfId="0" applyFont="1" applyBorder="1" applyAlignment="1">
      <alignment horizontal="left" vertical="center"/>
    </xf>
    <xf numFmtId="0" fontId="8" fillId="0" borderId="0" xfId="0" applyFont="1" applyAlignment="1">
      <alignment horizontal="center" vertical="top" wrapText="1"/>
    </xf>
    <xf numFmtId="0" fontId="8" fillId="0" borderId="0" xfId="0" applyFont="1" applyAlignment="1">
      <alignment horizontal="center" vertical="top"/>
    </xf>
    <xf numFmtId="0" fontId="3" fillId="0" borderId="1" xfId="0" applyFont="1" applyBorder="1" applyAlignment="1">
      <alignment horizontal="center" vertical="center"/>
    </xf>
    <xf numFmtId="0" fontId="7" fillId="0" borderId="6" xfId="0" applyFont="1" applyFill="1" applyBorder="1" applyAlignment="1">
      <alignment horizontal="left" vertical="center"/>
    </xf>
    <xf numFmtId="0" fontId="7" fillId="0" borderId="1" xfId="0" applyFont="1" applyFill="1" applyBorder="1" applyAlignment="1">
      <alignment horizontal="left" vertical="center"/>
    </xf>
    <xf numFmtId="0" fontId="7" fillId="0" borderId="8" xfId="0" applyFont="1" applyFill="1" applyBorder="1" applyAlignment="1">
      <alignment horizontal="left" vertical="center"/>
    </xf>
    <xf numFmtId="0" fontId="3" fillId="0" borderId="6" xfId="0" applyFont="1" applyBorder="1" applyAlignment="1">
      <alignment horizontal="center" vertical="center"/>
    </xf>
    <xf numFmtId="49" fontId="3" fillId="0" borderId="1" xfId="0" applyNumberFormat="1" applyFont="1" applyBorder="1" applyAlignment="1">
      <alignment horizontal="center" vertical="center" wrapText="1"/>
    </xf>
    <xf numFmtId="0" fontId="7" fillId="0" borderId="20" xfId="0" applyFont="1" applyFill="1" applyBorder="1" applyAlignment="1">
      <alignment horizontal="left" vertical="center"/>
    </xf>
    <xf numFmtId="0" fontId="7" fillId="0" borderId="29" xfId="0" applyFont="1" applyFill="1" applyBorder="1" applyAlignment="1">
      <alignment horizontal="left" vertical="center"/>
    </xf>
    <xf numFmtId="0" fontId="6" fillId="0" borderId="0" xfId="0" applyFont="1" applyAlignment="1">
      <alignment horizontal="center" vertical="center"/>
    </xf>
    <xf numFmtId="0" fontId="3" fillId="0" borderId="0" xfId="0" applyFont="1" applyAlignment="1">
      <alignment horizontal="center" vertical="center"/>
    </xf>
    <xf numFmtId="0" fontId="7" fillId="0" borderId="27" xfId="0" applyFont="1" applyFill="1" applyBorder="1" applyAlignment="1">
      <alignment horizontal="left" vertical="center"/>
    </xf>
    <xf numFmtId="0" fontId="7" fillId="0" borderId="28" xfId="0" applyFont="1" applyFill="1" applyBorder="1" applyAlignment="1">
      <alignment horizontal="left" vertical="center"/>
    </xf>
    <xf numFmtId="0" fontId="3" fillId="0" borderId="30" xfId="0" applyFont="1" applyBorder="1" applyAlignment="1">
      <alignment horizontal="center" vertical="center"/>
    </xf>
    <xf numFmtId="0" fontId="3" fillId="0" borderId="2" xfId="0" applyFont="1" applyFill="1" applyBorder="1" applyAlignment="1">
      <alignment horizontal="center" vertical="center"/>
    </xf>
    <xf numFmtId="0" fontId="3" fillId="0" borderId="9" xfId="0" applyFont="1" applyFill="1" applyBorder="1" applyAlignment="1">
      <alignment horizontal="center" vertical="center"/>
    </xf>
    <xf numFmtId="49" fontId="3" fillId="0" borderId="22" xfId="0" applyNumberFormat="1" applyFont="1" applyFill="1" applyBorder="1" applyAlignment="1">
      <alignment horizontal="center" vertical="center" wrapText="1"/>
    </xf>
    <xf numFmtId="49" fontId="3" fillId="0" borderId="23" xfId="0" applyNumberFormat="1" applyFont="1" applyFill="1" applyBorder="1" applyAlignment="1">
      <alignment horizontal="center" vertical="center" wrapText="1"/>
    </xf>
    <xf numFmtId="0" fontId="3" fillId="0" borderId="4" xfId="0" applyFont="1" applyFill="1" applyBorder="1" applyAlignment="1">
      <alignment horizontal="center" vertical="center"/>
    </xf>
    <xf numFmtId="0" fontId="3" fillId="0" borderId="3" xfId="0" applyFont="1" applyFill="1" applyBorder="1" applyAlignment="1">
      <alignment horizontal="center" vertical="center"/>
    </xf>
    <xf numFmtId="0" fontId="0" fillId="0" borderId="0" xfId="0" applyAlignment="1">
      <alignment horizontal="center"/>
    </xf>
    <xf numFmtId="0" fontId="7" fillId="0" borderId="0" xfId="0" applyFont="1" applyAlignment="1">
      <alignment horizontal="center"/>
    </xf>
    <xf numFmtId="0" fontId="11" fillId="3" borderId="31" xfId="0" applyFont="1" applyFill="1" applyBorder="1" applyAlignment="1">
      <alignment horizontal="center" vertical="top" wrapText="1"/>
    </xf>
    <xf numFmtId="0" fontId="11" fillId="3" borderId="36" xfId="0" applyFont="1" applyFill="1" applyBorder="1" applyAlignment="1">
      <alignment horizontal="center" vertical="top" wrapText="1"/>
    </xf>
    <xf numFmtId="0" fontId="11" fillId="3" borderId="32" xfId="0" applyFont="1" applyFill="1" applyBorder="1" applyAlignment="1">
      <alignment horizontal="center" vertical="top" wrapText="1"/>
    </xf>
    <xf numFmtId="0" fontId="11" fillId="3" borderId="4" xfId="0" applyFont="1" applyFill="1" applyBorder="1"/>
    <xf numFmtId="0" fontId="11" fillId="3" borderId="19" xfId="0" applyFont="1" applyFill="1" applyBorder="1" applyAlignment="1">
      <alignment horizontal="left"/>
    </xf>
    <xf numFmtId="0" fontId="11" fillId="3" borderId="21" xfId="0" applyFont="1" applyFill="1" applyBorder="1" applyAlignment="1">
      <alignment horizontal="left"/>
    </xf>
    <xf numFmtId="0" fontId="11" fillId="3" borderId="35" xfId="0" applyFont="1" applyFill="1" applyBorder="1" applyAlignment="1">
      <alignment horizontal="left"/>
    </xf>
    <xf numFmtId="0" fontId="7" fillId="3" borderId="2" xfId="0" applyFont="1" applyFill="1" applyBorder="1" applyAlignment="1">
      <alignment horizontal="right"/>
    </xf>
    <xf numFmtId="0" fontId="7" fillId="3" borderId="30" xfId="0" applyFont="1" applyFill="1" applyBorder="1" applyAlignment="1">
      <alignment horizontal="right"/>
    </xf>
    <xf numFmtId="0" fontId="3" fillId="3" borderId="20" xfId="0" applyFont="1" applyFill="1" applyBorder="1" applyAlignment="1">
      <alignment horizontal="left"/>
    </xf>
    <xf numFmtId="0" fontId="3" fillId="3" borderId="29" xfId="0" applyFont="1" applyFill="1" applyBorder="1" applyAlignment="1">
      <alignment horizontal="left"/>
    </xf>
    <xf numFmtId="0" fontId="3" fillId="3" borderId="14" xfId="0" applyFont="1" applyFill="1" applyBorder="1" applyAlignment="1">
      <alignment horizontal="left"/>
    </xf>
    <xf numFmtId="43" fontId="3" fillId="3" borderId="1" xfId="1" applyFont="1" applyFill="1" applyBorder="1"/>
    <xf numFmtId="43" fontId="3" fillId="3" borderId="33" xfId="1" applyFont="1" applyFill="1" applyBorder="1" applyAlignment="1">
      <alignment horizontal="center"/>
    </xf>
    <xf numFmtId="43" fontId="3" fillId="3" borderId="37" xfId="1" applyFont="1" applyFill="1" applyBorder="1" applyAlignment="1">
      <alignment horizontal="center"/>
    </xf>
    <xf numFmtId="43" fontId="3" fillId="3" borderId="38" xfId="1" applyFont="1" applyFill="1" applyBorder="1" applyAlignment="1">
      <alignment horizontal="center"/>
    </xf>
    <xf numFmtId="0" fontId="11" fillId="3" borderId="27" xfId="0" applyFont="1" applyFill="1" applyBorder="1" applyAlignment="1">
      <alignment horizontal="right" vertical="top"/>
    </xf>
    <xf numFmtId="0" fontId="11" fillId="3" borderId="28" xfId="0" applyFont="1" applyFill="1" applyBorder="1" applyAlignment="1">
      <alignment horizontal="right" vertical="top"/>
    </xf>
    <xf numFmtId="0" fontId="11" fillId="3" borderId="34" xfId="0" applyFont="1" applyFill="1" applyBorder="1" applyAlignment="1">
      <alignment horizontal="right" vertical="top"/>
    </xf>
    <xf numFmtId="43" fontId="7" fillId="3" borderId="1" xfId="1" applyFont="1" applyFill="1" applyBorder="1"/>
    <xf numFmtId="43" fontId="7" fillId="3" borderId="8" xfId="1" applyFont="1" applyFill="1" applyBorder="1"/>
    <xf numFmtId="0" fontId="11" fillId="3" borderId="1" xfId="0" applyFont="1" applyFill="1" applyBorder="1" applyAlignment="1">
      <alignment horizontal="center" vertical="top"/>
    </xf>
    <xf numFmtId="0" fontId="11" fillId="3" borderId="6" xfId="0" applyFont="1" applyFill="1" applyBorder="1"/>
    <xf numFmtId="0" fontId="11" fillId="3" borderId="20" xfId="0" applyFont="1" applyFill="1" applyBorder="1" applyAlignment="1">
      <alignment horizontal="left"/>
    </xf>
    <xf numFmtId="0" fontId="11" fillId="3" borderId="29" xfId="0" applyFont="1" applyFill="1" applyBorder="1" applyAlignment="1">
      <alignment horizontal="left"/>
    </xf>
    <xf numFmtId="0" fontId="11" fillId="3" borderId="14" xfId="0" applyFont="1" applyFill="1" applyBorder="1" applyAlignment="1">
      <alignment horizontal="left"/>
    </xf>
    <xf numFmtId="43" fontId="7" fillId="3" borderId="8" xfId="1" applyFont="1" applyFill="1" applyBorder="1" applyAlignment="1">
      <alignment horizontal="right"/>
    </xf>
    <xf numFmtId="0" fontId="11" fillId="3" borderId="20" xfId="0" applyFont="1" applyFill="1" applyBorder="1" applyAlignment="1">
      <alignment horizontal="right"/>
    </xf>
    <xf numFmtId="0" fontId="11" fillId="3" borderId="29" xfId="0" applyFont="1" applyFill="1" applyBorder="1" applyAlignment="1">
      <alignment horizontal="right"/>
    </xf>
    <xf numFmtId="0" fontId="11" fillId="3" borderId="14" xfId="0" applyFont="1" applyFill="1" applyBorder="1" applyAlignment="1">
      <alignment horizontal="right"/>
    </xf>
    <xf numFmtId="0" fontId="3" fillId="3" borderId="17" xfId="0" applyFont="1" applyFill="1" applyBorder="1"/>
    <xf numFmtId="0" fontId="3" fillId="3" borderId="0" xfId="0" applyFont="1" applyFill="1" applyBorder="1"/>
    <xf numFmtId="43" fontId="3" fillId="3" borderId="0" xfId="1" applyFont="1" applyFill="1" applyBorder="1"/>
    <xf numFmtId="43" fontId="3" fillId="3" borderId="18" xfId="1" applyFont="1" applyFill="1" applyBorder="1"/>
    <xf numFmtId="0" fontId="11" fillId="3" borderId="20" xfId="0" applyFont="1" applyFill="1" applyBorder="1" applyAlignment="1">
      <alignment horizontal="center"/>
    </xf>
    <xf numFmtId="0" fontId="11" fillId="3" borderId="29" xfId="0" applyFont="1" applyFill="1" applyBorder="1" applyAlignment="1">
      <alignment horizontal="center"/>
    </xf>
    <xf numFmtId="0" fontId="11" fillId="3" borderId="14" xfId="0" applyFont="1" applyFill="1" applyBorder="1" applyAlignment="1">
      <alignment horizontal="center"/>
    </xf>
    <xf numFmtId="0" fontId="3" fillId="3" borderId="18" xfId="0" applyFont="1" applyFill="1" applyBorder="1"/>
    <xf numFmtId="43" fontId="7" fillId="3" borderId="0" xfId="0" applyNumberFormat="1" applyFont="1" applyFill="1" applyBorder="1" applyAlignment="1">
      <alignment horizontal="right"/>
    </xf>
    <xf numFmtId="43" fontId="7" fillId="3" borderId="18" xfId="0" applyNumberFormat="1" applyFont="1" applyFill="1" applyBorder="1"/>
    <xf numFmtId="0" fontId="7" fillId="3" borderId="39" xfId="0" applyFont="1" applyFill="1" applyBorder="1" applyAlignment="1">
      <alignment horizontal="left"/>
    </xf>
    <xf numFmtId="0" fontId="7" fillId="3" borderId="29" xfId="0" applyFont="1" applyFill="1" applyBorder="1" applyAlignment="1">
      <alignment horizontal="left"/>
    </xf>
    <xf numFmtId="0" fontId="7" fillId="3" borderId="14" xfId="0" applyFont="1" applyFill="1" applyBorder="1" applyAlignment="1">
      <alignment horizontal="left"/>
    </xf>
    <xf numFmtId="0" fontId="3" fillId="3" borderId="1" xfId="0" applyFont="1" applyFill="1" applyBorder="1"/>
    <xf numFmtId="0" fontId="3" fillId="3" borderId="8" xfId="0" applyFont="1" applyFill="1" applyBorder="1"/>
    <xf numFmtId="0" fontId="3" fillId="3" borderId="33" xfId="0" applyFont="1" applyFill="1" applyBorder="1" applyAlignment="1">
      <alignment horizontal="center"/>
    </xf>
    <xf numFmtId="0" fontId="3" fillId="3" borderId="37" xfId="0" applyFont="1" applyFill="1" applyBorder="1" applyAlignment="1">
      <alignment horizontal="center"/>
    </xf>
    <xf numFmtId="0" fontId="3" fillId="3" borderId="20" xfId="0" applyFont="1" applyFill="1" applyBorder="1" applyAlignment="1">
      <alignment horizontal="center"/>
    </xf>
    <xf numFmtId="0" fontId="3" fillId="3" borderId="29" xfId="0" applyFont="1" applyFill="1" applyBorder="1" applyAlignment="1">
      <alignment horizontal="center"/>
    </xf>
    <xf numFmtId="0" fontId="3" fillId="3" borderId="14" xfId="0" applyFont="1" applyFill="1" applyBorder="1" applyAlignment="1">
      <alignment horizontal="center"/>
    </xf>
    <xf numFmtId="0" fontId="7" fillId="3" borderId="1" xfId="0" applyFont="1" applyFill="1" applyBorder="1"/>
    <xf numFmtId="0" fontId="3" fillId="3" borderId="38" xfId="0" applyFont="1" applyFill="1" applyBorder="1" applyAlignment="1">
      <alignment horizontal="center"/>
    </xf>
    <xf numFmtId="0" fontId="7" fillId="3" borderId="8" xfId="0" applyFont="1" applyFill="1" applyBorder="1"/>
    <xf numFmtId="0" fontId="7" fillId="3" borderId="0" xfId="0" applyFont="1" applyFill="1" applyBorder="1" applyAlignment="1">
      <alignment horizontal="center"/>
    </xf>
    <xf numFmtId="0" fontId="7" fillId="3" borderId="1" xfId="0" applyFont="1" applyFill="1" applyBorder="1" applyAlignment="1">
      <alignment horizontal="right"/>
    </xf>
    <xf numFmtId="43" fontId="7" fillId="3" borderId="1" xfId="0" applyNumberFormat="1" applyFont="1" applyFill="1" applyBorder="1"/>
    <xf numFmtId="0" fontId="0" fillId="3" borderId="17" xfId="0" applyFill="1" applyBorder="1"/>
    <xf numFmtId="0" fontId="0" fillId="3" borderId="0" xfId="0" applyFill="1" applyBorder="1"/>
    <xf numFmtId="0" fontId="0" fillId="3" borderId="40" xfId="0" applyFill="1" applyBorder="1"/>
    <xf numFmtId="0" fontId="0" fillId="3" borderId="7" xfId="0" applyFill="1" applyBorder="1"/>
    <xf numFmtId="0" fontId="0" fillId="3" borderId="41" xfId="0" applyFill="1" applyBorder="1"/>
  </cellXfs>
  <cellStyles count="4">
    <cellStyle name="Comma" xfId="1" builtinId="3"/>
    <cellStyle name="Comma 2" xfId="2"/>
    <cellStyle name="Normal" xfId="0" builtinId="0"/>
    <cellStyle name="Normal_PHs1BoQ-2000rev1"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29"/>
  <sheetViews>
    <sheetView zoomScale="75" zoomScaleNormal="75" zoomScaleSheetLayoutView="85" workbookViewId="0">
      <selection activeCell="F2" sqref="F1:F65536"/>
    </sheetView>
  </sheetViews>
  <sheetFormatPr defaultRowHeight="12.75"/>
  <cols>
    <col min="1" max="1" width="11.140625" style="6" customWidth="1"/>
    <col min="2" max="2" width="45.7109375" style="3" customWidth="1"/>
    <col min="3" max="3" width="10" style="4" hidden="1" customWidth="1"/>
    <col min="4" max="6" width="14.140625" style="25" customWidth="1"/>
    <col min="7" max="8" width="14.140625" style="5" customWidth="1"/>
    <col min="9" max="10" width="14.140625" style="6" customWidth="1"/>
    <col min="11" max="16384" width="9.140625" style="6"/>
  </cols>
  <sheetData>
    <row r="1" spans="1:10" ht="39" customHeight="1">
      <c r="A1" s="111" t="s">
        <v>74</v>
      </c>
      <c r="B1" s="112"/>
      <c r="C1" s="112"/>
      <c r="D1" s="112"/>
      <c r="E1" s="112"/>
      <c r="F1" s="112"/>
      <c r="G1" s="112"/>
      <c r="H1" s="112"/>
      <c r="I1" s="112"/>
      <c r="J1" s="112"/>
    </row>
    <row r="2" spans="1:10" ht="30" customHeight="1">
      <c r="A2" s="9" t="s">
        <v>79</v>
      </c>
      <c r="B2" s="1"/>
      <c r="C2" s="1"/>
      <c r="D2" s="1"/>
      <c r="E2" s="1"/>
      <c r="F2" s="1"/>
      <c r="G2" s="1"/>
      <c r="H2" s="1"/>
      <c r="I2" s="1"/>
      <c r="J2" s="1"/>
    </row>
    <row r="3" spans="1:10" ht="15.75">
      <c r="A3" s="9"/>
    </row>
    <row r="4" spans="1:10" ht="15.75">
      <c r="A4" s="9" t="s">
        <v>77</v>
      </c>
    </row>
    <row r="5" spans="1:10" ht="16.5" thickBot="1">
      <c r="A5" s="9" t="s">
        <v>24</v>
      </c>
      <c r="B5" s="9" t="s">
        <v>67</v>
      </c>
      <c r="C5" s="13"/>
      <c r="D5" s="9"/>
      <c r="E5" s="9"/>
      <c r="F5" s="9"/>
      <c r="G5" s="9"/>
      <c r="H5" s="9"/>
    </row>
    <row r="6" spans="1:10" ht="16.5" thickBot="1">
      <c r="A6" s="9"/>
      <c r="B6" s="9"/>
      <c r="C6" s="32"/>
      <c r="D6" s="15">
        <v>1</v>
      </c>
      <c r="E6" s="16">
        <v>2</v>
      </c>
      <c r="F6" s="16">
        <v>3</v>
      </c>
      <c r="G6" s="16">
        <v>4</v>
      </c>
      <c r="H6" s="96" t="s">
        <v>73</v>
      </c>
      <c r="I6" s="97"/>
      <c r="J6" s="98"/>
    </row>
    <row r="7" spans="1:10" ht="38.25">
      <c r="A7" s="101" t="s">
        <v>50</v>
      </c>
      <c r="B7" s="107" t="s">
        <v>45</v>
      </c>
      <c r="C7" s="103" t="s">
        <v>46</v>
      </c>
      <c r="D7" s="105" t="s">
        <v>48</v>
      </c>
      <c r="E7" s="99" t="s">
        <v>47</v>
      </c>
      <c r="F7" s="19" t="s">
        <v>49</v>
      </c>
      <c r="G7" s="20" t="s">
        <v>71</v>
      </c>
      <c r="H7" s="99" t="s">
        <v>72</v>
      </c>
      <c r="I7" s="19" t="s">
        <v>68</v>
      </c>
      <c r="J7" s="21" t="s">
        <v>69</v>
      </c>
    </row>
    <row r="8" spans="1:10" ht="13.5" thickBot="1">
      <c r="A8" s="102"/>
      <c r="B8" s="108"/>
      <c r="C8" s="104"/>
      <c r="D8" s="106"/>
      <c r="E8" s="100"/>
      <c r="F8" s="22" t="s">
        <v>57</v>
      </c>
      <c r="G8" s="22" t="s">
        <v>57</v>
      </c>
      <c r="H8" s="100"/>
      <c r="I8" s="22" t="s">
        <v>70</v>
      </c>
      <c r="J8" s="23" t="s">
        <v>57</v>
      </c>
    </row>
    <row r="9" spans="1:10" ht="63.75">
      <c r="A9" s="18">
        <v>1</v>
      </c>
      <c r="B9" s="24" t="s">
        <v>90</v>
      </c>
      <c r="C9" s="7"/>
      <c r="D9" s="19">
        <v>1</v>
      </c>
      <c r="E9" s="19" t="s">
        <v>56</v>
      </c>
      <c r="F9" s="19">
        <v>16800000</v>
      </c>
      <c r="G9" s="19">
        <f>F9*1.103</f>
        <v>18530400</v>
      </c>
      <c r="H9" s="19" t="s">
        <v>84</v>
      </c>
      <c r="I9" s="19">
        <v>10.3</v>
      </c>
      <c r="J9" s="19">
        <f>F9*0.103</f>
        <v>1730400</v>
      </c>
    </row>
    <row r="10" spans="1:10" ht="58.5" customHeight="1">
      <c r="A10" s="18">
        <v>2</v>
      </c>
      <c r="B10" s="24" t="s">
        <v>92</v>
      </c>
      <c r="C10" s="7"/>
      <c r="D10" s="19">
        <v>1</v>
      </c>
      <c r="E10" s="19" t="s">
        <v>44</v>
      </c>
      <c r="F10" s="19">
        <v>450000</v>
      </c>
      <c r="G10" s="19">
        <f>F10*1.103</f>
        <v>496350</v>
      </c>
      <c r="H10" s="19"/>
      <c r="I10" s="19"/>
      <c r="J10" s="19">
        <f>F10*0.103</f>
        <v>46350</v>
      </c>
    </row>
    <row r="11" spans="1:10">
      <c r="A11" s="36">
        <v>3</v>
      </c>
      <c r="B11" s="24" t="s">
        <v>0</v>
      </c>
      <c r="C11" s="7"/>
      <c r="D11" s="19"/>
      <c r="E11" s="19"/>
      <c r="F11" s="19"/>
      <c r="G11" s="19"/>
      <c r="H11" s="19"/>
      <c r="I11" s="19"/>
      <c r="J11" s="19"/>
    </row>
    <row r="12" spans="1:10">
      <c r="A12" s="109" t="s">
        <v>61</v>
      </c>
      <c r="B12" s="110"/>
      <c r="C12" s="110"/>
      <c r="D12" s="110"/>
      <c r="E12" s="110"/>
      <c r="F12" s="110"/>
      <c r="G12" s="110"/>
      <c r="H12" s="110"/>
      <c r="I12" s="110"/>
      <c r="J12" s="110"/>
    </row>
    <row r="13" spans="1:10">
      <c r="A13" s="19"/>
      <c r="B13" s="24"/>
      <c r="C13" s="7"/>
      <c r="D13" s="19"/>
      <c r="E13" s="19"/>
      <c r="F13" s="19"/>
      <c r="G13" s="19"/>
      <c r="H13" s="19"/>
      <c r="I13" s="19"/>
      <c r="J13" s="19"/>
    </row>
    <row r="14" spans="1:10" s="5" customFormat="1" ht="24" customHeight="1">
      <c r="A14" s="26"/>
      <c r="B14" s="31" t="s">
        <v>6</v>
      </c>
      <c r="C14" s="31"/>
      <c r="D14" s="19"/>
      <c r="E14" s="19"/>
      <c r="F14" s="19"/>
      <c r="G14" s="71">
        <f>SUM(G9:G11)</f>
        <v>19026750</v>
      </c>
      <c r="H14" s="19"/>
      <c r="I14" s="19"/>
      <c r="J14" s="19"/>
    </row>
    <row r="16" spans="1:10" ht="20.25">
      <c r="A16" s="90" t="s">
        <v>91</v>
      </c>
      <c r="B16" s="37"/>
      <c r="C16" s="37"/>
      <c r="D16" s="37"/>
      <c r="E16" s="37"/>
      <c r="F16" s="37"/>
      <c r="G16" s="37"/>
      <c r="H16" s="37"/>
    </row>
    <row r="17" spans="1:10" ht="16.5" thickBot="1">
      <c r="A17" s="9" t="s">
        <v>24</v>
      </c>
      <c r="B17" s="9" t="s">
        <v>67</v>
      </c>
      <c r="C17" s="13"/>
      <c r="D17" s="9"/>
      <c r="E17" s="9"/>
      <c r="F17" s="9"/>
      <c r="G17" s="9"/>
      <c r="H17" s="9"/>
    </row>
    <row r="18" spans="1:10" ht="16.5" thickBot="1">
      <c r="A18" s="9"/>
      <c r="B18" s="9"/>
      <c r="C18" s="32"/>
      <c r="D18" s="15">
        <v>1</v>
      </c>
      <c r="E18" s="16">
        <v>2</v>
      </c>
      <c r="F18" s="16">
        <v>3</v>
      </c>
      <c r="G18" s="16">
        <v>4</v>
      </c>
      <c r="H18" s="96" t="s">
        <v>73</v>
      </c>
      <c r="I18" s="97"/>
      <c r="J18" s="98"/>
    </row>
    <row r="19" spans="1:10" ht="38.25">
      <c r="A19" s="101" t="s">
        <v>50</v>
      </c>
      <c r="B19" s="107" t="s">
        <v>45</v>
      </c>
      <c r="C19" s="103" t="s">
        <v>46</v>
      </c>
      <c r="D19" s="105" t="s">
        <v>48</v>
      </c>
      <c r="E19" s="99" t="s">
        <v>47</v>
      </c>
      <c r="F19" s="19" t="s">
        <v>49</v>
      </c>
      <c r="G19" s="20" t="s">
        <v>71</v>
      </c>
      <c r="H19" s="99" t="s">
        <v>72</v>
      </c>
      <c r="I19" s="19" t="s">
        <v>68</v>
      </c>
      <c r="J19" s="21" t="s">
        <v>69</v>
      </c>
    </row>
    <row r="20" spans="1:10" ht="13.5" thickBot="1">
      <c r="A20" s="102"/>
      <c r="B20" s="108"/>
      <c r="C20" s="104"/>
      <c r="D20" s="106"/>
      <c r="E20" s="100"/>
      <c r="F20" s="22" t="s">
        <v>57</v>
      </c>
      <c r="G20" s="22" t="s">
        <v>57</v>
      </c>
      <c r="H20" s="100"/>
      <c r="I20" s="22" t="s">
        <v>70</v>
      </c>
      <c r="J20" s="23" t="s">
        <v>57</v>
      </c>
    </row>
    <row r="21" spans="1:10" ht="63.75">
      <c r="A21" s="18">
        <v>1</v>
      </c>
      <c r="B21" s="24" t="s">
        <v>90</v>
      </c>
      <c r="C21" s="7"/>
      <c r="D21" s="19">
        <v>1</v>
      </c>
      <c r="E21" s="19" t="s">
        <v>56</v>
      </c>
      <c r="F21" s="19">
        <v>0</v>
      </c>
      <c r="G21" s="19">
        <f>F21*1.103</f>
        <v>0</v>
      </c>
      <c r="H21" s="19" t="s">
        <v>85</v>
      </c>
      <c r="I21" s="19">
        <v>10.3</v>
      </c>
      <c r="J21" s="19">
        <f>F21*0.103</f>
        <v>0</v>
      </c>
    </row>
    <row r="22" spans="1:10" ht="58.5" customHeight="1">
      <c r="A22" s="18">
        <v>2</v>
      </c>
      <c r="B22" s="24" t="s">
        <v>92</v>
      </c>
      <c r="C22" s="7"/>
      <c r="D22" s="19">
        <v>1</v>
      </c>
      <c r="E22" s="19" t="s">
        <v>44</v>
      </c>
      <c r="F22" s="19">
        <v>450000</v>
      </c>
      <c r="G22" s="19">
        <f>F22*1.103</f>
        <v>496350</v>
      </c>
      <c r="H22" s="19"/>
      <c r="I22" s="19">
        <f>F22*0.103</f>
        <v>46350</v>
      </c>
      <c r="J22" s="19"/>
    </row>
    <row r="23" spans="1:10">
      <c r="A23" s="36">
        <v>3</v>
      </c>
      <c r="B23" s="24" t="s">
        <v>0</v>
      </c>
      <c r="C23" s="7"/>
      <c r="D23" s="19"/>
      <c r="E23" s="19"/>
      <c r="F23" s="19"/>
      <c r="G23" s="19"/>
      <c r="H23" s="19"/>
      <c r="I23" s="19"/>
      <c r="J23" s="19"/>
    </row>
    <row r="24" spans="1:10">
      <c r="A24" s="109" t="s">
        <v>61</v>
      </c>
      <c r="B24" s="110"/>
      <c r="C24" s="110"/>
      <c r="D24" s="110"/>
      <c r="E24" s="110"/>
      <c r="F24" s="110"/>
      <c r="G24" s="110"/>
      <c r="H24" s="110"/>
      <c r="I24" s="110"/>
      <c r="J24" s="110"/>
    </row>
    <row r="25" spans="1:10">
      <c r="A25" s="19"/>
      <c r="B25" s="24"/>
      <c r="C25" s="7"/>
      <c r="D25" s="19"/>
      <c r="E25" s="19"/>
      <c r="F25" s="19"/>
      <c r="G25" s="19"/>
      <c r="H25" s="19"/>
      <c r="I25" s="19"/>
      <c r="J25" s="19"/>
    </row>
    <row r="26" spans="1:10" s="5" customFormat="1" ht="24" customHeight="1">
      <c r="A26" s="26"/>
      <c r="B26" s="31" t="s">
        <v>6</v>
      </c>
      <c r="C26" s="31"/>
      <c r="D26" s="19"/>
      <c r="E26" s="19"/>
      <c r="F26" s="19"/>
      <c r="G26" s="68">
        <f>G22</f>
        <v>496350</v>
      </c>
      <c r="H26" s="19"/>
      <c r="I26" s="19"/>
      <c r="J26" s="19"/>
    </row>
    <row r="27" spans="1:10">
      <c r="A27" s="37"/>
      <c r="B27" s="37"/>
      <c r="C27" s="37"/>
      <c r="D27" s="37"/>
      <c r="E27" s="37"/>
      <c r="F27" s="37"/>
      <c r="G27" s="37"/>
      <c r="H27" s="37"/>
    </row>
    <row r="28" spans="1:10" hidden="1"/>
    <row r="29" spans="1:10" ht="53.25" customHeight="1">
      <c r="B29" s="95" t="s">
        <v>93</v>
      </c>
      <c r="C29" s="95"/>
      <c r="D29" s="95"/>
      <c r="E29" s="95"/>
      <c r="F29" s="95"/>
      <c r="G29" s="95"/>
      <c r="H29" s="95"/>
      <c r="I29" s="95"/>
      <c r="J29" s="95"/>
    </row>
  </sheetData>
  <mergeCells count="18">
    <mergeCell ref="A1:J1"/>
    <mergeCell ref="H18:J18"/>
    <mergeCell ref="A19:A20"/>
    <mergeCell ref="B19:B20"/>
    <mergeCell ref="C19:C20"/>
    <mergeCell ref="D19:D20"/>
    <mergeCell ref="E19:E20"/>
    <mergeCell ref="H19:H20"/>
    <mergeCell ref="A12:J12"/>
    <mergeCell ref="B29:J29"/>
    <mergeCell ref="H6:J6"/>
    <mergeCell ref="H7:H8"/>
    <mergeCell ref="A7:A8"/>
    <mergeCell ref="E7:E8"/>
    <mergeCell ref="C7:C8"/>
    <mergeCell ref="D7:D8"/>
    <mergeCell ref="B7:B8"/>
    <mergeCell ref="A24:J24"/>
  </mergeCells>
  <phoneticPr fontId="0" type="noConversion"/>
  <pageMargins left="1.14173228346457" right="0.62992125984252001" top="0.70866141732283505" bottom="0.70866141732283505" header="0.511811023622047" footer="0.511811023622047"/>
  <pageSetup paperSize="8" orientation="landscape" r:id="rId1"/>
  <headerFooter alignWithMargins="0">
    <oddHeader>&amp;L&amp;G&amp;R&amp;"Arial,Bold"&amp;11I MO/TS/VAI/03 Part II- Priced Bid</oddHeader>
    <oddFooter>&amp;C&amp;"Arial,Bold"&amp;11&amp;A&amp;R&amp;"Arial,Bold"&amp;11Page &amp;P of &amp;N</oddFooter>
  </headerFooter>
  <legacyDrawingHF r:id="rId2"/>
</worksheet>
</file>

<file path=xl/worksheets/sheet2.xml><?xml version="1.0" encoding="utf-8"?>
<worksheet xmlns="http://schemas.openxmlformats.org/spreadsheetml/2006/main" xmlns:r="http://schemas.openxmlformats.org/officeDocument/2006/relationships">
  <dimension ref="A1:J67"/>
  <sheetViews>
    <sheetView zoomScale="75" zoomScaleNormal="75" zoomScaleSheetLayoutView="70" workbookViewId="0">
      <selection activeCell="N12" sqref="N12"/>
    </sheetView>
  </sheetViews>
  <sheetFormatPr defaultRowHeight="12.75"/>
  <cols>
    <col min="1" max="1" width="13.140625" style="6" customWidth="1"/>
    <col min="2" max="2" width="58.28515625" style="3" customWidth="1"/>
    <col min="3" max="3" width="10" style="4" hidden="1" customWidth="1"/>
    <col min="4" max="6" width="14.28515625" style="25" customWidth="1"/>
    <col min="7" max="8" width="14.28515625" style="5" customWidth="1"/>
    <col min="9" max="10" width="14.28515625" style="6" customWidth="1"/>
    <col min="11" max="16384" width="9.140625" style="6"/>
  </cols>
  <sheetData>
    <row r="1" spans="1:10" ht="39" customHeight="1">
      <c r="A1" s="111" t="s">
        <v>74</v>
      </c>
      <c r="B1" s="112"/>
      <c r="C1" s="112"/>
      <c r="D1" s="112"/>
      <c r="E1" s="112"/>
      <c r="F1" s="112"/>
      <c r="G1" s="112"/>
      <c r="H1" s="112"/>
      <c r="I1" s="112"/>
      <c r="J1" s="112"/>
    </row>
    <row r="2" spans="1:10" ht="24" customHeight="1">
      <c r="A2" s="9" t="s">
        <v>80</v>
      </c>
      <c r="B2" s="2"/>
      <c r="C2" s="2"/>
      <c r="D2" s="2"/>
      <c r="E2" s="2"/>
      <c r="F2" s="2"/>
      <c r="G2" s="2"/>
      <c r="H2" s="2"/>
      <c r="I2" s="2"/>
      <c r="J2" s="2"/>
    </row>
    <row r="3" spans="1:10" ht="20.25" customHeight="1">
      <c r="A3" s="9"/>
      <c r="D3" s="121" t="s">
        <v>94</v>
      </c>
      <c r="E3" s="122"/>
      <c r="F3" s="122"/>
      <c r="G3" s="122"/>
      <c r="H3" s="122"/>
      <c r="I3" s="122"/>
    </row>
    <row r="4" spans="1:10" ht="15.75" customHeight="1" thickBot="1">
      <c r="B4" s="38" t="s">
        <v>1</v>
      </c>
      <c r="C4" s="38"/>
      <c r="D4" s="38"/>
      <c r="E4" s="38"/>
      <c r="F4" s="38"/>
      <c r="G4" s="38"/>
      <c r="H4" s="38"/>
    </row>
    <row r="5" spans="1:10" ht="16.5" thickBot="1">
      <c r="A5" s="39" t="s">
        <v>25</v>
      </c>
      <c r="B5" s="9" t="s">
        <v>33</v>
      </c>
      <c r="C5" s="40"/>
      <c r="D5" s="15">
        <v>1</v>
      </c>
      <c r="E5" s="16">
        <v>2</v>
      </c>
      <c r="F5" s="16">
        <v>3</v>
      </c>
      <c r="G5" s="16">
        <v>4</v>
      </c>
      <c r="H5" s="96" t="s">
        <v>73</v>
      </c>
      <c r="I5" s="97"/>
      <c r="J5" s="98"/>
    </row>
    <row r="6" spans="1:10" ht="38.25">
      <c r="A6" s="130" t="s">
        <v>50</v>
      </c>
      <c r="B6" s="126" t="s">
        <v>45</v>
      </c>
      <c r="C6" s="128" t="s">
        <v>46</v>
      </c>
      <c r="D6" s="105" t="s">
        <v>48</v>
      </c>
      <c r="E6" s="99" t="s">
        <v>47</v>
      </c>
      <c r="F6" s="19" t="s">
        <v>49</v>
      </c>
      <c r="G6" s="20" t="s">
        <v>71</v>
      </c>
      <c r="H6" s="99" t="s">
        <v>72</v>
      </c>
      <c r="I6" s="19" t="s">
        <v>68</v>
      </c>
      <c r="J6" s="21" t="s">
        <v>69</v>
      </c>
    </row>
    <row r="7" spans="1:10" ht="13.5" thickBot="1">
      <c r="A7" s="131"/>
      <c r="B7" s="127"/>
      <c r="C7" s="129"/>
      <c r="D7" s="106"/>
      <c r="E7" s="100"/>
      <c r="F7" s="22" t="s">
        <v>57</v>
      </c>
      <c r="G7" s="22" t="s">
        <v>57</v>
      </c>
      <c r="H7" s="100"/>
      <c r="I7" s="22" t="s">
        <v>70</v>
      </c>
      <c r="J7" s="23" t="s">
        <v>57</v>
      </c>
    </row>
    <row r="8" spans="1:10" ht="25.5">
      <c r="A8" s="41">
        <v>1</v>
      </c>
      <c r="B8" s="27" t="s">
        <v>22</v>
      </c>
      <c r="C8" s="42"/>
      <c r="D8" s="28"/>
      <c r="E8" s="43" t="s">
        <v>23</v>
      </c>
      <c r="F8" s="43"/>
      <c r="G8" s="28"/>
      <c r="H8" s="28" t="s">
        <v>86</v>
      </c>
      <c r="I8" s="43">
        <v>10.3</v>
      </c>
      <c r="J8" s="28"/>
    </row>
    <row r="9" spans="1:10" ht="27" customHeight="1">
      <c r="A9" s="44">
        <v>2</v>
      </c>
      <c r="B9" s="62" t="s">
        <v>60</v>
      </c>
      <c r="C9" s="45"/>
      <c r="D9" s="46">
        <v>1</v>
      </c>
      <c r="E9" s="47" t="s">
        <v>23</v>
      </c>
      <c r="F9" s="87">
        <v>423121</v>
      </c>
      <c r="G9" s="88">
        <f>F9*1.103</f>
        <v>466702.46299999999</v>
      </c>
      <c r="H9" s="88"/>
      <c r="I9" s="87"/>
      <c r="J9" s="88">
        <f>F9*0.103</f>
        <v>43581.462999999996</v>
      </c>
    </row>
    <row r="10" spans="1:10">
      <c r="A10" s="123" t="s">
        <v>61</v>
      </c>
      <c r="B10" s="124"/>
      <c r="C10" s="124"/>
      <c r="D10" s="124"/>
      <c r="E10" s="124"/>
      <c r="F10" s="124"/>
      <c r="G10" s="124"/>
      <c r="H10" s="124"/>
      <c r="I10" s="124"/>
      <c r="J10" s="124"/>
    </row>
    <row r="11" spans="1:10">
      <c r="A11" s="30"/>
      <c r="B11" s="29"/>
      <c r="C11" s="33"/>
      <c r="D11" s="30"/>
      <c r="E11" s="47"/>
      <c r="F11" s="47"/>
      <c r="G11" s="30"/>
      <c r="H11" s="30"/>
      <c r="I11" s="47"/>
      <c r="J11" s="30"/>
    </row>
    <row r="12" spans="1:10">
      <c r="A12" s="48"/>
      <c r="B12" s="31" t="s">
        <v>76</v>
      </c>
      <c r="C12" s="33"/>
      <c r="D12" s="30"/>
      <c r="E12" s="30"/>
      <c r="F12" s="30"/>
      <c r="G12" s="30"/>
      <c r="H12" s="30"/>
      <c r="I12" s="30"/>
      <c r="J12" s="30"/>
    </row>
    <row r="13" spans="1:10" ht="15.75">
      <c r="A13" s="9"/>
    </row>
    <row r="14" spans="1:10" ht="16.5" thickBot="1">
      <c r="A14" s="9"/>
    </row>
    <row r="15" spans="1:10" ht="30" customHeight="1">
      <c r="A15" s="72" t="s">
        <v>26</v>
      </c>
      <c r="B15" s="73" t="s">
        <v>7</v>
      </c>
      <c r="C15" s="16"/>
      <c r="D15" s="16">
        <v>1</v>
      </c>
      <c r="E15" s="16">
        <v>2</v>
      </c>
      <c r="F15" s="16">
        <v>3</v>
      </c>
      <c r="G15" s="16">
        <v>4</v>
      </c>
      <c r="H15" s="107" t="s">
        <v>73</v>
      </c>
      <c r="I15" s="107"/>
      <c r="J15" s="125"/>
    </row>
    <row r="16" spans="1:10" ht="38.25">
      <c r="A16" s="117" t="s">
        <v>50</v>
      </c>
      <c r="B16" s="113" t="s">
        <v>45</v>
      </c>
      <c r="C16" s="118" t="s">
        <v>46</v>
      </c>
      <c r="D16" s="113" t="s">
        <v>48</v>
      </c>
      <c r="E16" s="113" t="s">
        <v>47</v>
      </c>
      <c r="F16" s="19" t="s">
        <v>49</v>
      </c>
      <c r="G16" s="20" t="s">
        <v>71</v>
      </c>
      <c r="H16" s="113" t="s">
        <v>72</v>
      </c>
      <c r="I16" s="19" t="s">
        <v>68</v>
      </c>
      <c r="J16" s="21" t="s">
        <v>69</v>
      </c>
    </row>
    <row r="17" spans="1:10">
      <c r="A17" s="117"/>
      <c r="B17" s="113"/>
      <c r="C17" s="118"/>
      <c r="D17" s="113"/>
      <c r="E17" s="113"/>
      <c r="F17" s="19" t="s">
        <v>57</v>
      </c>
      <c r="G17" s="19" t="s">
        <v>57</v>
      </c>
      <c r="H17" s="113"/>
      <c r="I17" s="19" t="s">
        <v>70</v>
      </c>
      <c r="J17" s="21" t="s">
        <v>57</v>
      </c>
    </row>
    <row r="18" spans="1:10" ht="38.25">
      <c r="A18" s="18">
        <v>1</v>
      </c>
      <c r="B18" s="77" t="s">
        <v>2</v>
      </c>
      <c r="C18" s="67"/>
      <c r="D18" s="19">
        <v>24</v>
      </c>
      <c r="E18" s="19" t="s">
        <v>8</v>
      </c>
      <c r="F18" s="68">
        <v>600000</v>
      </c>
      <c r="G18" s="70">
        <f>D18*F18*1.103</f>
        <v>15883200</v>
      </c>
      <c r="H18" s="26" t="s">
        <v>85</v>
      </c>
      <c r="I18" s="19">
        <v>10.3</v>
      </c>
      <c r="J18" s="74">
        <f>D18*F18*0.103</f>
        <v>1483200</v>
      </c>
    </row>
    <row r="19" spans="1:10">
      <c r="A19" s="12">
        <v>2</v>
      </c>
      <c r="B19" s="52" t="s">
        <v>42</v>
      </c>
      <c r="C19" s="7"/>
      <c r="D19" s="19"/>
      <c r="E19" s="19"/>
      <c r="F19" s="19"/>
      <c r="G19" s="68"/>
      <c r="H19" s="19"/>
      <c r="I19" s="19"/>
      <c r="J19" s="21"/>
    </row>
    <row r="20" spans="1:10">
      <c r="A20" s="78" t="s">
        <v>12</v>
      </c>
      <c r="B20" s="24" t="s">
        <v>31</v>
      </c>
      <c r="C20" s="7"/>
      <c r="D20" s="19">
        <v>2</v>
      </c>
      <c r="E20" s="19" t="s">
        <v>9</v>
      </c>
      <c r="F20" s="19">
        <v>3055000</v>
      </c>
      <c r="G20" s="68">
        <f>D20*F20*1.103</f>
        <v>6739330</v>
      </c>
      <c r="H20" s="19"/>
      <c r="I20" s="19"/>
      <c r="J20" s="86">
        <f>D20*F20*0.103</f>
        <v>629330</v>
      </c>
    </row>
    <row r="21" spans="1:10" ht="25.5">
      <c r="A21" s="78" t="s">
        <v>34</v>
      </c>
      <c r="B21" s="24" t="s">
        <v>32</v>
      </c>
      <c r="C21" s="7"/>
      <c r="D21" s="19"/>
      <c r="E21" s="19" t="s">
        <v>44</v>
      </c>
      <c r="F21" s="19"/>
      <c r="G21" s="68"/>
      <c r="H21" s="19"/>
      <c r="I21" s="19"/>
      <c r="J21" s="21"/>
    </row>
    <row r="22" spans="1:10">
      <c r="A22" s="78" t="s">
        <v>14</v>
      </c>
      <c r="B22" s="61" t="s">
        <v>75</v>
      </c>
      <c r="C22" s="7"/>
      <c r="D22" s="19">
        <v>2</v>
      </c>
      <c r="E22" s="19"/>
      <c r="F22" s="19">
        <v>714000</v>
      </c>
      <c r="G22" s="68">
        <f>D22*F22</f>
        <v>1428000</v>
      </c>
      <c r="H22" s="19"/>
      <c r="I22" s="19"/>
      <c r="J22" s="21">
        <f>D22*F22*0.103</f>
        <v>147084</v>
      </c>
    </row>
    <row r="23" spans="1:10">
      <c r="A23" s="114" t="s">
        <v>61</v>
      </c>
      <c r="B23" s="115"/>
      <c r="C23" s="115"/>
      <c r="D23" s="115"/>
      <c r="E23" s="115"/>
      <c r="F23" s="115"/>
      <c r="G23" s="115"/>
      <c r="H23" s="115"/>
      <c r="I23" s="115"/>
      <c r="J23" s="116"/>
    </row>
    <row r="24" spans="1:10">
      <c r="A24" s="79"/>
      <c r="B24" s="31" t="s">
        <v>10</v>
      </c>
      <c r="C24" s="31"/>
      <c r="D24" s="19"/>
      <c r="E24" s="19"/>
      <c r="F24" s="19"/>
      <c r="G24" s="69">
        <f>SUM(G18:G21)</f>
        <v>22622530</v>
      </c>
      <c r="H24" s="19"/>
      <c r="I24" s="19"/>
      <c r="J24" s="21"/>
    </row>
    <row r="25" spans="1:10" ht="16.5" thickBot="1">
      <c r="A25" s="80"/>
      <c r="B25" s="81"/>
      <c r="C25" s="66"/>
      <c r="D25" s="22"/>
      <c r="E25" s="22"/>
      <c r="F25" s="22"/>
      <c r="G25" s="82"/>
      <c r="H25" s="82"/>
      <c r="I25" s="83"/>
      <c r="J25" s="84"/>
    </row>
    <row r="26" spans="1:10" ht="16.5" thickBot="1">
      <c r="A26" s="9"/>
    </row>
    <row r="27" spans="1:10" ht="36.75" customHeight="1" thickBot="1">
      <c r="A27" s="9" t="s">
        <v>27</v>
      </c>
      <c r="B27" s="34" t="s">
        <v>62</v>
      </c>
      <c r="C27" s="14"/>
      <c r="D27" s="15">
        <v>1</v>
      </c>
      <c r="E27" s="16">
        <v>2</v>
      </c>
      <c r="F27" s="16">
        <v>3</v>
      </c>
      <c r="G27" s="16">
        <v>4</v>
      </c>
      <c r="H27" s="96" t="s">
        <v>73</v>
      </c>
      <c r="I27" s="97"/>
      <c r="J27" s="98"/>
    </row>
    <row r="28" spans="1:10" ht="38.25">
      <c r="A28" s="101" t="s">
        <v>50</v>
      </c>
      <c r="B28" s="107" t="s">
        <v>45</v>
      </c>
      <c r="C28" s="103" t="s">
        <v>46</v>
      </c>
      <c r="D28" s="105" t="s">
        <v>48</v>
      </c>
      <c r="E28" s="99" t="s">
        <v>47</v>
      </c>
      <c r="F28" s="19" t="s">
        <v>49</v>
      </c>
      <c r="G28" s="20" t="s">
        <v>71</v>
      </c>
      <c r="H28" s="99" t="s">
        <v>72</v>
      </c>
      <c r="I28" s="19" t="s">
        <v>68</v>
      </c>
      <c r="J28" s="21" t="s">
        <v>69</v>
      </c>
    </row>
    <row r="29" spans="1:10" ht="13.5" thickBot="1">
      <c r="A29" s="102"/>
      <c r="B29" s="108"/>
      <c r="C29" s="104"/>
      <c r="D29" s="106"/>
      <c r="E29" s="100"/>
      <c r="F29" s="22" t="s">
        <v>57</v>
      </c>
      <c r="G29" s="22" t="s">
        <v>57</v>
      </c>
      <c r="H29" s="100"/>
      <c r="I29" s="22" t="s">
        <v>70</v>
      </c>
      <c r="J29" s="23" t="s">
        <v>57</v>
      </c>
    </row>
    <row r="30" spans="1:10" ht="38.25">
      <c r="A30" s="35">
        <v>1</v>
      </c>
      <c r="B30" s="49" t="s">
        <v>58</v>
      </c>
      <c r="C30" s="50"/>
      <c r="D30" s="11">
        <v>12</v>
      </c>
      <c r="E30" s="11" t="s">
        <v>8</v>
      </c>
      <c r="F30" s="75">
        <v>766666.66666666663</v>
      </c>
      <c r="G30" s="76">
        <f>F30*D30*1.103</f>
        <v>10147600</v>
      </c>
      <c r="H30" s="89"/>
      <c r="I30" s="75"/>
      <c r="J30" s="76">
        <f>D30*F30*0.103</f>
        <v>947600</v>
      </c>
    </row>
    <row r="31" spans="1:10">
      <c r="A31" s="51">
        <v>2</v>
      </c>
      <c r="B31" s="52" t="s">
        <v>42</v>
      </c>
      <c r="C31" s="7"/>
      <c r="D31" s="19"/>
      <c r="E31" s="19"/>
      <c r="F31" s="68"/>
      <c r="G31" s="68"/>
      <c r="H31" s="68"/>
      <c r="I31" s="68"/>
      <c r="J31" s="68"/>
    </row>
    <row r="32" spans="1:10">
      <c r="A32" s="53" t="s">
        <v>12</v>
      </c>
      <c r="B32" s="24" t="s">
        <v>31</v>
      </c>
      <c r="C32" s="7"/>
      <c r="D32" s="19">
        <v>1</v>
      </c>
      <c r="E32" s="19" t="s">
        <v>9</v>
      </c>
      <c r="F32" s="68">
        <v>3055000</v>
      </c>
      <c r="G32" s="68">
        <f>F32*1.103</f>
        <v>3369665</v>
      </c>
      <c r="H32" s="68"/>
      <c r="I32" s="68"/>
      <c r="J32" s="68">
        <f>F32*0.103</f>
        <v>314665</v>
      </c>
    </row>
    <row r="33" spans="1:10" ht="25.5">
      <c r="A33" s="53" t="s">
        <v>34</v>
      </c>
      <c r="B33" s="24" t="s">
        <v>32</v>
      </c>
      <c r="C33" s="7"/>
      <c r="D33" s="19"/>
      <c r="E33" s="19" t="s">
        <v>44</v>
      </c>
      <c r="F33" s="19"/>
      <c r="G33" s="19"/>
      <c r="H33" s="19"/>
      <c r="I33" s="19"/>
      <c r="J33" s="19"/>
    </row>
    <row r="34" spans="1:10">
      <c r="A34" s="123" t="s">
        <v>61</v>
      </c>
      <c r="B34" s="124"/>
      <c r="C34" s="124"/>
      <c r="D34" s="124"/>
      <c r="E34" s="124"/>
      <c r="F34" s="124"/>
      <c r="G34" s="124"/>
      <c r="H34" s="124"/>
      <c r="I34" s="124"/>
      <c r="J34" s="124"/>
    </row>
    <row r="35" spans="1:10">
      <c r="A35" s="54"/>
      <c r="B35" s="24"/>
      <c r="C35" s="7"/>
      <c r="D35" s="19"/>
      <c r="E35" s="19"/>
      <c r="F35" s="19"/>
      <c r="G35" s="19"/>
      <c r="H35" s="19"/>
      <c r="I35" s="19"/>
      <c r="J35" s="19"/>
    </row>
    <row r="36" spans="1:10">
      <c r="A36" s="26"/>
      <c r="B36" s="31" t="s">
        <v>11</v>
      </c>
      <c r="C36" s="31"/>
      <c r="D36" s="19"/>
      <c r="E36" s="19"/>
      <c r="F36" s="19"/>
      <c r="G36" s="85">
        <f>G32+G30</f>
        <v>13517265</v>
      </c>
      <c r="H36" s="19"/>
      <c r="I36" s="19"/>
      <c r="J36" s="19"/>
    </row>
    <row r="37" spans="1:10" ht="39" customHeight="1">
      <c r="A37" s="111" t="s">
        <v>74</v>
      </c>
      <c r="B37" s="111"/>
      <c r="C37" s="111"/>
      <c r="D37" s="111"/>
      <c r="E37" s="111"/>
      <c r="F37" s="111"/>
      <c r="G37" s="111"/>
      <c r="H37" s="111"/>
      <c r="I37" s="111"/>
      <c r="J37" s="111"/>
    </row>
    <row r="38" spans="1:10" ht="24" customHeight="1">
      <c r="A38" s="9" t="s">
        <v>80</v>
      </c>
      <c r="B38" s="2"/>
      <c r="C38" s="2"/>
      <c r="D38" s="2"/>
      <c r="E38" s="2"/>
      <c r="F38" s="2"/>
      <c r="G38" s="2"/>
      <c r="H38" s="2"/>
      <c r="I38" s="2"/>
      <c r="J38" s="2"/>
    </row>
    <row r="39" spans="1:10" ht="20.25" customHeight="1">
      <c r="A39" s="9"/>
    </row>
    <row r="40" spans="1:10" ht="15.75" customHeight="1">
      <c r="B40" s="38"/>
      <c r="C40" s="38"/>
      <c r="D40" s="38"/>
      <c r="E40" s="38"/>
      <c r="F40" s="38"/>
      <c r="G40" s="38"/>
      <c r="H40" s="38"/>
    </row>
    <row r="41" spans="1:10" ht="16.5" thickBot="1">
      <c r="A41" s="9" t="s">
        <v>28</v>
      </c>
      <c r="B41" s="9" t="s">
        <v>55</v>
      </c>
    </row>
    <row r="42" spans="1:10" ht="16.5" thickBot="1">
      <c r="A42" s="55" t="s">
        <v>64</v>
      </c>
      <c r="B42" s="56"/>
      <c r="C42" s="14"/>
      <c r="D42" s="15">
        <v>1</v>
      </c>
      <c r="E42" s="16">
        <v>2</v>
      </c>
      <c r="F42" s="16">
        <v>3</v>
      </c>
      <c r="G42" s="16">
        <v>4</v>
      </c>
      <c r="H42" s="96" t="s">
        <v>73</v>
      </c>
      <c r="I42" s="97"/>
      <c r="J42" s="98"/>
    </row>
    <row r="43" spans="1:10" ht="38.25">
      <c r="A43" s="101" t="s">
        <v>50</v>
      </c>
      <c r="B43" s="107" t="s">
        <v>45</v>
      </c>
      <c r="C43" s="103" t="s">
        <v>46</v>
      </c>
      <c r="D43" s="105" t="s">
        <v>48</v>
      </c>
      <c r="E43" s="99" t="s">
        <v>47</v>
      </c>
      <c r="F43" s="19" t="s">
        <v>49</v>
      </c>
      <c r="G43" s="20" t="s">
        <v>71</v>
      </c>
      <c r="H43" s="99" t="s">
        <v>72</v>
      </c>
      <c r="I43" s="19" t="s">
        <v>68</v>
      </c>
      <c r="J43" s="21" t="s">
        <v>69</v>
      </c>
    </row>
    <row r="44" spans="1:10" ht="13.5" thickBot="1">
      <c r="A44" s="102"/>
      <c r="B44" s="108"/>
      <c r="C44" s="104"/>
      <c r="D44" s="106"/>
      <c r="E44" s="100"/>
      <c r="F44" s="22" t="s">
        <v>57</v>
      </c>
      <c r="G44" s="22" t="s">
        <v>57</v>
      </c>
      <c r="H44" s="100"/>
      <c r="I44" s="22" t="s">
        <v>70</v>
      </c>
      <c r="J44" s="23" t="s">
        <v>57</v>
      </c>
    </row>
    <row r="45" spans="1:10" ht="16.5" customHeight="1">
      <c r="A45" s="10">
        <v>1</v>
      </c>
      <c r="B45" s="64" t="s">
        <v>59</v>
      </c>
      <c r="C45" s="8"/>
      <c r="D45" s="17"/>
      <c r="E45" s="17"/>
      <c r="F45" s="17"/>
      <c r="G45" s="17"/>
      <c r="H45" s="17"/>
      <c r="I45" s="17"/>
      <c r="J45" s="17"/>
    </row>
    <row r="46" spans="1:10" ht="16.5" customHeight="1">
      <c r="A46" s="57" t="s">
        <v>12</v>
      </c>
      <c r="B46" s="61" t="s">
        <v>35</v>
      </c>
      <c r="C46" s="7"/>
      <c r="D46" s="30"/>
      <c r="E46" s="19" t="s">
        <v>51</v>
      </c>
      <c r="F46" s="19"/>
      <c r="G46" s="19"/>
      <c r="H46" s="19"/>
      <c r="I46" s="19"/>
      <c r="J46" s="19"/>
    </row>
    <row r="47" spans="1:10" ht="16.5" customHeight="1">
      <c r="A47" s="57" t="s">
        <v>13</v>
      </c>
      <c r="B47" s="61" t="s">
        <v>36</v>
      </c>
      <c r="C47" s="7"/>
      <c r="D47" s="30"/>
      <c r="E47" s="19" t="s">
        <v>51</v>
      </c>
      <c r="F47" s="19"/>
      <c r="G47" s="19"/>
      <c r="H47" s="19"/>
      <c r="I47" s="19"/>
      <c r="J47" s="19"/>
    </row>
    <row r="48" spans="1:10" ht="16.5" customHeight="1">
      <c r="A48" s="57" t="s">
        <v>14</v>
      </c>
      <c r="B48" s="61" t="s">
        <v>3</v>
      </c>
      <c r="C48" s="7"/>
      <c r="D48" s="30"/>
      <c r="E48" s="19" t="s">
        <v>44</v>
      </c>
      <c r="F48" s="19"/>
      <c r="G48" s="19"/>
      <c r="H48" s="19"/>
      <c r="I48" s="19"/>
      <c r="J48" s="19"/>
    </row>
    <row r="49" spans="1:10" ht="16.5" customHeight="1">
      <c r="A49" s="12">
        <v>2</v>
      </c>
      <c r="B49" s="65" t="s">
        <v>37</v>
      </c>
      <c r="C49" s="7"/>
      <c r="D49" s="30"/>
      <c r="E49" s="19"/>
      <c r="F49" s="19"/>
      <c r="G49" s="19"/>
      <c r="H49" s="19"/>
      <c r="I49" s="19"/>
      <c r="J49" s="19"/>
    </row>
    <row r="50" spans="1:10" ht="16.5" customHeight="1">
      <c r="A50" s="57" t="s">
        <v>12</v>
      </c>
      <c r="B50" s="61" t="s">
        <v>38</v>
      </c>
      <c r="C50" s="7"/>
      <c r="D50" s="30">
        <v>5</v>
      </c>
      <c r="E50" s="19" t="s">
        <v>44</v>
      </c>
      <c r="F50" s="19">
        <v>299</v>
      </c>
      <c r="G50" s="19">
        <f>F50*D50</f>
        <v>1495</v>
      </c>
      <c r="H50" s="19" t="s">
        <v>89</v>
      </c>
      <c r="I50" s="19"/>
      <c r="J50" s="19">
        <f>50*D50</f>
        <v>250</v>
      </c>
    </row>
    <row r="51" spans="1:10" ht="16.5" customHeight="1">
      <c r="A51" s="57" t="s">
        <v>13</v>
      </c>
      <c r="B51" s="61" t="s">
        <v>63</v>
      </c>
      <c r="C51" s="7"/>
      <c r="D51" s="30">
        <v>15</v>
      </c>
      <c r="E51" s="19" t="s">
        <v>51</v>
      </c>
      <c r="F51" s="19">
        <v>10053</v>
      </c>
      <c r="G51" s="19">
        <f t="shared" ref="G51:G64" si="0">F51*D51</f>
        <v>150795</v>
      </c>
      <c r="H51" s="19"/>
      <c r="I51" s="19"/>
      <c r="J51" s="19">
        <f>1674*D51</f>
        <v>25110</v>
      </c>
    </row>
    <row r="52" spans="1:10" ht="16.5" customHeight="1">
      <c r="A52" s="57" t="s">
        <v>14</v>
      </c>
      <c r="B52" s="61" t="s">
        <v>39</v>
      </c>
      <c r="C52" s="7"/>
      <c r="D52" s="30"/>
      <c r="E52" s="19" t="s">
        <v>51</v>
      </c>
      <c r="F52" s="19"/>
      <c r="G52" s="19">
        <f t="shared" si="0"/>
        <v>0</v>
      </c>
      <c r="H52" s="19"/>
      <c r="I52" s="19"/>
      <c r="J52" s="19"/>
    </row>
    <row r="53" spans="1:10" ht="16.5" customHeight="1">
      <c r="A53" s="57" t="s">
        <v>15</v>
      </c>
      <c r="B53" s="61" t="s">
        <v>52</v>
      </c>
      <c r="C53" s="7"/>
      <c r="D53" s="30">
        <v>0</v>
      </c>
      <c r="E53" s="19" t="s">
        <v>54</v>
      </c>
      <c r="F53" s="19">
        <v>0</v>
      </c>
      <c r="G53" s="19">
        <f t="shared" si="0"/>
        <v>0</v>
      </c>
      <c r="H53" s="19"/>
      <c r="I53" s="19"/>
      <c r="J53" s="19"/>
    </row>
    <row r="54" spans="1:10" ht="16.5" customHeight="1">
      <c r="A54" s="57" t="s">
        <v>16</v>
      </c>
      <c r="B54" s="61" t="s">
        <v>40</v>
      </c>
      <c r="C54" s="7"/>
      <c r="D54" s="30">
        <v>5</v>
      </c>
      <c r="E54" s="19" t="s">
        <v>51</v>
      </c>
      <c r="F54" s="19">
        <v>33346</v>
      </c>
      <c r="G54" s="19">
        <f t="shared" si="0"/>
        <v>166730</v>
      </c>
      <c r="H54" s="19"/>
      <c r="I54" s="19"/>
      <c r="J54" s="19">
        <f>5552*D54</f>
        <v>27760</v>
      </c>
    </row>
    <row r="55" spans="1:10" ht="16.5" customHeight="1">
      <c r="A55" s="57" t="s">
        <v>17</v>
      </c>
      <c r="B55" s="61" t="s">
        <v>41</v>
      </c>
      <c r="C55" s="7"/>
      <c r="D55" s="30">
        <v>3</v>
      </c>
      <c r="E55" s="19" t="s">
        <v>51</v>
      </c>
      <c r="F55" s="19">
        <v>27274</v>
      </c>
      <c r="G55" s="19">
        <f t="shared" si="0"/>
        <v>81822</v>
      </c>
      <c r="H55" s="19"/>
      <c r="I55" s="19"/>
      <c r="J55" s="19">
        <f>4541*D55</f>
        <v>13623</v>
      </c>
    </row>
    <row r="56" spans="1:10" ht="16.5" customHeight="1">
      <c r="A56" s="57" t="s">
        <v>18</v>
      </c>
      <c r="B56" s="61" t="s">
        <v>29</v>
      </c>
      <c r="C56" s="7"/>
      <c r="D56" s="30"/>
      <c r="E56" s="19" t="s">
        <v>44</v>
      </c>
      <c r="F56" s="19"/>
      <c r="G56" s="19">
        <f t="shared" si="0"/>
        <v>0</v>
      </c>
      <c r="H56" s="19"/>
      <c r="I56" s="19"/>
      <c r="J56" s="19"/>
    </row>
    <row r="57" spans="1:10" ht="16.5" customHeight="1">
      <c r="A57" s="57" t="s">
        <v>19</v>
      </c>
      <c r="B57" s="61" t="s">
        <v>30</v>
      </c>
      <c r="C57" s="7"/>
      <c r="D57" s="30">
        <v>5</v>
      </c>
      <c r="E57" s="19" t="s">
        <v>44</v>
      </c>
      <c r="F57" s="19">
        <v>34740</v>
      </c>
      <c r="G57" s="19">
        <f t="shared" si="0"/>
        <v>173700</v>
      </c>
      <c r="H57" s="19"/>
      <c r="I57" s="19"/>
      <c r="J57" s="19">
        <f>5784*D57</f>
        <v>28920</v>
      </c>
    </row>
    <row r="58" spans="1:10" ht="16.5" customHeight="1">
      <c r="A58" s="57" t="s">
        <v>53</v>
      </c>
      <c r="B58" s="61" t="s">
        <v>4</v>
      </c>
      <c r="C58" s="33"/>
      <c r="D58" s="30">
        <v>5</v>
      </c>
      <c r="E58" s="30" t="s">
        <v>51</v>
      </c>
      <c r="F58" s="30">
        <v>10153</v>
      </c>
      <c r="G58" s="19">
        <f t="shared" si="0"/>
        <v>50765</v>
      </c>
      <c r="H58" s="30"/>
      <c r="I58" s="30"/>
      <c r="J58" s="30">
        <f>1690*D58</f>
        <v>8450</v>
      </c>
    </row>
    <row r="59" spans="1:10" ht="16.5" customHeight="1">
      <c r="A59" s="58" t="s">
        <v>20</v>
      </c>
      <c r="B59" s="61" t="s">
        <v>5</v>
      </c>
      <c r="C59" s="33"/>
      <c r="D59" s="30">
        <v>5</v>
      </c>
      <c r="E59" s="30" t="s">
        <v>51</v>
      </c>
      <c r="F59" s="30">
        <v>1500</v>
      </c>
      <c r="G59" s="19">
        <f t="shared" si="0"/>
        <v>7500</v>
      </c>
      <c r="H59" s="30"/>
      <c r="I59" s="30"/>
      <c r="J59" s="30">
        <f>232*D59</f>
        <v>1160</v>
      </c>
    </row>
    <row r="60" spans="1:10" ht="16.5" customHeight="1">
      <c r="A60" s="58" t="s">
        <v>21</v>
      </c>
      <c r="B60" s="61" t="s">
        <v>43</v>
      </c>
      <c r="C60" s="7"/>
      <c r="D60" s="30"/>
      <c r="E60" s="19" t="s">
        <v>44</v>
      </c>
      <c r="F60" s="19"/>
      <c r="G60" s="19">
        <f t="shared" si="0"/>
        <v>0</v>
      </c>
      <c r="H60" s="19"/>
      <c r="I60" s="19"/>
      <c r="J60" s="19"/>
    </row>
    <row r="61" spans="1:10" ht="16.5" customHeight="1">
      <c r="A61" s="12">
        <v>3</v>
      </c>
      <c r="B61" s="65" t="s">
        <v>65</v>
      </c>
      <c r="C61" s="7"/>
      <c r="D61" s="30"/>
      <c r="E61" s="19"/>
      <c r="F61" s="19"/>
      <c r="G61" s="19">
        <f t="shared" si="0"/>
        <v>0</v>
      </c>
      <c r="H61" s="19"/>
      <c r="I61" s="19"/>
      <c r="J61" s="19"/>
    </row>
    <row r="62" spans="1:10" ht="16.5" customHeight="1">
      <c r="A62" s="59" t="s">
        <v>12</v>
      </c>
      <c r="B62" s="61" t="s">
        <v>66</v>
      </c>
      <c r="C62" s="7"/>
      <c r="D62" s="30">
        <v>1</v>
      </c>
      <c r="E62" s="19" t="s">
        <v>83</v>
      </c>
      <c r="F62" s="19">
        <v>195000</v>
      </c>
      <c r="G62" s="19">
        <f t="shared" si="0"/>
        <v>195000</v>
      </c>
      <c r="H62" s="19"/>
      <c r="I62" s="19"/>
      <c r="J62" s="19">
        <f>33678</f>
        <v>33678</v>
      </c>
    </row>
    <row r="63" spans="1:10" ht="16.5" customHeight="1">
      <c r="A63" s="59" t="s">
        <v>13</v>
      </c>
      <c r="B63" s="61" t="s">
        <v>88</v>
      </c>
      <c r="C63" s="7"/>
      <c r="D63" s="30">
        <v>1</v>
      </c>
      <c r="E63" s="19" t="s">
        <v>83</v>
      </c>
      <c r="F63" s="19">
        <v>250000</v>
      </c>
      <c r="G63" s="19">
        <f>F63*D63*1.125</f>
        <v>281250</v>
      </c>
      <c r="H63" s="19" t="s">
        <v>82</v>
      </c>
      <c r="I63" s="19"/>
      <c r="J63" s="19">
        <f>0.125*F63</f>
        <v>31250</v>
      </c>
    </row>
    <row r="64" spans="1:10" ht="16.5" customHeight="1">
      <c r="A64" s="59" t="s">
        <v>14</v>
      </c>
      <c r="B64" s="63" t="s">
        <v>81</v>
      </c>
      <c r="C64" s="7"/>
      <c r="D64" s="30">
        <v>2</v>
      </c>
      <c r="E64" s="19" t="s">
        <v>87</v>
      </c>
      <c r="F64" s="19">
        <v>60321</v>
      </c>
      <c r="G64" s="19">
        <f t="shared" si="0"/>
        <v>120642</v>
      </c>
      <c r="H64" s="19"/>
      <c r="I64" s="19"/>
      <c r="J64" s="19">
        <f>10043*D64</f>
        <v>20086</v>
      </c>
    </row>
    <row r="65" spans="1:10" ht="16.5" customHeight="1">
      <c r="A65" s="119" t="s">
        <v>61</v>
      </c>
      <c r="B65" s="120"/>
      <c r="C65" s="120"/>
      <c r="D65" s="120"/>
      <c r="E65" s="120"/>
      <c r="F65" s="120"/>
      <c r="G65" s="120"/>
      <c r="H65" s="120"/>
      <c r="I65" s="120"/>
      <c r="J65" s="120"/>
    </row>
    <row r="66" spans="1:10" ht="16.5" customHeight="1">
      <c r="A66" s="60"/>
      <c r="B66" s="24"/>
      <c r="C66" s="7"/>
      <c r="D66" s="30"/>
      <c r="E66" s="19"/>
      <c r="F66" s="19"/>
      <c r="G66" s="19"/>
      <c r="H66" s="19"/>
      <c r="I66" s="19"/>
      <c r="J66" s="19"/>
    </row>
    <row r="67" spans="1:10" ht="16.5" customHeight="1">
      <c r="A67" s="26"/>
      <c r="B67" s="31" t="s">
        <v>78</v>
      </c>
      <c r="C67" s="31"/>
      <c r="D67" s="19"/>
      <c r="E67" s="19"/>
      <c r="F67" s="19"/>
      <c r="G67" s="68">
        <f>SUM(G47:G64)</f>
        <v>1229699</v>
      </c>
      <c r="H67" s="19"/>
      <c r="I67" s="19"/>
      <c r="J67" s="19"/>
    </row>
  </sheetData>
  <mergeCells count="35">
    <mergeCell ref="A1:J1"/>
    <mergeCell ref="B6:B7"/>
    <mergeCell ref="C6:C7"/>
    <mergeCell ref="E6:E7"/>
    <mergeCell ref="A6:A7"/>
    <mergeCell ref="H5:J5"/>
    <mergeCell ref="H6:H7"/>
    <mergeCell ref="D6:D7"/>
    <mergeCell ref="A65:J65"/>
    <mergeCell ref="D3:I3"/>
    <mergeCell ref="H42:J42"/>
    <mergeCell ref="A43:A44"/>
    <mergeCell ref="B43:B44"/>
    <mergeCell ref="C43:C44"/>
    <mergeCell ref="D43:D44"/>
    <mergeCell ref="E43:E44"/>
    <mergeCell ref="H43:H44"/>
    <mergeCell ref="E28:E29"/>
    <mergeCell ref="A34:J34"/>
    <mergeCell ref="A37:J37"/>
    <mergeCell ref="E16:E17"/>
    <mergeCell ref="H28:H29"/>
    <mergeCell ref="A10:J10"/>
    <mergeCell ref="H15:J15"/>
    <mergeCell ref="H16:H17"/>
    <mergeCell ref="A23:J23"/>
    <mergeCell ref="H27:J27"/>
    <mergeCell ref="B28:B29"/>
    <mergeCell ref="C28:C29"/>
    <mergeCell ref="D28:D29"/>
    <mergeCell ref="A16:A17"/>
    <mergeCell ref="B16:B17"/>
    <mergeCell ref="C16:C17"/>
    <mergeCell ref="D16:D17"/>
    <mergeCell ref="A28:A29"/>
  </mergeCells>
  <phoneticPr fontId="0" type="noConversion"/>
  <pageMargins left="1.1417322834645669" right="0.62992125984251968" top="0.70866141732283472" bottom="0.70866141732283472" header="0.51181102362204722" footer="0.51181102362204722"/>
  <pageSetup paperSize="8" scale="87" orientation="landscape" r:id="rId1"/>
  <headerFooter alignWithMargins="0">
    <oddHeader>&amp;L&amp;G&amp;R&amp;"Arial,Bold"&amp;11I MO/TS/VAI/03 Part II- Priced Bid</oddHeader>
    <oddFooter>&amp;C&amp;"Arial,Bold"&amp;11&amp;A&amp;R&amp;"Arial,Bold"&amp;11Page &amp;P of &amp;N</oddFooter>
  </headerFooter>
  <legacyDrawingHF r:id="rId2"/>
</worksheet>
</file>

<file path=xl/worksheets/sheet3.xml><?xml version="1.0" encoding="utf-8"?>
<worksheet xmlns="http://schemas.openxmlformats.org/spreadsheetml/2006/main" xmlns:r="http://schemas.openxmlformats.org/officeDocument/2006/relationships">
  <dimension ref="A1:H66"/>
  <sheetViews>
    <sheetView tabSelected="1" workbookViewId="0">
      <selection activeCell="H6" sqref="H6"/>
    </sheetView>
  </sheetViews>
  <sheetFormatPr defaultRowHeight="12.75"/>
  <cols>
    <col min="1" max="1" width="7" customWidth="1"/>
    <col min="3" max="3" width="14.85546875" customWidth="1"/>
    <col min="4" max="4" width="10.28515625" customWidth="1"/>
    <col min="5" max="5" width="21.85546875" customWidth="1"/>
    <col min="6" max="6" width="21" customWidth="1"/>
    <col min="7" max="7" width="27.85546875" customWidth="1"/>
    <col min="8" max="8" width="16.140625" customWidth="1"/>
  </cols>
  <sheetData>
    <row r="1" spans="1:7" ht="50.25" customHeight="1" thickBot="1">
      <c r="A1" s="134" t="s">
        <v>117</v>
      </c>
      <c r="B1" s="135"/>
      <c r="C1" s="135"/>
      <c r="D1" s="135"/>
      <c r="E1" s="135"/>
      <c r="F1" s="135"/>
      <c r="G1" s="136"/>
    </row>
    <row r="2" spans="1:7" ht="15">
      <c r="A2" s="137">
        <v>1</v>
      </c>
      <c r="B2" s="138" t="s">
        <v>103</v>
      </c>
      <c r="C2" s="139"/>
      <c r="D2" s="139"/>
      <c r="E2" s="140"/>
      <c r="F2" s="141" t="s">
        <v>105</v>
      </c>
      <c r="G2" s="142" t="s">
        <v>109</v>
      </c>
    </row>
    <row r="3" spans="1:7">
      <c r="A3" s="94"/>
      <c r="B3" s="143" t="s">
        <v>95</v>
      </c>
      <c r="C3" s="144"/>
      <c r="D3" s="144"/>
      <c r="E3" s="145"/>
      <c r="F3" s="146">
        <v>80000</v>
      </c>
      <c r="G3" s="147"/>
    </row>
    <row r="4" spans="1:7">
      <c r="A4" s="94"/>
      <c r="B4" s="143" t="s">
        <v>102</v>
      </c>
      <c r="C4" s="144"/>
      <c r="D4" s="144"/>
      <c r="E4" s="145"/>
      <c r="F4" s="146">
        <v>240000</v>
      </c>
      <c r="G4" s="148"/>
    </row>
    <row r="5" spans="1:7">
      <c r="A5" s="94"/>
      <c r="B5" s="143" t="s">
        <v>96</v>
      </c>
      <c r="C5" s="144"/>
      <c r="D5" s="144"/>
      <c r="E5" s="145"/>
      <c r="F5" s="146">
        <v>2453522.2444799999</v>
      </c>
      <c r="G5" s="148"/>
    </row>
    <row r="6" spans="1:7">
      <c r="A6" s="94"/>
      <c r="B6" s="143" t="s">
        <v>97</v>
      </c>
      <c r="C6" s="144"/>
      <c r="D6" s="144"/>
      <c r="E6" s="145"/>
      <c r="F6" s="146">
        <v>221090.75935999997</v>
      </c>
      <c r="G6" s="148"/>
    </row>
    <row r="7" spans="1:7">
      <c r="A7" s="94"/>
      <c r="B7" s="143" t="s">
        <v>98</v>
      </c>
      <c r="C7" s="144"/>
      <c r="D7" s="144"/>
      <c r="E7" s="145"/>
      <c r="F7" s="146">
        <v>700000</v>
      </c>
      <c r="G7" s="149"/>
    </row>
    <row r="8" spans="1:7" ht="15">
      <c r="A8" s="94"/>
      <c r="B8" s="150" t="s">
        <v>106</v>
      </c>
      <c r="C8" s="151"/>
      <c r="D8" s="151"/>
      <c r="E8" s="152"/>
      <c r="F8" s="153">
        <f>SUM(F3:F7)</f>
        <v>3694613.0038399999</v>
      </c>
      <c r="G8" s="154">
        <f>F8*4</f>
        <v>14778452.01536</v>
      </c>
    </row>
    <row r="9" spans="1:7" ht="15">
      <c r="A9" s="94"/>
      <c r="B9" s="155"/>
      <c r="C9" s="155"/>
      <c r="D9" s="155"/>
      <c r="E9" s="155"/>
      <c r="F9" s="153"/>
      <c r="G9" s="154"/>
    </row>
    <row r="10" spans="1:7" ht="15">
      <c r="A10" s="156">
        <v>2</v>
      </c>
      <c r="B10" s="157" t="s">
        <v>116</v>
      </c>
      <c r="C10" s="158"/>
      <c r="D10" s="158"/>
      <c r="E10" s="159"/>
      <c r="F10" s="146">
        <v>0</v>
      </c>
      <c r="G10" s="160" t="s">
        <v>115</v>
      </c>
    </row>
    <row r="11" spans="1:7">
      <c r="A11" s="94"/>
      <c r="B11" s="143" t="s">
        <v>95</v>
      </c>
      <c r="C11" s="144"/>
      <c r="D11" s="144"/>
      <c r="E11" s="145"/>
      <c r="F11" s="146">
        <v>120000</v>
      </c>
      <c r="G11" s="147"/>
    </row>
    <row r="12" spans="1:7">
      <c r="A12" s="94"/>
      <c r="B12" s="143" t="s">
        <v>102</v>
      </c>
      <c r="C12" s="144"/>
      <c r="D12" s="144"/>
      <c r="E12" s="145"/>
      <c r="F12" s="146">
        <v>400000</v>
      </c>
      <c r="G12" s="148"/>
    </row>
    <row r="13" spans="1:7">
      <c r="A13" s="94"/>
      <c r="B13" s="143" t="s">
        <v>96</v>
      </c>
      <c r="C13" s="144"/>
      <c r="D13" s="144"/>
      <c r="E13" s="145"/>
      <c r="F13" s="146">
        <v>3180881.4844800001</v>
      </c>
      <c r="G13" s="148"/>
    </row>
    <row r="14" spans="1:7">
      <c r="A14" s="94"/>
      <c r="B14" s="143" t="s">
        <v>97</v>
      </c>
      <c r="C14" s="144"/>
      <c r="D14" s="144"/>
      <c r="E14" s="145"/>
      <c r="F14" s="146">
        <v>289085.95935999998</v>
      </c>
      <c r="G14" s="148"/>
    </row>
    <row r="15" spans="1:7">
      <c r="A15" s="94"/>
      <c r="B15" s="143" t="s">
        <v>98</v>
      </c>
      <c r="C15" s="144"/>
      <c r="D15" s="144"/>
      <c r="E15" s="145"/>
      <c r="F15" s="146">
        <v>710000</v>
      </c>
      <c r="G15" s="149"/>
    </row>
    <row r="16" spans="1:7" ht="15">
      <c r="A16" s="94"/>
      <c r="B16" s="161" t="s">
        <v>107</v>
      </c>
      <c r="C16" s="162"/>
      <c r="D16" s="162"/>
      <c r="E16" s="163"/>
      <c r="F16" s="153">
        <f>SUM(F11:F15)</f>
        <v>4699967.4438399998</v>
      </c>
      <c r="G16" s="154">
        <f>F16*8</f>
        <v>37599739.550719999</v>
      </c>
    </row>
    <row r="17" spans="1:8">
      <c r="A17" s="164"/>
      <c r="B17" s="165"/>
      <c r="C17" s="165"/>
      <c r="D17" s="165"/>
      <c r="E17" s="165"/>
      <c r="F17" s="166">
        <v>0</v>
      </c>
      <c r="G17" s="167"/>
      <c r="H17" s="93"/>
    </row>
    <row r="18" spans="1:8" ht="15">
      <c r="A18" s="156">
        <v>3</v>
      </c>
      <c r="B18" s="168" t="s">
        <v>104</v>
      </c>
      <c r="C18" s="169"/>
      <c r="D18" s="169"/>
      <c r="E18" s="170"/>
      <c r="F18" s="146">
        <v>0</v>
      </c>
      <c r="G18" s="160" t="s">
        <v>110</v>
      </c>
    </row>
    <row r="19" spans="1:8">
      <c r="A19" s="94"/>
      <c r="B19" s="143" t="s">
        <v>95</v>
      </c>
      <c r="C19" s="144"/>
      <c r="D19" s="144"/>
      <c r="E19" s="145"/>
      <c r="F19" s="146">
        <v>240000</v>
      </c>
      <c r="G19" s="147"/>
    </row>
    <row r="20" spans="1:8">
      <c r="A20" s="94"/>
      <c r="B20" s="143" t="s">
        <v>102</v>
      </c>
      <c r="C20" s="144"/>
      <c r="D20" s="144"/>
      <c r="E20" s="145"/>
      <c r="F20" s="146">
        <v>560000</v>
      </c>
      <c r="G20" s="148"/>
    </row>
    <row r="21" spans="1:8">
      <c r="A21" s="94"/>
      <c r="B21" s="143" t="s">
        <v>96</v>
      </c>
      <c r="C21" s="144"/>
      <c r="D21" s="144"/>
      <c r="E21" s="145"/>
      <c r="F21" s="146">
        <v>4328384.36448</v>
      </c>
      <c r="G21" s="148"/>
    </row>
    <row r="22" spans="1:8">
      <c r="A22" s="94"/>
      <c r="B22" s="143" t="s">
        <v>97</v>
      </c>
      <c r="C22" s="144"/>
      <c r="D22" s="144"/>
      <c r="E22" s="145"/>
      <c r="F22" s="146">
        <v>364602.75935999997</v>
      </c>
      <c r="G22" s="148"/>
    </row>
    <row r="23" spans="1:8">
      <c r="A23" s="94"/>
      <c r="B23" s="143" t="s">
        <v>98</v>
      </c>
      <c r="C23" s="144"/>
      <c r="D23" s="144"/>
      <c r="E23" s="145"/>
      <c r="F23" s="146">
        <v>900000</v>
      </c>
      <c r="G23" s="149"/>
    </row>
    <row r="24" spans="1:8" ht="15">
      <c r="A24" s="94"/>
      <c r="B24" s="161" t="s">
        <v>108</v>
      </c>
      <c r="C24" s="162"/>
      <c r="D24" s="162"/>
      <c r="E24" s="163"/>
      <c r="F24" s="153">
        <f>SUM(F19:F23)</f>
        <v>6392987.1238399995</v>
      </c>
      <c r="G24" s="154">
        <f>F24*18</f>
        <v>115073768.22911999</v>
      </c>
    </row>
    <row r="25" spans="1:8">
      <c r="A25" s="164"/>
      <c r="B25" s="165"/>
      <c r="C25" s="165"/>
      <c r="D25" s="165"/>
      <c r="E25" s="165"/>
      <c r="F25" s="166"/>
      <c r="G25" s="167"/>
    </row>
    <row r="26" spans="1:8">
      <c r="A26" s="164"/>
      <c r="B26" s="165"/>
      <c r="C26" s="165"/>
      <c r="D26" s="165"/>
      <c r="E26" s="165"/>
      <c r="F26" s="165"/>
      <c r="G26" s="171"/>
    </row>
    <row r="27" spans="1:8">
      <c r="A27" s="164"/>
      <c r="B27" s="165"/>
      <c r="C27" s="165"/>
      <c r="D27" s="165"/>
      <c r="E27" s="165"/>
      <c r="F27" s="172" t="s">
        <v>107</v>
      </c>
      <c r="G27" s="173">
        <f>G8+G16+G24</f>
        <v>167451959.79519999</v>
      </c>
    </row>
    <row r="28" spans="1:8">
      <c r="A28" s="164"/>
      <c r="B28" s="165"/>
      <c r="C28" s="165"/>
      <c r="D28" s="165"/>
      <c r="E28" s="165"/>
      <c r="F28" s="165"/>
      <c r="G28" s="171"/>
    </row>
    <row r="29" spans="1:8">
      <c r="A29" s="174" t="s">
        <v>113</v>
      </c>
      <c r="B29" s="175"/>
      <c r="C29" s="175"/>
      <c r="D29" s="175"/>
      <c r="E29" s="176"/>
      <c r="F29" s="177"/>
      <c r="G29" s="178"/>
    </row>
    <row r="30" spans="1:8">
      <c r="A30" s="94"/>
      <c r="B30" s="143" t="s">
        <v>100</v>
      </c>
      <c r="C30" s="144"/>
      <c r="D30" s="144"/>
      <c r="E30" s="145"/>
      <c r="F30" s="177">
        <v>5200000</v>
      </c>
      <c r="G30" s="179"/>
    </row>
    <row r="31" spans="1:8">
      <c r="A31" s="94"/>
      <c r="B31" s="143" t="s">
        <v>99</v>
      </c>
      <c r="C31" s="144"/>
      <c r="D31" s="144"/>
      <c r="E31" s="145"/>
      <c r="F31" s="177">
        <v>960000</v>
      </c>
      <c r="G31" s="180"/>
    </row>
    <row r="32" spans="1:8">
      <c r="A32" s="94"/>
      <c r="B32" s="143" t="s">
        <v>101</v>
      </c>
      <c r="C32" s="144"/>
      <c r="D32" s="144"/>
      <c r="E32" s="145"/>
      <c r="F32" s="177">
        <v>120000</v>
      </c>
      <c r="G32" s="180"/>
    </row>
    <row r="33" spans="1:7">
      <c r="A33" s="94"/>
      <c r="B33" s="143" t="s">
        <v>111</v>
      </c>
      <c r="C33" s="144"/>
      <c r="D33" s="144"/>
      <c r="E33" s="145"/>
      <c r="F33" s="177">
        <v>9200000</v>
      </c>
      <c r="G33" s="180"/>
    </row>
    <row r="34" spans="1:7">
      <c r="A34" s="94"/>
      <c r="B34" s="181"/>
      <c r="C34" s="182"/>
      <c r="D34" s="183"/>
      <c r="E34" s="177"/>
      <c r="F34" s="177"/>
      <c r="G34" s="180"/>
    </row>
    <row r="35" spans="1:7">
      <c r="A35" s="94"/>
      <c r="B35" s="143" t="s">
        <v>112</v>
      </c>
      <c r="C35" s="144"/>
      <c r="D35" s="144"/>
      <c r="E35" s="145"/>
      <c r="F35" s="177"/>
      <c r="G35" s="180"/>
    </row>
    <row r="36" spans="1:7">
      <c r="A36" s="94"/>
      <c r="B36" s="177"/>
      <c r="C36" s="177"/>
      <c r="D36" s="177"/>
      <c r="E36" s="177"/>
      <c r="F36" s="184">
        <f>SUM(F30:F35)</f>
        <v>15480000</v>
      </c>
      <c r="G36" s="185"/>
    </row>
    <row r="37" spans="1:7">
      <c r="A37" s="164"/>
      <c r="B37" s="165"/>
      <c r="C37" s="165"/>
      <c r="D37" s="165"/>
      <c r="E37" s="165"/>
      <c r="F37" s="165"/>
      <c r="G37" s="186">
        <v>15480000</v>
      </c>
    </row>
    <row r="38" spans="1:7">
      <c r="A38" s="164"/>
      <c r="B38" s="165"/>
      <c r="C38" s="165"/>
      <c r="D38" s="165"/>
      <c r="E38" s="165"/>
      <c r="F38" s="165"/>
      <c r="G38" s="171"/>
    </row>
    <row r="39" spans="1:7">
      <c r="A39" s="164"/>
      <c r="B39" s="165"/>
      <c r="C39" s="165"/>
      <c r="D39" s="165"/>
      <c r="E39" s="165"/>
      <c r="F39" s="165"/>
      <c r="G39" s="171"/>
    </row>
    <row r="40" spans="1:7">
      <c r="A40" s="164"/>
      <c r="B40" s="165"/>
      <c r="C40" s="165"/>
      <c r="D40" s="165"/>
      <c r="E40" s="187"/>
      <c r="F40" s="187"/>
      <c r="G40" s="171"/>
    </row>
    <row r="41" spans="1:7">
      <c r="A41" s="164"/>
      <c r="B41" s="188" t="s">
        <v>114</v>
      </c>
      <c r="C41" s="188"/>
      <c r="D41" s="188"/>
      <c r="E41" s="188"/>
      <c r="F41" s="188"/>
      <c r="G41" s="189">
        <f>G27+G37</f>
        <v>182931959.79519999</v>
      </c>
    </row>
    <row r="42" spans="1:7">
      <c r="A42" s="190"/>
      <c r="B42" s="191"/>
      <c r="C42" s="191"/>
      <c r="D42" s="191"/>
      <c r="E42" s="191"/>
      <c r="F42" s="191"/>
      <c r="G42" s="173"/>
    </row>
    <row r="43" spans="1:7" ht="13.5" thickBot="1">
      <c r="A43" s="192"/>
      <c r="B43" s="193"/>
      <c r="C43" s="193"/>
      <c r="D43" s="193"/>
      <c r="E43" s="193"/>
      <c r="F43" s="193"/>
      <c r="G43" s="194"/>
    </row>
    <row r="44" spans="1:7">
      <c r="C44" s="133"/>
      <c r="D44" s="133"/>
      <c r="E44" s="133"/>
    </row>
    <row r="45" spans="1:7" ht="16.5" customHeight="1"/>
    <row r="47" spans="1:7">
      <c r="B47" s="91"/>
      <c r="C47" s="91"/>
      <c r="D47" s="91"/>
      <c r="E47" s="91"/>
    </row>
    <row r="48" spans="1:7">
      <c r="B48" s="92"/>
      <c r="C48" s="92"/>
      <c r="D48" s="92"/>
      <c r="E48" s="92"/>
    </row>
    <row r="49" spans="2:6">
      <c r="B49" s="92"/>
      <c r="C49" s="92"/>
      <c r="D49" s="92"/>
      <c r="E49" s="92"/>
    </row>
    <row r="50" spans="2:6">
      <c r="B50" s="92"/>
      <c r="C50" s="92"/>
      <c r="D50" s="92"/>
      <c r="E50" s="92"/>
    </row>
    <row r="62" spans="2:6">
      <c r="F62" s="132"/>
    </row>
    <row r="63" spans="2:6">
      <c r="F63" s="132"/>
    </row>
    <row r="64" spans="2:6">
      <c r="F64" s="132"/>
    </row>
    <row r="65" spans="6:6">
      <c r="F65" s="132"/>
    </row>
    <row r="66" spans="6:6">
      <c r="F66" s="132"/>
    </row>
  </sheetData>
  <mergeCells count="38">
    <mergeCell ref="G3:G7"/>
    <mergeCell ref="G11:G15"/>
    <mergeCell ref="G19:G23"/>
    <mergeCell ref="A1:G1"/>
    <mergeCell ref="B3:E3"/>
    <mergeCell ref="B4:E4"/>
    <mergeCell ref="B5:E5"/>
    <mergeCell ref="B6:E6"/>
    <mergeCell ref="B7:E7"/>
    <mergeCell ref="B11:E11"/>
    <mergeCell ref="B2:E2"/>
    <mergeCell ref="B8:E8"/>
    <mergeCell ref="B9:E9"/>
    <mergeCell ref="B10:E10"/>
    <mergeCell ref="B12:E12"/>
    <mergeCell ref="B13:E13"/>
    <mergeCell ref="B14:E14"/>
    <mergeCell ref="B15:E15"/>
    <mergeCell ref="B19:E19"/>
    <mergeCell ref="B20:E20"/>
    <mergeCell ref="B21:E21"/>
    <mergeCell ref="B16:E16"/>
    <mergeCell ref="B22:E22"/>
    <mergeCell ref="B23:E23"/>
    <mergeCell ref="B18:E18"/>
    <mergeCell ref="B24:E24"/>
    <mergeCell ref="G30:G36"/>
    <mergeCell ref="A29:E29"/>
    <mergeCell ref="B30:E30"/>
    <mergeCell ref="B31:E31"/>
    <mergeCell ref="B32:E32"/>
    <mergeCell ref="B33:E33"/>
    <mergeCell ref="F62:F66"/>
    <mergeCell ref="E40:F40"/>
    <mergeCell ref="B35:E35"/>
    <mergeCell ref="B34:D34"/>
    <mergeCell ref="C44:E44"/>
    <mergeCell ref="B41:F41"/>
  </mergeCells>
  <pageMargins left="0.44" right="0.17" top="0.3" bottom="1.06" header="0.3" footer="0.38"/>
  <pageSetup scale="90" orientation="landscape" r:id="rId1"/>
  <headerFooter>
    <oddFooter>&amp;L&amp;G&amp;CSeptember 2012</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Phase 1&amp;2 Data Trans MTNL</vt:lpstr>
      <vt:lpstr>Phase 1&amp;2 Maintenance MTNL</vt:lpstr>
      <vt:lpstr>ISS_COST</vt:lpstr>
      <vt:lpstr>ISS_COST!Print_Area</vt:lpstr>
      <vt:lpstr>'Phase 1&amp;2 Maintenance MTNL'!Print_Area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Rakesh Kumar Singh</dc:creator>
  <cp:lastModifiedBy>mahendra.singh</cp:lastModifiedBy>
  <cp:lastPrinted>2012-10-03T13:28:33Z</cp:lastPrinted>
  <dcterms:created xsi:type="dcterms:W3CDTF">2002-04-17T10:05:09Z</dcterms:created>
  <dcterms:modified xsi:type="dcterms:W3CDTF">2012-10-03T13:29:00Z</dcterms:modified>
</cp:coreProperties>
</file>