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12240" activeTab="1"/>
  </bookViews>
  <sheets>
    <sheet name="Summary" sheetId="18" r:id="rId1"/>
    <sheet name="SummaryEscalationModification" sheetId="19" r:id="rId2"/>
  </sheets>
  <externalReferences>
    <externalReference r:id="rId3"/>
  </externalReferences>
  <definedNames>
    <definedName name="BOE">[1]Lists!$E$3:$E$7</definedName>
    <definedName name="_xlnm.Print_Area" localSheetId="0">Summary!$B$4:$O$29</definedName>
    <definedName name="_xlnm.Print_Area" localSheetId="1">SummaryEscalationModification!$B$4:$O$29</definedName>
    <definedName name="System">[1]Lists!$A$3:$A$8</definedName>
    <definedName name="Task">[1]Lists!$C$3:$C$10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9" l="1"/>
  <c r="E30" i="19"/>
  <c r="F30" i="19"/>
  <c r="G30" i="19"/>
  <c r="H30" i="19"/>
  <c r="I30" i="19"/>
  <c r="J30" i="19"/>
  <c r="K30" i="19"/>
  <c r="L30" i="19"/>
  <c r="M30" i="19"/>
  <c r="N30" i="19"/>
  <c r="O30" i="19"/>
  <c r="C30" i="19"/>
  <c r="M27" i="19"/>
  <c r="I27" i="19"/>
  <c r="J27" i="19"/>
  <c r="K27" i="19"/>
  <c r="L27" i="19"/>
  <c r="H27" i="19"/>
  <c r="D27" i="19"/>
  <c r="E27" i="19"/>
  <c r="F27" i="19"/>
  <c r="G27" i="19"/>
  <c r="C27" i="19"/>
  <c r="M24" i="19"/>
  <c r="J24" i="19"/>
  <c r="K24" i="19"/>
  <c r="L24" i="19"/>
  <c r="I24" i="19"/>
  <c r="D24" i="19"/>
  <c r="E24" i="19"/>
  <c r="F24" i="19"/>
  <c r="G24" i="19"/>
  <c r="H24" i="19"/>
  <c r="H29" i="19" s="1"/>
  <c r="C24" i="19"/>
  <c r="M21" i="19"/>
  <c r="M20" i="19"/>
  <c r="D21" i="19"/>
  <c r="D29" i="19" s="1"/>
  <c r="E21" i="19"/>
  <c r="F21" i="19"/>
  <c r="F29" i="19" s="1"/>
  <c r="C21" i="19"/>
  <c r="E20" i="19"/>
  <c r="D20" i="19"/>
  <c r="C20" i="19"/>
  <c r="M16" i="19"/>
  <c r="M17" i="19"/>
  <c r="O17" i="19" s="1"/>
  <c r="H17" i="19"/>
  <c r="I17" i="19"/>
  <c r="J17" i="19"/>
  <c r="K17" i="19"/>
  <c r="L17" i="19"/>
  <c r="L16" i="19"/>
  <c r="K16" i="19"/>
  <c r="K29" i="19" s="1"/>
  <c r="J16" i="19"/>
  <c r="I16" i="19"/>
  <c r="M12" i="19"/>
  <c r="M13" i="19"/>
  <c r="K13" i="19"/>
  <c r="L13" i="19"/>
  <c r="J13" i="19"/>
  <c r="I13" i="19"/>
  <c r="H13" i="19"/>
  <c r="L12" i="19"/>
  <c r="K12" i="19"/>
  <c r="J12" i="19"/>
  <c r="I12" i="19"/>
  <c r="G29" i="19"/>
  <c r="E29" i="19"/>
  <c r="O21" i="19"/>
  <c r="O27" i="19" l="1"/>
  <c r="C29" i="19"/>
  <c r="O24" i="19"/>
  <c r="O20" i="19"/>
  <c r="J29" i="19"/>
  <c r="L29" i="19"/>
  <c r="O16" i="19"/>
  <c r="O13" i="19"/>
  <c r="I29" i="19"/>
  <c r="O12" i="19"/>
  <c r="M21" i="18"/>
  <c r="O21" i="18" s="1"/>
  <c r="M12" i="18"/>
  <c r="O12" i="18" s="1"/>
  <c r="M13" i="18"/>
  <c r="O13" i="18" s="1"/>
  <c r="M16" i="18"/>
  <c r="O16" i="18" s="1"/>
  <c r="M17" i="18"/>
  <c r="O17" i="18" s="1"/>
  <c r="M20" i="18"/>
  <c r="O20" i="18" s="1"/>
  <c r="M24" i="18"/>
  <c r="O24" i="18" s="1"/>
  <c r="M27" i="18"/>
  <c r="O27" i="18" s="1"/>
  <c r="D29" i="18"/>
  <c r="E29" i="18"/>
  <c r="F29" i="18"/>
  <c r="G29" i="18"/>
  <c r="H29" i="18"/>
  <c r="I29" i="18"/>
  <c r="J29" i="18"/>
  <c r="K29" i="18"/>
  <c r="L29" i="18"/>
  <c r="C29" i="18"/>
  <c r="O29" i="19" l="1"/>
  <c r="M29" i="19"/>
  <c r="O29" i="18"/>
  <c r="M29" i="18"/>
</calcChain>
</file>

<file path=xl/sharedStrings.xml><?xml version="1.0" encoding="utf-8"?>
<sst xmlns="http://schemas.openxmlformats.org/spreadsheetml/2006/main" count="63" uniqueCount="26">
  <si>
    <t>Labor</t>
  </si>
  <si>
    <t>Total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</si>
  <si>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</si>
  <si>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</si>
  <si>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</si>
  <si>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</si>
  <si>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</si>
  <si>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</si>
  <si>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</si>
  <si>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</si>
  <si>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</si>
  <si>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</si>
  <si>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Total incl. Contingency</t>
  </si>
  <si>
    <t>Contingency %</t>
  </si>
  <si>
    <t>M&amp;S Escalation</t>
  </si>
  <si>
    <t>Labor Escalation</t>
  </si>
  <si>
    <t>M&amp;S</t>
  </si>
  <si>
    <t>TEL2 in SPS</t>
  </si>
  <si>
    <t>LHC e-lens #1</t>
  </si>
  <si>
    <t>LHC e-lens #2</t>
  </si>
  <si>
    <t>Physics</t>
  </si>
  <si>
    <t>Management</t>
  </si>
  <si>
    <t>Escalated total w/o contingency</t>
  </si>
  <si>
    <t>Total cost of 2 electron lenses for the LHC. Option to transfer one Tevatron electron lens (TEL-2) to the SPS. 1 FTE = 300 k$. Amounts in k$.</t>
  </si>
  <si>
    <t>Electron lens cost estimate for US LARP (G. Stancari / A. Valishev)
Revision #2
11 Dec 2012</t>
  </si>
  <si>
    <t>Total x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</si>
</sst>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" fillId="0" borderId="6" xfId="0" applyFont="1" applyBorder="1"/>
    <xf numFmtId="0" fontId="0" fillId="0" borderId="1" xfId="0" applyFill="1" applyBorder="1" applyAlignment="1">
      <alignment horizontal="center" wrapText="1"/>
    </xf>
    <xf numFmtId="0" fontId="1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Fill="1" applyBorder="1" applyAlignment="1">
      <alignment horizontal="center" wrapText="1"/>
    </xf>
    <xf numFmtId="9" fontId="1" fillId="0" borderId="9" xfId="0" applyNumberFormat="1" applyFont="1" applyBorder="1"/>
    <xf numFmtId="10" fontId="0" fillId="0" borderId="1" xfId="0" applyNumberFormat="1" applyFill="1" applyBorder="1" applyAlignment="1">
      <alignment horizontal="center"/>
    </xf>
    <xf numFmtId="0" fontId="1" fillId="0" borderId="18" xfId="0" applyFont="1" applyBorder="1"/>
    <xf numFmtId="9" fontId="0" fillId="0" borderId="5" xfId="0" applyNumberFormat="1" applyBorder="1"/>
    <xf numFmtId="0" fontId="0" fillId="0" borderId="18" xfId="0" applyFont="1" applyBorder="1"/>
    <xf numFmtId="0" fontId="0" fillId="0" borderId="6" xfId="0" applyFont="1" applyBorder="1"/>
    <xf numFmtId="41" fontId="0" fillId="0" borderId="1" xfId="0" applyNumberFormat="1" applyFill="1" applyBorder="1" applyAlignment="1">
      <alignment horizontal="center"/>
    </xf>
    <xf numFmtId="41" fontId="0" fillId="0" borderId="1" xfId="0" applyNumberFormat="1" applyFill="1" applyBorder="1" applyAlignment="1">
      <alignment horizontal="center" wrapText="1"/>
    </xf>
    <xf numFmtId="41" fontId="0" fillId="0" borderId="5" xfId="0" applyNumberFormat="1" applyBorder="1"/>
    <xf numFmtId="41" fontId="1" fillId="0" borderId="5" xfId="0" applyNumberFormat="1" applyFont="1" applyBorder="1"/>
    <xf numFmtId="41" fontId="0" fillId="0" borderId="1" xfId="0" applyNumberFormat="1" applyBorder="1"/>
    <xf numFmtId="41" fontId="1" fillId="0" borderId="1" xfId="0" applyNumberFormat="1" applyFont="1" applyBorder="1"/>
    <xf numFmtId="41" fontId="1" fillId="0" borderId="9" xfId="0" applyNumberFormat="1" applyFont="1" applyBorder="1"/>
    <xf numFmtId="41" fontId="0" fillId="0" borderId="7" xfId="0" applyNumberFormat="1" applyFill="1" applyBorder="1" applyAlignment="1">
      <alignment horizontal="center" wrapText="1"/>
    </xf>
    <xf numFmtId="41" fontId="1" fillId="0" borderId="19" xfId="0" applyNumberFormat="1" applyFont="1" applyBorder="1"/>
    <xf numFmtId="41" fontId="1" fillId="0" borderId="10" xfId="0" applyNumberFormat="1" applyFont="1" applyBorder="1"/>
    <xf numFmtId="0" fontId="0" fillId="0" borderId="16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20" xfId="0" applyFont="1" applyFill="1" applyBorder="1"/>
    <xf numFmtId="41" fontId="0" fillId="0" borderId="0" xfId="0" applyNumberFormat="1"/>
  </cellXfs>
  <cellStyles count="35">
    <cellStyle name="Currency 2" xfId="2"/>
    <cellStyle name="Currency 3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en/AppData/Local/Temp/ITER%20EOI%20Estimate%20Template%20-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Operating"/>
    </sheetNames>
    <sheetDataSet>
      <sheetData sheetId="0" refreshError="1"/>
      <sheetData sheetId="1">
        <row r="3">
          <cell r="A3" t="str">
            <v>Cryo System</v>
          </cell>
          <cell r="C3" t="str">
            <v>Design</v>
          </cell>
          <cell r="E3" t="str">
            <v>Vendor quote</v>
          </cell>
        </row>
        <row r="4">
          <cell r="A4" t="str">
            <v>Power System</v>
          </cell>
          <cell r="C4" t="str">
            <v>Procurement</v>
          </cell>
          <cell r="E4" t="str">
            <v>Prior procurement</v>
          </cell>
        </row>
        <row r="5">
          <cell r="A5" t="str">
            <v>Test Cryostat</v>
          </cell>
          <cell r="C5" t="str">
            <v>Fabrication</v>
          </cell>
          <cell r="E5" t="str">
            <v>Past experience</v>
          </cell>
        </row>
        <row r="6">
          <cell r="A6" t="str">
            <v>DAQ and Controls</v>
          </cell>
          <cell r="C6" t="str">
            <v>Installation</v>
          </cell>
          <cell r="E6" t="str">
            <v>Engr. estimate</v>
          </cell>
        </row>
        <row r="7">
          <cell r="A7" t="str">
            <v>Quench Protection</v>
          </cell>
          <cell r="C7" t="str">
            <v>Modifications</v>
          </cell>
        </row>
        <row r="8">
          <cell r="C8" t="str">
            <v>Commissioning</v>
          </cell>
        </row>
        <row r="9">
          <cell r="C9" t="str">
            <v>Removal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O30"/>
  <sheetViews>
    <sheetView topLeftCell="A10" workbookViewId="0">
      <selection activeCell="J12" sqref="J12"/>
    </sheetView>
  </sheetViews>
  <sheetFormatPr defaultColWidth="8.85546875" defaultRowHeight="15" x14ac:dyDescent="0.25"/>
  <cols>
    <col min="2" max="2" width="17.28515625" customWidth="1"/>
    <col min="3" max="3" width="9.42578125" bestFit="1" customWidth="1"/>
    <col min="4" max="7" width="10.28515625" bestFit="1" customWidth="1"/>
    <col min="8" max="8" width="11.28515625" customWidth="1"/>
    <col min="9" max="9" width="10.28515625" bestFit="1" customWidth="1"/>
    <col min="10" max="11" width="10.140625" bestFit="1" customWidth="1"/>
    <col min="12" max="12" width="9.42578125" bestFit="1" customWidth="1"/>
    <col min="13" max="13" width="15.28515625" customWidth="1"/>
    <col min="14" max="14" width="13" customWidth="1"/>
    <col min="15" max="15" width="12.28515625" customWidth="1"/>
  </cols>
  <sheetData>
    <row r="3" spans="2:15" ht="3" customHeight="1" thickBot="1" x14ac:dyDescent="0.3"/>
    <row r="4" spans="2:15" ht="15.75" thickTop="1" x14ac:dyDescent="0.25">
      <c r="B4" s="7"/>
      <c r="C4" s="29" t="s">
        <v>24</v>
      </c>
      <c r="D4" s="30"/>
      <c r="E4" s="30"/>
      <c r="F4" s="30"/>
      <c r="G4" s="30"/>
      <c r="H4" s="30"/>
      <c r="I4" s="30"/>
      <c r="J4" s="30"/>
      <c r="K4" s="30"/>
      <c r="L4" s="31"/>
      <c r="M4" s="8"/>
      <c r="N4" s="8"/>
      <c r="O4" s="9"/>
    </row>
    <row r="5" spans="2:15" ht="63" customHeight="1" x14ac:dyDescent="0.25">
      <c r="B5" s="10"/>
      <c r="C5" s="32"/>
      <c r="D5" s="33"/>
      <c r="E5" s="33"/>
      <c r="F5" s="33"/>
      <c r="G5" s="33"/>
      <c r="H5" s="33"/>
      <c r="I5" s="33"/>
      <c r="J5" s="33"/>
      <c r="K5" s="33"/>
      <c r="L5" s="34"/>
      <c r="M5" s="2"/>
      <c r="N5" s="2"/>
      <c r="O5" s="11"/>
    </row>
    <row r="6" spans="2:15" ht="63" customHeight="1" x14ac:dyDescent="0.25">
      <c r="B6" s="10"/>
      <c r="C6" s="35" t="s">
        <v>23</v>
      </c>
      <c r="D6" s="35"/>
      <c r="E6" s="35"/>
      <c r="F6" s="35"/>
      <c r="G6" s="35"/>
      <c r="H6" s="35"/>
      <c r="I6" s="35"/>
      <c r="J6" s="35"/>
      <c r="K6" s="35"/>
      <c r="L6" s="35"/>
      <c r="M6" s="2"/>
      <c r="N6" s="2"/>
      <c r="O6" s="11"/>
    </row>
    <row r="7" spans="2:15" ht="45" x14ac:dyDescent="0.25">
      <c r="B7" s="3"/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5" t="s">
        <v>22</v>
      </c>
      <c r="N7" s="1" t="s">
        <v>13</v>
      </c>
      <c r="O7" s="12" t="s">
        <v>12</v>
      </c>
    </row>
    <row r="8" spans="2:15" x14ac:dyDescent="0.25">
      <c r="B8" s="3" t="s">
        <v>14</v>
      </c>
      <c r="C8" s="14">
        <v>2.7E-2</v>
      </c>
      <c r="D8" s="14">
        <v>5.4699999999999999E-2</v>
      </c>
      <c r="E8" s="14">
        <v>8.3199999999999996E-2</v>
      </c>
      <c r="F8" s="14">
        <v>0.1124</v>
      </c>
      <c r="G8" s="14">
        <v>0.1424</v>
      </c>
      <c r="H8" s="14">
        <v>0.17319999999999999</v>
      </c>
      <c r="I8" s="14">
        <v>0.2049</v>
      </c>
      <c r="J8" s="14">
        <v>0.2374</v>
      </c>
      <c r="K8" s="14">
        <v>0.27079999999999999</v>
      </c>
      <c r="L8" s="14">
        <v>0.30509999999999998</v>
      </c>
      <c r="M8" s="5"/>
      <c r="N8" s="1"/>
      <c r="O8" s="12"/>
    </row>
    <row r="9" spans="2:15" x14ac:dyDescent="0.25">
      <c r="B9" s="3" t="s">
        <v>15</v>
      </c>
      <c r="C9" s="14">
        <v>8.0000000000000002E-3</v>
      </c>
      <c r="D9" s="14">
        <v>2.8199999999999999E-2</v>
      </c>
      <c r="E9" s="14">
        <v>5.3900000000000003E-2</v>
      </c>
      <c r="F9" s="14">
        <v>8.0199999999999994E-2</v>
      </c>
      <c r="G9" s="14">
        <v>0.1072</v>
      </c>
      <c r="H9" s="14">
        <v>0.13489999999999999</v>
      </c>
      <c r="I9" s="14">
        <v>0.1633</v>
      </c>
      <c r="J9" s="14">
        <v>0.19239999999999999</v>
      </c>
      <c r="K9" s="14">
        <v>0.22159999999999999</v>
      </c>
      <c r="L9" s="14">
        <v>0.25269999999999998</v>
      </c>
      <c r="M9" s="5"/>
      <c r="N9" s="1"/>
      <c r="O9" s="12"/>
    </row>
    <row r="10" spans="2:15" x14ac:dyDescent="0.25">
      <c r="B10" s="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1"/>
      <c r="O10" s="26"/>
    </row>
    <row r="11" spans="2:15" x14ac:dyDescent="0.25">
      <c r="B11" s="15" t="s">
        <v>18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16"/>
      <c r="O11" s="27"/>
    </row>
    <row r="12" spans="2:15" x14ac:dyDescent="0.25">
      <c r="B12" s="17" t="s">
        <v>16</v>
      </c>
      <c r="C12" s="21"/>
      <c r="D12" s="21"/>
      <c r="E12" s="21"/>
      <c r="F12" s="21"/>
      <c r="G12" s="21"/>
      <c r="H12" s="21"/>
      <c r="I12" s="21">
        <v>500</v>
      </c>
      <c r="J12" s="21">
        <v>1200</v>
      </c>
      <c r="K12" s="21">
        <v>500</v>
      </c>
      <c r="L12" s="21">
        <v>300</v>
      </c>
      <c r="M12" s="22">
        <f>SUMPRODUCT(C12:L12, 1+C8:L8)</f>
        <v>3114.26</v>
      </c>
      <c r="N12" s="16">
        <v>0.3</v>
      </c>
      <c r="O12" s="27">
        <f>M12*(1+N12)</f>
        <v>4048.5380000000005</v>
      </c>
    </row>
    <row r="13" spans="2:15" x14ac:dyDescent="0.25">
      <c r="B13" s="17" t="s">
        <v>0</v>
      </c>
      <c r="C13" s="21"/>
      <c r="D13" s="21"/>
      <c r="E13" s="21"/>
      <c r="F13" s="21"/>
      <c r="G13" s="21"/>
      <c r="H13" s="21">
        <v>300</v>
      </c>
      <c r="I13" s="21">
        <v>800</v>
      </c>
      <c r="J13" s="21">
        <v>800</v>
      </c>
      <c r="K13" s="21">
        <v>800</v>
      </c>
      <c r="L13" s="21">
        <v>300</v>
      </c>
      <c r="M13" s="22">
        <f>SUMPRODUCT(C13:L13, 1+C9:L9)</f>
        <v>3578.1200000000003</v>
      </c>
      <c r="N13" s="16">
        <v>0.3</v>
      </c>
      <c r="O13" s="27">
        <f t="shared" ref="O13:O27" si="0">M13*(1+N13)</f>
        <v>4651.5560000000005</v>
      </c>
    </row>
    <row r="14" spans="2:15" x14ac:dyDescent="0.25">
      <c r="B14" s="1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16"/>
      <c r="O14" s="27"/>
    </row>
    <row r="15" spans="2:15" x14ac:dyDescent="0.25">
      <c r="B15" s="15" t="s">
        <v>19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16"/>
      <c r="O15" s="27"/>
    </row>
    <row r="16" spans="2:15" x14ac:dyDescent="0.25">
      <c r="B16" s="17" t="s">
        <v>16</v>
      </c>
      <c r="C16" s="21"/>
      <c r="D16" s="21"/>
      <c r="E16" s="21"/>
      <c r="F16" s="21"/>
      <c r="G16" s="21"/>
      <c r="H16" s="21"/>
      <c r="I16" s="21">
        <v>500</v>
      </c>
      <c r="J16" s="21">
        <v>1200</v>
      </c>
      <c r="K16" s="21">
        <v>500</v>
      </c>
      <c r="L16" s="21">
        <v>300</v>
      </c>
      <c r="M16" s="22">
        <f>SUMPRODUCT(C16:L16, 1+C8:L8)</f>
        <v>3114.26</v>
      </c>
      <c r="N16" s="16">
        <v>0.3</v>
      </c>
      <c r="O16" s="27">
        <f t="shared" si="0"/>
        <v>4048.5380000000005</v>
      </c>
    </row>
    <row r="17" spans="2:15" x14ac:dyDescent="0.25">
      <c r="B17" s="17" t="s">
        <v>0</v>
      </c>
      <c r="C17" s="21"/>
      <c r="D17" s="21"/>
      <c r="E17" s="21"/>
      <c r="F17" s="21"/>
      <c r="G17" s="21"/>
      <c r="H17" s="21">
        <v>300</v>
      </c>
      <c r="I17" s="21">
        <v>800</v>
      </c>
      <c r="J17" s="21">
        <v>800</v>
      </c>
      <c r="K17" s="21">
        <v>800</v>
      </c>
      <c r="L17" s="21">
        <v>300</v>
      </c>
      <c r="M17" s="22">
        <f>SUMPRODUCT(C17:L17, 1+C9:L9)</f>
        <v>3578.1200000000003</v>
      </c>
      <c r="N17" s="16">
        <v>0.3</v>
      </c>
      <c r="O17" s="27">
        <f t="shared" si="0"/>
        <v>4651.5560000000005</v>
      </c>
    </row>
    <row r="18" spans="2:15" x14ac:dyDescent="0.25">
      <c r="B18" s="1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16"/>
      <c r="O18" s="27"/>
    </row>
    <row r="19" spans="2:15" x14ac:dyDescent="0.25">
      <c r="B19" s="4" t="s">
        <v>17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"/>
      <c r="O19" s="27"/>
    </row>
    <row r="20" spans="2:15" x14ac:dyDescent="0.25">
      <c r="B20" s="18" t="s">
        <v>16</v>
      </c>
      <c r="C20" s="23">
        <v>100</v>
      </c>
      <c r="D20" s="23">
        <v>300</v>
      </c>
      <c r="E20" s="23">
        <v>200</v>
      </c>
      <c r="F20" s="23"/>
      <c r="G20" s="23"/>
      <c r="H20" s="23"/>
      <c r="I20" s="23"/>
      <c r="J20" s="23"/>
      <c r="K20" s="23"/>
      <c r="L20" s="23"/>
      <c r="M20" s="24">
        <f>SUMPRODUCT(C20:L20, 1 + C8:L8)</f>
        <v>635.75</v>
      </c>
      <c r="N20" s="16">
        <v>0.3</v>
      </c>
      <c r="O20" s="27">
        <f t="shared" si="0"/>
        <v>826.47500000000002</v>
      </c>
    </row>
    <row r="21" spans="2:15" x14ac:dyDescent="0.25">
      <c r="B21" s="18" t="s">
        <v>0</v>
      </c>
      <c r="C21" s="23">
        <v>100</v>
      </c>
      <c r="D21" s="23">
        <v>100</v>
      </c>
      <c r="E21" s="23">
        <v>100</v>
      </c>
      <c r="F21" s="23">
        <v>100</v>
      </c>
      <c r="G21" s="23"/>
      <c r="H21" s="23"/>
      <c r="I21" s="23"/>
      <c r="J21" s="23"/>
      <c r="K21" s="23"/>
      <c r="L21" s="23"/>
      <c r="M21" s="24">
        <f>SUMPRODUCT(C21:L21,1+C9:L9)</f>
        <v>417.03</v>
      </c>
      <c r="N21" s="16">
        <v>0.3</v>
      </c>
      <c r="O21" s="27">
        <f t="shared" si="0"/>
        <v>542.13900000000001</v>
      </c>
    </row>
    <row r="22" spans="2:15" x14ac:dyDescent="0.25">
      <c r="B22" s="1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  <c r="N22" s="16"/>
      <c r="O22" s="27"/>
    </row>
    <row r="23" spans="2:15" x14ac:dyDescent="0.25">
      <c r="B23" s="15" t="s">
        <v>20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  <c r="N23" s="16"/>
      <c r="O23" s="27"/>
    </row>
    <row r="24" spans="2:15" x14ac:dyDescent="0.25">
      <c r="B24" s="17" t="s">
        <v>0</v>
      </c>
      <c r="C24" s="21">
        <v>600</v>
      </c>
      <c r="D24" s="21">
        <v>600</v>
      </c>
      <c r="E24" s="21">
        <v>600</v>
      </c>
      <c r="F24" s="21">
        <v>600</v>
      </c>
      <c r="G24" s="21">
        <v>600</v>
      </c>
      <c r="H24" s="21">
        <v>600</v>
      </c>
      <c r="I24" s="21">
        <v>300</v>
      </c>
      <c r="J24" s="21">
        <v>300</v>
      </c>
      <c r="K24" s="21">
        <v>300</v>
      </c>
      <c r="L24" s="21">
        <v>300</v>
      </c>
      <c r="M24" s="22">
        <f>SUMPRODUCT(C24:L24,1+C9:L9)</f>
        <v>5296.4400000000014</v>
      </c>
      <c r="N24" s="16">
        <v>0.3</v>
      </c>
      <c r="O24" s="27">
        <f t="shared" si="0"/>
        <v>6885.3720000000021</v>
      </c>
    </row>
    <row r="25" spans="2:15" x14ac:dyDescent="0.25">
      <c r="B25" s="1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  <c r="N25" s="16"/>
      <c r="O25" s="27"/>
    </row>
    <row r="26" spans="2:15" x14ac:dyDescent="0.25">
      <c r="B26" s="15" t="s">
        <v>21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16"/>
      <c r="O26" s="27"/>
    </row>
    <row r="27" spans="2:15" x14ac:dyDescent="0.25">
      <c r="B27" s="17" t="s">
        <v>0</v>
      </c>
      <c r="C27" s="21">
        <v>150</v>
      </c>
      <c r="D27" s="21">
        <v>150</v>
      </c>
      <c r="E27" s="21">
        <v>150</v>
      </c>
      <c r="F27" s="21">
        <v>150</v>
      </c>
      <c r="G27" s="21">
        <v>150</v>
      </c>
      <c r="H27" s="21">
        <v>300</v>
      </c>
      <c r="I27" s="21">
        <v>300</v>
      </c>
      <c r="J27" s="21">
        <v>300</v>
      </c>
      <c r="K27" s="21">
        <v>300</v>
      </c>
      <c r="L27" s="21">
        <v>300</v>
      </c>
      <c r="M27" s="22">
        <f>SUMPRODUCT(C27:L27,1+C9:L9)</f>
        <v>2581.0949999999998</v>
      </c>
      <c r="N27" s="16">
        <v>0.3</v>
      </c>
      <c r="O27" s="27">
        <f t="shared" si="0"/>
        <v>3355.4234999999999</v>
      </c>
    </row>
    <row r="28" spans="2:15" x14ac:dyDescent="0.25">
      <c r="B28" s="1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16"/>
      <c r="O28" s="27"/>
    </row>
    <row r="29" spans="2:15" ht="15.75" thickBot="1" x14ac:dyDescent="0.3">
      <c r="B29" s="6" t="s">
        <v>1</v>
      </c>
      <c r="C29" s="25">
        <f>SUM(C10:C28)</f>
        <v>950</v>
      </c>
      <c r="D29" s="25">
        <f t="shared" ref="D29:L29" si="1">SUM(D10:D28)</f>
        <v>1150</v>
      </c>
      <c r="E29" s="25">
        <f t="shared" si="1"/>
        <v>1050</v>
      </c>
      <c r="F29" s="25">
        <f t="shared" si="1"/>
        <v>850</v>
      </c>
      <c r="G29" s="25">
        <f t="shared" si="1"/>
        <v>750</v>
      </c>
      <c r="H29" s="25">
        <f t="shared" si="1"/>
        <v>1500</v>
      </c>
      <c r="I29" s="25">
        <f t="shared" si="1"/>
        <v>3200</v>
      </c>
      <c r="J29" s="25">
        <f t="shared" si="1"/>
        <v>4600</v>
      </c>
      <c r="K29" s="25">
        <f t="shared" si="1"/>
        <v>3200</v>
      </c>
      <c r="L29" s="25">
        <f t="shared" si="1"/>
        <v>1800</v>
      </c>
      <c r="M29" s="25">
        <f>SUM(M10:M28)</f>
        <v>22315.075000000004</v>
      </c>
      <c r="N29" s="13"/>
      <c r="O29" s="28">
        <f>SUM(O10:O28)</f>
        <v>29009.597500000003</v>
      </c>
    </row>
    <row r="30" spans="2:15" ht="15.75" thickTop="1" x14ac:dyDescent="0.25"/>
  </sheetData>
  <mergeCells count="2">
    <mergeCell ref="C4:L5"/>
    <mergeCell ref="C6:L6"/>
  </mergeCells>
  <phoneticPr fontId="4" type="noConversion"/>
  <printOptions horizontalCentered="1" verticalCentered="1"/>
  <pageMargins left="0" right="0" top="0" bottom="0" header="0" footer="0"/>
  <pageSetup scale="7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0"/>
  <sheetViews>
    <sheetView tabSelected="1" topLeftCell="B8" workbookViewId="0">
      <selection activeCell="C30" sqref="C30:L30"/>
    </sheetView>
  </sheetViews>
  <sheetFormatPr defaultColWidth="8.85546875" defaultRowHeight="15" x14ac:dyDescent="0.25"/>
  <cols>
    <col min="2" max="2" width="17.28515625" customWidth="1"/>
    <col min="3" max="3" width="9.42578125" bestFit="1" customWidth="1"/>
    <col min="4" max="7" width="10.28515625" bestFit="1" customWidth="1"/>
    <col min="8" max="8" width="11.28515625" customWidth="1"/>
    <col min="9" max="9" width="10.28515625" bestFit="1" customWidth="1"/>
    <col min="10" max="11" width="10.140625" bestFit="1" customWidth="1"/>
    <col min="12" max="12" width="9.42578125" bestFit="1" customWidth="1"/>
    <col min="13" max="13" width="15.28515625" customWidth="1"/>
    <col min="14" max="14" width="13" customWidth="1"/>
    <col min="15" max="15" width="12.28515625" customWidth="1"/>
  </cols>
  <sheetData>
    <row r="3" spans="2:15" ht="3" customHeight="1" thickBot="1" x14ac:dyDescent="0.3"/>
    <row r="4" spans="2:15" ht="15.75" thickTop="1" x14ac:dyDescent="0.25">
      <c r="B4" s="7"/>
      <c r="C4" s="29" t="s">
        <v>24</v>
      </c>
      <c r="D4" s="30"/>
      <c r="E4" s="30"/>
      <c r="F4" s="30"/>
      <c r="G4" s="30"/>
      <c r="H4" s="30"/>
      <c r="I4" s="30"/>
      <c r="J4" s="30"/>
      <c r="K4" s="30"/>
      <c r="L4" s="31"/>
      <c r="M4" s="8"/>
      <c r="N4" s="8"/>
      <c r="O4" s="9"/>
    </row>
    <row r="5" spans="2:15" ht="63" customHeight="1" x14ac:dyDescent="0.25">
      <c r="B5" s="10"/>
      <c r="C5" s="32"/>
      <c r="D5" s="33"/>
      <c r="E5" s="33"/>
      <c r="F5" s="33"/>
      <c r="G5" s="33"/>
      <c r="H5" s="33"/>
      <c r="I5" s="33"/>
      <c r="J5" s="33"/>
      <c r="K5" s="33"/>
      <c r="L5" s="34"/>
      <c r="M5" s="2"/>
      <c r="N5" s="2"/>
      <c r="O5" s="11"/>
    </row>
    <row r="6" spans="2:15" ht="63" customHeight="1" x14ac:dyDescent="0.25">
      <c r="B6" s="10"/>
      <c r="C6" s="35" t="s">
        <v>23</v>
      </c>
      <c r="D6" s="35"/>
      <c r="E6" s="35"/>
      <c r="F6" s="35"/>
      <c r="G6" s="35"/>
      <c r="H6" s="35"/>
      <c r="I6" s="35"/>
      <c r="J6" s="35"/>
      <c r="K6" s="35"/>
      <c r="L6" s="35"/>
      <c r="M6" s="2"/>
      <c r="N6" s="2"/>
      <c r="O6" s="11"/>
    </row>
    <row r="7" spans="2:15" ht="45" x14ac:dyDescent="0.25">
      <c r="B7" s="3"/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5" t="s">
        <v>22</v>
      </c>
      <c r="N7" s="1" t="s">
        <v>13</v>
      </c>
      <c r="O7" s="12" t="s">
        <v>12</v>
      </c>
    </row>
    <row r="8" spans="2:15" x14ac:dyDescent="0.25">
      <c r="B8" s="3" t="s">
        <v>14</v>
      </c>
      <c r="C8" s="14">
        <v>2.7E-2</v>
      </c>
      <c r="D8" s="14">
        <v>5.4699999999999999E-2</v>
      </c>
      <c r="E8" s="14">
        <v>8.3199999999999996E-2</v>
      </c>
      <c r="F8" s="14">
        <v>0.1124</v>
      </c>
      <c r="G8" s="14">
        <v>0.1424</v>
      </c>
      <c r="H8" s="14">
        <v>0.17319999999999999</v>
      </c>
      <c r="I8" s="14">
        <v>0.2049</v>
      </c>
      <c r="J8" s="14">
        <v>0.2374</v>
      </c>
      <c r="K8" s="14">
        <v>0.27079999999999999</v>
      </c>
      <c r="L8" s="14">
        <v>0.30509999999999998</v>
      </c>
      <c r="M8" s="5"/>
      <c r="N8" s="1"/>
      <c r="O8" s="12"/>
    </row>
    <row r="9" spans="2:15" x14ac:dyDescent="0.25">
      <c r="B9" s="3" t="s">
        <v>15</v>
      </c>
      <c r="C9" s="14">
        <v>8.0000000000000002E-3</v>
      </c>
      <c r="D9" s="14">
        <v>2.8199999999999999E-2</v>
      </c>
      <c r="E9" s="14">
        <v>5.3900000000000003E-2</v>
      </c>
      <c r="F9" s="14">
        <v>8.0199999999999994E-2</v>
      </c>
      <c r="G9" s="14">
        <v>0.1072</v>
      </c>
      <c r="H9" s="14">
        <v>0.13489999999999999</v>
      </c>
      <c r="I9" s="14">
        <v>0.1633</v>
      </c>
      <c r="J9" s="14">
        <v>0.19239999999999999</v>
      </c>
      <c r="K9" s="14">
        <v>0.22159999999999999</v>
      </c>
      <c r="L9" s="14">
        <v>0.25269999999999998</v>
      </c>
      <c r="M9" s="5"/>
      <c r="N9" s="1"/>
      <c r="O9" s="12"/>
    </row>
    <row r="10" spans="2:15" x14ac:dyDescent="0.25">
      <c r="B10" s="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1"/>
      <c r="O10" s="26"/>
    </row>
    <row r="11" spans="2:15" x14ac:dyDescent="0.25">
      <c r="B11" s="15" t="s">
        <v>18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16"/>
      <c r="O11" s="27"/>
    </row>
    <row r="12" spans="2:15" x14ac:dyDescent="0.25">
      <c r="B12" s="17" t="s">
        <v>16</v>
      </c>
      <c r="C12" s="21"/>
      <c r="D12" s="21"/>
      <c r="E12" s="21"/>
      <c r="F12" s="21"/>
      <c r="G12" s="21"/>
      <c r="H12" s="21"/>
      <c r="I12" s="21">
        <f>500*(1+I8)</f>
        <v>602.45000000000005</v>
      </c>
      <c r="J12" s="21">
        <f>1200*(1+J8)</f>
        <v>1484.88</v>
      </c>
      <c r="K12" s="21">
        <f>500*(1+K8)</f>
        <v>635.4</v>
      </c>
      <c r="L12" s="21">
        <f>300*(1+L8)</f>
        <v>391.53</v>
      </c>
      <c r="M12" s="22">
        <f>SUM(C12:L12)</f>
        <v>3114.26</v>
      </c>
      <c r="N12" s="16">
        <v>0.3</v>
      </c>
      <c r="O12" s="27">
        <f>M12*(1+N12)</f>
        <v>4048.5380000000005</v>
      </c>
    </row>
    <row r="13" spans="2:15" x14ac:dyDescent="0.25">
      <c r="B13" s="17" t="s">
        <v>0</v>
      </c>
      <c r="C13" s="21"/>
      <c r="D13" s="21"/>
      <c r="E13" s="21"/>
      <c r="F13" s="21"/>
      <c r="G13" s="21"/>
      <c r="H13" s="21">
        <f>300*(1+H9)</f>
        <v>340.47</v>
      </c>
      <c r="I13" s="21">
        <f>800*(1+I9)</f>
        <v>930.64</v>
      </c>
      <c r="J13" s="21">
        <f t="shared" ref="J13:L13" si="0">800*(1+J9)</f>
        <v>953.92</v>
      </c>
      <c r="K13" s="21">
        <f>800*(1+K9)</f>
        <v>977.28</v>
      </c>
      <c r="L13" s="21">
        <f>300*(1+L9)</f>
        <v>375.81</v>
      </c>
      <c r="M13" s="22">
        <f>SUM(C13:L13)</f>
        <v>3578.1200000000003</v>
      </c>
      <c r="N13" s="16">
        <v>0.3</v>
      </c>
      <c r="O13" s="27">
        <f t="shared" ref="O13:O27" si="1">M13*(1+N13)</f>
        <v>4651.5560000000005</v>
      </c>
    </row>
    <row r="14" spans="2:15" x14ac:dyDescent="0.25">
      <c r="B14" s="1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16"/>
      <c r="O14" s="27"/>
    </row>
    <row r="15" spans="2:15" x14ac:dyDescent="0.25">
      <c r="B15" s="15" t="s">
        <v>19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16"/>
      <c r="O15" s="27"/>
    </row>
    <row r="16" spans="2:15" x14ac:dyDescent="0.25">
      <c r="B16" s="17" t="s">
        <v>16</v>
      </c>
      <c r="C16" s="21"/>
      <c r="D16" s="21"/>
      <c r="E16" s="21"/>
      <c r="F16" s="21"/>
      <c r="G16" s="21"/>
      <c r="H16" s="21"/>
      <c r="I16" s="21">
        <f>500*(1+I8)</f>
        <v>602.45000000000005</v>
      </c>
      <c r="J16" s="21">
        <f>1200*(1+J8)</f>
        <v>1484.88</v>
      </c>
      <c r="K16" s="21">
        <f>500*(1+K8)</f>
        <v>635.4</v>
      </c>
      <c r="L16" s="21">
        <f>300*(1+L8)</f>
        <v>391.53</v>
      </c>
      <c r="M16" s="22">
        <f>SUM(C16:L16)</f>
        <v>3114.26</v>
      </c>
      <c r="N16" s="16">
        <v>0.3</v>
      </c>
      <c r="O16" s="27">
        <f t="shared" si="1"/>
        <v>4048.5380000000005</v>
      </c>
    </row>
    <row r="17" spans="2:15" x14ac:dyDescent="0.25">
      <c r="B17" s="17" t="s">
        <v>0</v>
      </c>
      <c r="C17" s="21"/>
      <c r="D17" s="21"/>
      <c r="E17" s="21"/>
      <c r="F17" s="21"/>
      <c r="G17" s="21"/>
      <c r="H17" s="21">
        <f t="shared" ref="H17:L17" si="2">H13</f>
        <v>340.47</v>
      </c>
      <c r="I17" s="21">
        <f t="shared" si="2"/>
        <v>930.64</v>
      </c>
      <c r="J17" s="21">
        <f t="shared" si="2"/>
        <v>953.92</v>
      </c>
      <c r="K17" s="21">
        <f t="shared" si="2"/>
        <v>977.28</v>
      </c>
      <c r="L17" s="21">
        <f t="shared" si="2"/>
        <v>375.81</v>
      </c>
      <c r="M17" s="22">
        <f>SUM(C17:L17)</f>
        <v>3578.1200000000003</v>
      </c>
      <c r="N17" s="16">
        <v>0.3</v>
      </c>
      <c r="O17" s="27">
        <f t="shared" si="1"/>
        <v>4651.5560000000005</v>
      </c>
    </row>
    <row r="18" spans="2:15" x14ac:dyDescent="0.25">
      <c r="B18" s="1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16"/>
      <c r="O18" s="27"/>
    </row>
    <row r="19" spans="2:15" x14ac:dyDescent="0.25">
      <c r="B19" s="4" t="s">
        <v>17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"/>
      <c r="O19" s="27"/>
    </row>
    <row r="20" spans="2:15" x14ac:dyDescent="0.25">
      <c r="B20" s="18" t="s">
        <v>16</v>
      </c>
      <c r="C20" s="23">
        <f>100*(1+C8)</f>
        <v>102.69999999999999</v>
      </c>
      <c r="D20" s="23">
        <f>300*(1+D8)</f>
        <v>316.40999999999997</v>
      </c>
      <c r="E20" s="23">
        <f>200*(1+E8)</f>
        <v>216.64</v>
      </c>
      <c r="F20" s="23"/>
      <c r="G20" s="23"/>
      <c r="H20" s="23"/>
      <c r="I20" s="23"/>
      <c r="J20" s="23"/>
      <c r="K20" s="23"/>
      <c r="L20" s="23"/>
      <c r="M20" s="24">
        <f>SUM(C20:L20)</f>
        <v>635.75</v>
      </c>
      <c r="N20" s="16">
        <v>0.3</v>
      </c>
      <c r="O20" s="27">
        <f t="shared" si="1"/>
        <v>826.47500000000002</v>
      </c>
    </row>
    <row r="21" spans="2:15" x14ac:dyDescent="0.25">
      <c r="B21" s="18" t="s">
        <v>0</v>
      </c>
      <c r="C21" s="23">
        <f>100*(1+C9)</f>
        <v>100.8</v>
      </c>
      <c r="D21" s="23">
        <f t="shared" ref="D21:F21" si="3">100*(1+D9)</f>
        <v>102.82</v>
      </c>
      <c r="E21" s="23">
        <f t="shared" si="3"/>
        <v>105.39</v>
      </c>
      <c r="F21" s="23">
        <f t="shared" si="3"/>
        <v>108.02000000000001</v>
      </c>
      <c r="G21" s="23"/>
      <c r="H21" s="23"/>
      <c r="I21" s="23"/>
      <c r="J21" s="23"/>
      <c r="K21" s="23"/>
      <c r="L21" s="23"/>
      <c r="M21" s="24">
        <f>SUM(C21:L21)</f>
        <v>417.03</v>
      </c>
      <c r="N21" s="16">
        <v>0.3</v>
      </c>
      <c r="O21" s="27">
        <f t="shared" si="1"/>
        <v>542.13900000000001</v>
      </c>
    </row>
    <row r="22" spans="2:15" x14ac:dyDescent="0.25">
      <c r="B22" s="1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  <c r="N22" s="16"/>
      <c r="O22" s="27"/>
    </row>
    <row r="23" spans="2:15" x14ac:dyDescent="0.25">
      <c r="B23" s="15" t="s">
        <v>20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  <c r="N23" s="16"/>
      <c r="O23" s="27"/>
    </row>
    <row r="24" spans="2:15" x14ac:dyDescent="0.25">
      <c r="B24" s="17" t="s">
        <v>0</v>
      </c>
      <c r="C24" s="21">
        <f>600*(1+C9)</f>
        <v>604.79999999999995</v>
      </c>
      <c r="D24" s="21">
        <f t="shared" ref="D24:H24" si="4">600*(1+D9)</f>
        <v>616.91999999999996</v>
      </c>
      <c r="E24" s="21">
        <f t="shared" si="4"/>
        <v>632.34</v>
      </c>
      <c r="F24" s="21">
        <f t="shared" si="4"/>
        <v>648.12</v>
      </c>
      <c r="G24" s="21">
        <f t="shared" si="4"/>
        <v>664.31999999999994</v>
      </c>
      <c r="H24" s="21">
        <f t="shared" si="4"/>
        <v>680.94</v>
      </c>
      <c r="I24" s="21">
        <f>300*(1+I9)</f>
        <v>348.99</v>
      </c>
      <c r="J24" s="21">
        <f t="shared" ref="J24:L24" si="5">300*(1+J9)</f>
        <v>357.71999999999997</v>
      </c>
      <c r="K24" s="21">
        <f t="shared" si="5"/>
        <v>366.48</v>
      </c>
      <c r="L24" s="21">
        <f t="shared" si="5"/>
        <v>375.81</v>
      </c>
      <c r="M24" s="22">
        <f>SUM(C24:L24)</f>
        <v>5296.4400000000014</v>
      </c>
      <c r="N24" s="16">
        <v>0.3</v>
      </c>
      <c r="O24" s="27">
        <f t="shared" si="1"/>
        <v>6885.3720000000021</v>
      </c>
    </row>
    <row r="25" spans="2:15" x14ac:dyDescent="0.25">
      <c r="B25" s="1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  <c r="N25" s="16"/>
      <c r="O25" s="27"/>
    </row>
    <row r="26" spans="2:15" x14ac:dyDescent="0.25">
      <c r="B26" s="15" t="s">
        <v>21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16"/>
      <c r="O26" s="27"/>
    </row>
    <row r="27" spans="2:15" x14ac:dyDescent="0.25">
      <c r="B27" s="17" t="s">
        <v>0</v>
      </c>
      <c r="C27" s="21">
        <f>150*(1+C9)</f>
        <v>151.19999999999999</v>
      </c>
      <c r="D27" s="21">
        <f t="shared" ref="D27:G27" si="6">150*(1+D9)</f>
        <v>154.22999999999999</v>
      </c>
      <c r="E27" s="21">
        <f t="shared" si="6"/>
        <v>158.08500000000001</v>
      </c>
      <c r="F27" s="21">
        <f t="shared" si="6"/>
        <v>162.03</v>
      </c>
      <c r="G27" s="21">
        <f t="shared" si="6"/>
        <v>166.07999999999998</v>
      </c>
      <c r="H27" s="21">
        <f>300*(1+H9)</f>
        <v>340.47</v>
      </c>
      <c r="I27" s="21">
        <f t="shared" ref="I27:L27" si="7">300*(1+I9)</f>
        <v>348.99</v>
      </c>
      <c r="J27" s="21">
        <f t="shared" si="7"/>
        <v>357.71999999999997</v>
      </c>
      <c r="K27" s="21">
        <f t="shared" si="7"/>
        <v>366.48</v>
      </c>
      <c r="L27" s="21">
        <f t="shared" si="7"/>
        <v>375.81</v>
      </c>
      <c r="M27" s="22">
        <f>SUM(C27:L27)</f>
        <v>2581.0949999999998</v>
      </c>
      <c r="N27" s="16">
        <v>0.3</v>
      </c>
      <c r="O27" s="27">
        <f t="shared" si="1"/>
        <v>3355.4234999999999</v>
      </c>
    </row>
    <row r="28" spans="2:15" x14ac:dyDescent="0.25">
      <c r="B28" s="1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16"/>
      <c r="O28" s="27"/>
    </row>
    <row r="29" spans="2:15" ht="15.75" thickBot="1" x14ac:dyDescent="0.3">
      <c r="B29" s="6" t="s">
        <v>1</v>
      </c>
      <c r="C29" s="25">
        <f>SUM(C10:C28)</f>
        <v>959.5</v>
      </c>
      <c r="D29" s="25">
        <f t="shared" ref="D29:L29" si="8">SUM(D10:D28)</f>
        <v>1190.3799999999999</v>
      </c>
      <c r="E29" s="25">
        <f t="shared" si="8"/>
        <v>1112.4549999999999</v>
      </c>
      <c r="F29" s="25">
        <f t="shared" si="8"/>
        <v>918.17</v>
      </c>
      <c r="G29" s="25">
        <f t="shared" si="8"/>
        <v>830.39999999999986</v>
      </c>
      <c r="H29" s="25">
        <f t="shared" si="8"/>
        <v>1702.3500000000001</v>
      </c>
      <c r="I29" s="25">
        <f t="shared" si="8"/>
        <v>3764.16</v>
      </c>
      <c r="J29" s="25">
        <f t="shared" si="8"/>
        <v>5593.0400000000009</v>
      </c>
      <c r="K29" s="25">
        <f t="shared" si="8"/>
        <v>3958.3199999999997</v>
      </c>
      <c r="L29" s="25">
        <f t="shared" si="8"/>
        <v>2286.2999999999997</v>
      </c>
      <c r="M29" s="25">
        <f>SUM(M10:M28)</f>
        <v>22315.075000000004</v>
      </c>
      <c r="N29" s="13"/>
      <c r="O29" s="28">
        <f>SUM(O10:O28)</f>
        <v>29009.597500000003</v>
      </c>
    </row>
    <row r="30" spans="2:15" ht="15.75" thickTop="1" x14ac:dyDescent="0.25">
      <c r="B30" s="36" t="s">
        <v>25</v>
      </c>
      <c r="C30" s="37">
        <f>C29*1000</f>
        <v>959500</v>
      </c>
      <c r="D30" s="37">
        <f t="shared" ref="D30:O30" si="9">D29*1000</f>
        <v>1190379.9999999998</v>
      </c>
      <c r="E30" s="37">
        <f t="shared" si="9"/>
        <v>1112455</v>
      </c>
      <c r="F30" s="37">
        <f t="shared" si="9"/>
        <v>918170</v>
      </c>
      <c r="G30" s="37">
        <f t="shared" si="9"/>
        <v>830399.99999999988</v>
      </c>
      <c r="H30" s="37">
        <f t="shared" si="9"/>
        <v>1702350.0000000002</v>
      </c>
      <c r="I30" s="37">
        <f t="shared" si="9"/>
        <v>3764160</v>
      </c>
      <c r="J30" s="37">
        <f t="shared" si="9"/>
        <v>5593040.0000000009</v>
      </c>
      <c r="K30" s="37">
        <f t="shared" si="9"/>
        <v>3958319.9999999995</v>
      </c>
      <c r="L30" s="37">
        <f t="shared" si="9"/>
        <v>2286299.9999999995</v>
      </c>
      <c r="M30" s="37">
        <f t="shared" si="9"/>
        <v>22315075.000000004</v>
      </c>
      <c r="N30" s="37">
        <f t="shared" si="9"/>
        <v>0</v>
      </c>
      <c r="O30" s="37">
        <f t="shared" si="9"/>
        <v>29009597.500000004</v>
      </c>
    </row>
  </sheetData>
  <mergeCells count="2">
    <mergeCell ref="C4:L5"/>
    <mergeCell ref="C6:L6"/>
  </mergeCells>
  <printOptions horizontalCentered="1" verticalCentered="1"/>
  <pageMargins left="0" right="0" top="0" bottom="0" header="0" footer="0"/>
  <pageSetup scale="7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SummaryEscalationModification</vt:lpstr>
      <vt:lpstr>Summary!Print_Area</vt:lpstr>
      <vt:lpstr>SummaryEscalationModification!Print_Area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Marc Kaducak</cp:lastModifiedBy>
  <cp:lastPrinted>2012-12-11T00:23:03Z</cp:lastPrinted>
  <dcterms:created xsi:type="dcterms:W3CDTF">2012-06-01T16:18:36Z</dcterms:created>
  <dcterms:modified xsi:type="dcterms:W3CDTF">2012-12-18T22:19:39Z</dcterms:modified>
</cp:coreProperties>
</file>