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/>
  </bookViews>
  <sheets>
    <sheet name="Crab Cavities" sheetId="1" r:id="rId1"/>
    <sheet name="D2 Magnets" sheetId="3" r:id="rId2"/>
    <sheet name="Magnets" sheetId="4" r:id="rId3"/>
    <sheet name="11 T" sheetId="5" r:id="rId4"/>
    <sheet name="Summary" sheetId="2" r:id="rId5"/>
  </sheets>
  <externalReferences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B5" i="2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C12" i="5"/>
  <c r="D12" i="5"/>
  <c r="E12" i="5"/>
  <c r="F12" i="5"/>
  <c r="G12" i="5"/>
  <c r="H12" i="5"/>
  <c r="I12" i="5"/>
  <c r="B12" i="5"/>
  <c r="J12" i="5"/>
  <c r="J13" i="5"/>
  <c r="J14" i="5"/>
  <c r="J15" i="5"/>
  <c r="J16" i="5"/>
  <c r="J17" i="5"/>
  <c r="I17" i="5"/>
  <c r="H17" i="5"/>
  <c r="G17" i="5"/>
  <c r="F17" i="5"/>
  <c r="E17" i="5"/>
  <c r="D17" i="5"/>
  <c r="C17" i="5"/>
  <c r="B17" i="5"/>
  <c r="B10" i="4"/>
  <c r="C10" i="4"/>
  <c r="D10" i="4"/>
  <c r="E10" i="4"/>
  <c r="F10" i="4"/>
  <c r="K10" i="4"/>
  <c r="K12" i="4"/>
  <c r="C12" i="4"/>
  <c r="D12" i="4"/>
  <c r="E12" i="4"/>
  <c r="F12" i="4"/>
  <c r="G12" i="4"/>
  <c r="H12" i="4"/>
  <c r="I12" i="4"/>
  <c r="J12" i="4"/>
  <c r="B12" i="4"/>
  <c r="K11" i="4"/>
  <c r="G10" i="4"/>
  <c r="H10" i="4"/>
  <c r="I10" i="4"/>
  <c r="J10" i="4"/>
  <c r="K5" i="4"/>
  <c r="K6" i="4"/>
  <c r="K7" i="4"/>
  <c r="K8" i="4"/>
  <c r="K9" i="4"/>
  <c r="K4" i="4"/>
  <c r="E6" i="2"/>
  <c r="F6" i="2"/>
  <c r="G6" i="2"/>
  <c r="I6" i="2"/>
  <c r="D6" i="2"/>
  <c r="F15" i="3"/>
  <c r="F14" i="3"/>
  <c r="F13" i="3"/>
  <c r="F12" i="3"/>
  <c r="I8" i="1"/>
  <c r="I9" i="1"/>
  <c r="C22" i="1"/>
  <c r="I10" i="1"/>
  <c r="I11" i="1"/>
  <c r="C23" i="1"/>
  <c r="I12" i="1"/>
  <c r="I13" i="1"/>
  <c r="C24" i="1"/>
  <c r="I14" i="1"/>
  <c r="I15" i="1"/>
  <c r="C25" i="1"/>
  <c r="I16" i="1"/>
  <c r="I17" i="1"/>
  <c r="C26" i="1"/>
  <c r="C27" i="1"/>
  <c r="F4" i="2"/>
  <c r="J8" i="1"/>
  <c r="J9" i="1"/>
  <c r="D22" i="1"/>
  <c r="J10" i="1"/>
  <c r="J11" i="1"/>
  <c r="D23" i="1"/>
  <c r="J12" i="1"/>
  <c r="J13" i="1"/>
  <c r="D24" i="1"/>
  <c r="J14" i="1"/>
  <c r="J15" i="1"/>
  <c r="D25" i="1"/>
  <c r="J16" i="1"/>
  <c r="J17" i="1"/>
  <c r="D26" i="1"/>
  <c r="D27" i="1"/>
  <c r="G4" i="2"/>
  <c r="K8" i="1"/>
  <c r="K9" i="1"/>
  <c r="E22" i="1"/>
  <c r="K10" i="1"/>
  <c r="K11" i="1"/>
  <c r="E23" i="1"/>
  <c r="K12" i="1"/>
  <c r="K13" i="1"/>
  <c r="E24" i="1"/>
  <c r="K14" i="1"/>
  <c r="K15" i="1"/>
  <c r="E25" i="1"/>
  <c r="K16" i="1"/>
  <c r="K17" i="1"/>
  <c r="E26" i="1"/>
  <c r="E27" i="1"/>
  <c r="H4" i="2"/>
  <c r="L8" i="1"/>
  <c r="L9" i="1"/>
  <c r="F22" i="1"/>
  <c r="L10" i="1"/>
  <c r="L11" i="1"/>
  <c r="F23" i="1"/>
  <c r="L12" i="1"/>
  <c r="L13" i="1"/>
  <c r="F24" i="1"/>
  <c r="L14" i="1"/>
  <c r="L15" i="1"/>
  <c r="F25" i="1"/>
  <c r="L16" i="1"/>
  <c r="L17" i="1"/>
  <c r="F26" i="1"/>
  <c r="F27" i="1"/>
  <c r="I4" i="2"/>
  <c r="H8" i="1"/>
  <c r="H9" i="1"/>
  <c r="B22" i="1"/>
  <c r="H10" i="1"/>
  <c r="H11" i="1"/>
  <c r="B23" i="1"/>
  <c r="H12" i="1"/>
  <c r="H13" i="1"/>
  <c r="B24" i="1"/>
  <c r="H14" i="1"/>
  <c r="H15" i="1"/>
  <c r="B25" i="1"/>
  <c r="H16" i="1"/>
  <c r="H17" i="1"/>
  <c r="B26" i="1"/>
  <c r="B27" i="1"/>
  <c r="E4" i="2"/>
  <c r="C8" i="1"/>
  <c r="D8" i="1"/>
  <c r="E8" i="1"/>
  <c r="F8" i="1"/>
  <c r="G8" i="1"/>
  <c r="M8" i="1"/>
  <c r="C9" i="1"/>
  <c r="D9" i="1"/>
  <c r="E9" i="1"/>
  <c r="F9" i="1"/>
  <c r="G9" i="1"/>
  <c r="M9" i="1"/>
  <c r="G22" i="1"/>
  <c r="H9" i="5"/>
  <c r="I9" i="5"/>
  <c r="J5" i="5"/>
  <c r="J6" i="5"/>
  <c r="J7" i="5"/>
  <c r="J4" i="5"/>
  <c r="J8" i="5"/>
  <c r="J9" i="5"/>
  <c r="G9" i="5"/>
  <c r="F9" i="5"/>
  <c r="E9" i="5"/>
  <c r="D9" i="5"/>
  <c r="C9" i="5"/>
  <c r="B9" i="5"/>
  <c r="C3" i="2"/>
  <c r="D3" i="2"/>
  <c r="E3" i="2"/>
  <c r="F3" i="2"/>
  <c r="G3" i="2"/>
  <c r="H3" i="2"/>
  <c r="I3" i="2"/>
  <c r="J3" i="2"/>
  <c r="B3" i="2"/>
  <c r="D6" i="1"/>
  <c r="D10" i="1"/>
  <c r="D12" i="1"/>
  <c r="D7" i="1"/>
  <c r="D11" i="1"/>
  <c r="D13" i="1"/>
  <c r="D14" i="1"/>
  <c r="D15" i="1"/>
  <c r="D16" i="1"/>
  <c r="D17" i="1"/>
  <c r="D4" i="1"/>
  <c r="E6" i="1"/>
  <c r="E10" i="1"/>
  <c r="E12" i="1"/>
  <c r="E7" i="1"/>
  <c r="E11" i="1"/>
  <c r="E13" i="1"/>
  <c r="E14" i="1"/>
  <c r="E15" i="1"/>
  <c r="E16" i="1"/>
  <c r="E17" i="1"/>
  <c r="E4" i="1"/>
  <c r="F6" i="1"/>
  <c r="F10" i="1"/>
  <c r="F12" i="1"/>
  <c r="F7" i="1"/>
  <c r="F11" i="1"/>
  <c r="F13" i="1"/>
  <c r="F14" i="1"/>
  <c r="F15" i="1"/>
  <c r="F16" i="1"/>
  <c r="F17" i="1"/>
  <c r="F4" i="1"/>
  <c r="G6" i="1"/>
  <c r="G10" i="1"/>
  <c r="G12" i="1"/>
  <c r="G7" i="1"/>
  <c r="G11" i="1"/>
  <c r="G13" i="1"/>
  <c r="G14" i="1"/>
  <c r="G15" i="1"/>
  <c r="G16" i="1"/>
  <c r="G17" i="1"/>
  <c r="G4" i="1"/>
  <c r="H6" i="1"/>
  <c r="H7" i="1"/>
  <c r="H4" i="1"/>
  <c r="I6" i="1"/>
  <c r="I7" i="1"/>
  <c r="I4" i="1"/>
  <c r="J6" i="1"/>
  <c r="J7" i="1"/>
  <c r="J4" i="1"/>
  <c r="K6" i="1"/>
  <c r="K7" i="1"/>
  <c r="K4" i="1"/>
  <c r="L6" i="1"/>
  <c r="L7" i="1"/>
  <c r="L4" i="1"/>
  <c r="D5" i="1"/>
  <c r="E5" i="1"/>
  <c r="F5" i="1"/>
  <c r="G5" i="1"/>
  <c r="H5" i="1"/>
  <c r="I5" i="1"/>
  <c r="J5" i="1"/>
  <c r="K5" i="1"/>
  <c r="L5" i="1"/>
  <c r="C6" i="1"/>
  <c r="C10" i="1"/>
  <c r="C12" i="1"/>
  <c r="C7" i="1"/>
  <c r="C11" i="1"/>
  <c r="C13" i="1"/>
  <c r="C14" i="1"/>
  <c r="C15" i="1"/>
  <c r="C16" i="1"/>
  <c r="C17" i="1"/>
  <c r="C4" i="1"/>
  <c r="C5" i="1"/>
  <c r="C12" i="3"/>
  <c r="C13" i="3"/>
  <c r="C16" i="3"/>
  <c r="D14" i="3"/>
  <c r="D15" i="3"/>
  <c r="D16" i="3"/>
  <c r="E14" i="3"/>
  <c r="E15" i="3"/>
  <c r="E16" i="3"/>
  <c r="F16" i="3"/>
  <c r="B12" i="3"/>
  <c r="B13" i="3"/>
  <c r="B16" i="3"/>
  <c r="C8" i="3"/>
  <c r="D8" i="3"/>
  <c r="E8" i="3"/>
  <c r="B8" i="3"/>
  <c r="D7" i="3"/>
  <c r="E7" i="3"/>
  <c r="E6" i="3"/>
  <c r="D6" i="3"/>
  <c r="C5" i="3"/>
  <c r="C4" i="3"/>
  <c r="B4" i="3"/>
  <c r="B5" i="3"/>
  <c r="F8" i="3"/>
  <c r="C9" i="2"/>
  <c r="D9" i="2"/>
  <c r="E9" i="2"/>
  <c r="F9" i="2"/>
  <c r="G9" i="2"/>
  <c r="H9" i="2"/>
  <c r="I9" i="2"/>
  <c r="J9" i="2"/>
  <c r="K3" i="2"/>
  <c r="K2" i="2"/>
  <c r="K6" i="2"/>
  <c r="K7" i="2"/>
  <c r="K4" i="2"/>
  <c r="K5" i="2"/>
  <c r="K8" i="2"/>
  <c r="K9" i="2"/>
  <c r="B9" i="2"/>
  <c r="G23" i="1"/>
  <c r="G24" i="1"/>
  <c r="G25" i="1"/>
  <c r="G26" i="1"/>
  <c r="G27" i="1"/>
  <c r="M17" i="1"/>
  <c r="M16" i="1"/>
  <c r="M15" i="1"/>
  <c r="M14" i="1"/>
  <c r="M13" i="1"/>
  <c r="M12" i="1"/>
  <c r="M11" i="1"/>
  <c r="M10" i="1"/>
  <c r="M7" i="1"/>
  <c r="M6" i="1"/>
  <c r="M5" i="1"/>
  <c r="M4" i="1"/>
</calcChain>
</file>

<file path=xl/sharedStrings.xml><?xml version="1.0" encoding="utf-8"?>
<sst xmlns="http://schemas.openxmlformats.org/spreadsheetml/2006/main" count="132" uniqueCount="50">
  <si>
    <t>For Overall HL-LHC Estimate Feb 2011</t>
  </si>
  <si>
    <t>YEAR</t>
  </si>
  <si>
    <t>TOTALS</t>
  </si>
  <si>
    <t>Totals</t>
  </si>
  <si>
    <t>SWF (M$)</t>
  </si>
  <si>
    <t>M&amp;S (M$)</t>
  </si>
  <si>
    <t>R&amp;D Compact Crab (Design/Prototype/Test in SPS)</t>
  </si>
  <si>
    <t>Construction of Cavities</t>
  </si>
  <si>
    <t>Construction of cryostats</t>
  </si>
  <si>
    <t>RF Power System</t>
  </si>
  <si>
    <t>LLRF &amp; controls</t>
  </si>
  <si>
    <t>Infrastructure &amp; installation</t>
  </si>
  <si>
    <t>USD/CHF</t>
  </si>
  <si>
    <t>Exchange rate as of 6/28/12</t>
  </si>
  <si>
    <t>M$/FTE-year</t>
  </si>
  <si>
    <t>As per T. Markiewicz worksheet</t>
  </si>
  <si>
    <t>Nb3Sn Quads</t>
  </si>
  <si>
    <t>Crab Cavities</t>
  </si>
  <si>
    <t>11 Tesla Dipoles</t>
  </si>
  <si>
    <t>D2 Separators</t>
  </si>
  <si>
    <t>High Bandwidth Feedback</t>
  </si>
  <si>
    <t>Collimation</t>
  </si>
  <si>
    <t>Ongoing LARP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</si>
  <si>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</si>
  <si>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</si>
  <si>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</si>
  <si>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</si>
  <si>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</si>
  <si>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</si>
  <si>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</si>
  <si>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</si>
  <si>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</si>
  <si>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Total</t>
  </si>
  <si>
    <t>EDIA</t>
  </si>
  <si>
    <t>Tooling</t>
  </si>
  <si>
    <t>Production</t>
  </si>
  <si>
    <t>Testing</t>
  </si>
  <si>
    <t>"+30% contingency"</t>
  </si>
  <si>
    <t>Magnet</t>
  </si>
  <si>
    <t>Prototypes</t>
  </si>
  <si>
    <t>Magnet Construction</t>
  </si>
  <si>
    <t>R&amp;D</t>
  </si>
  <si>
    <t>Prototype</t>
  </si>
  <si>
    <t>Infrastructure</t>
  </si>
  <si>
    <t>LS2 (8D+1)</t>
  </si>
  <si>
    <t>LS3 (8D+1)</t>
  </si>
  <si>
    <t>design+short models</t>
  </si>
  <si>
    <t>LHQ</t>
  </si>
  <si>
    <t>LHQ rad-hard coild</t>
  </si>
  <si>
    <t>LARP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</si>
</sst>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i/>
      <sz val="14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 style="double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ck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double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/>
      <right style="hair">
        <color auto="1"/>
      </right>
      <top style="thick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9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8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1" fillId="0" borderId="0" xfId="0" applyFont="1"/>
    <xf numFmtId="0" fontId="6" fillId="0" borderId="2" xfId="0" applyFont="1" applyFill="1" applyBorder="1" applyAlignment="1">
      <alignment horizontal="center" vertical="center"/>
    </xf>
    <xf numFmtId="2" fontId="6" fillId="0" borderId="4" xfId="0" applyNumberFormat="1" applyFont="1" applyBorder="1"/>
    <xf numFmtId="2" fontId="5" fillId="0" borderId="4" xfId="0" applyNumberFormat="1" applyFont="1" applyBorder="1"/>
    <xf numFmtId="2" fontId="5" fillId="0" borderId="6" xfId="0" applyNumberFormat="1" applyFont="1" applyBorder="1"/>
    <xf numFmtId="0" fontId="5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2" fontId="7" fillId="0" borderId="5" xfId="0" applyNumberFormat="1" applyFont="1" applyFill="1" applyBorder="1"/>
    <xf numFmtId="2" fontId="7" fillId="0" borderId="7" xfId="0" applyNumberFormat="1" applyFont="1" applyFill="1" applyBorder="1"/>
    <xf numFmtId="2" fontId="6" fillId="0" borderId="5" xfId="0" applyNumberFormat="1" applyFont="1" applyBorder="1"/>
    <xf numFmtId="0" fontId="5" fillId="0" borderId="8" xfId="0" applyFont="1" applyBorder="1" applyAlignment="1">
      <alignment wrapText="1"/>
    </xf>
    <xf numFmtId="0" fontId="2" fillId="0" borderId="9" xfId="0" applyFont="1" applyBorder="1"/>
    <xf numFmtId="2" fontId="2" fillId="0" borderId="9" xfId="0" applyNumberFormat="1" applyFont="1" applyFill="1" applyBorder="1" applyAlignment="1">
      <alignment horizontal="right"/>
    </xf>
    <xf numFmtId="0" fontId="5" fillId="0" borderId="10" xfId="0" applyFont="1" applyBorder="1" applyAlignment="1">
      <alignment wrapText="1"/>
    </xf>
    <xf numFmtId="0" fontId="2" fillId="0" borderId="11" xfId="0" applyFont="1" applyBorder="1"/>
    <xf numFmtId="2" fontId="2" fillId="0" borderId="11" xfId="0" applyNumberFormat="1" applyFont="1" applyFill="1" applyBorder="1" applyAlignment="1">
      <alignment horizontal="right"/>
    </xf>
    <xf numFmtId="0" fontId="8" fillId="0" borderId="8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2" fillId="0" borderId="13" xfId="0" applyFont="1" applyBorder="1"/>
    <xf numFmtId="2" fontId="2" fillId="0" borderId="13" xfId="0" applyNumberFormat="1" applyFont="1" applyFill="1" applyBorder="1" applyAlignment="1">
      <alignment horizontal="right"/>
    </xf>
    <xf numFmtId="0" fontId="0" fillId="0" borderId="12" xfId="0" applyBorder="1" applyAlignment="1">
      <alignment wrapText="1"/>
    </xf>
    <xf numFmtId="0" fontId="10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14" xfId="0" applyBorder="1" applyAlignment="1">
      <alignment wrapText="1"/>
    </xf>
    <xf numFmtId="0" fontId="2" fillId="0" borderId="15" xfId="0" applyFont="1" applyBorder="1"/>
    <xf numFmtId="2" fontId="2" fillId="0" borderId="15" xfId="0" applyNumberFormat="1" applyFont="1" applyFill="1" applyBorder="1" applyAlignment="1">
      <alignment horizontal="right"/>
    </xf>
    <xf numFmtId="2" fontId="0" fillId="0" borderId="0" xfId="0" applyNumberFormat="1"/>
    <xf numFmtId="0" fontId="8" fillId="0" borderId="16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0" fillId="0" borderId="22" xfId="0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wrapText="1"/>
    </xf>
    <xf numFmtId="0" fontId="2" fillId="0" borderId="28" xfId="0" applyFont="1" applyBorder="1"/>
    <xf numFmtId="0" fontId="0" fillId="0" borderId="16" xfId="0" applyBorder="1"/>
    <xf numFmtId="0" fontId="0" fillId="0" borderId="17" xfId="0" applyBorder="1"/>
    <xf numFmtId="0" fontId="2" fillId="0" borderId="18" xfId="0" applyFont="1" applyBorder="1"/>
    <xf numFmtId="0" fontId="0" fillId="0" borderId="19" xfId="0" applyBorder="1"/>
    <xf numFmtId="0" fontId="0" fillId="0" borderId="20" xfId="0" applyBorder="1"/>
    <xf numFmtId="0" fontId="2" fillId="0" borderId="21" xfId="0" applyFont="1" applyBorder="1"/>
    <xf numFmtId="0" fontId="0" fillId="0" borderId="25" xfId="0" applyBorder="1"/>
    <xf numFmtId="0" fontId="0" fillId="0" borderId="26" xfId="0" applyBorder="1"/>
    <xf numFmtId="0" fontId="2" fillId="0" borderId="27" xfId="0" applyFont="1" applyBorder="1"/>
    <xf numFmtId="0" fontId="2" fillId="0" borderId="29" xfId="0" applyFont="1" applyBorder="1"/>
    <xf numFmtId="0" fontId="2" fillId="0" borderId="30" xfId="0" applyFont="1" applyBorder="1"/>
    <xf numFmtId="2" fontId="0" fillId="0" borderId="17" xfId="0" applyNumberFormat="1" applyBorder="1"/>
    <xf numFmtId="2" fontId="0" fillId="0" borderId="20" xfId="0" applyNumberFormat="1" applyBorder="1"/>
    <xf numFmtId="2" fontId="0" fillId="0" borderId="26" xfId="0" applyNumberFormat="1" applyBorder="1"/>
    <xf numFmtId="2" fontId="2" fillId="0" borderId="29" xfId="0" applyNumberFormat="1" applyFont="1" applyBorder="1"/>
    <xf numFmtId="0" fontId="2" fillId="0" borderId="31" xfId="0" applyFont="1" applyBorder="1" applyAlignment="1">
      <alignment horizontal="center"/>
    </xf>
    <xf numFmtId="2" fontId="0" fillId="0" borderId="32" xfId="0" applyNumberFormat="1" applyBorder="1"/>
    <xf numFmtId="2" fontId="0" fillId="0" borderId="33" xfId="0" applyNumberFormat="1" applyBorder="1"/>
    <xf numFmtId="2" fontId="2" fillId="0" borderId="34" xfId="0" applyNumberFormat="1" applyFont="1" applyBorder="1"/>
    <xf numFmtId="0" fontId="0" fillId="0" borderId="35" xfId="0" applyFont="1" applyBorder="1" applyAlignment="1">
      <alignment horizontal="center"/>
    </xf>
    <xf numFmtId="2" fontId="2" fillId="0" borderId="36" xfId="0" applyNumberFormat="1" applyFont="1" applyBorder="1"/>
    <xf numFmtId="2" fontId="2" fillId="0" borderId="37" xfId="0" applyNumberFormat="1" applyFont="1" applyBorder="1"/>
    <xf numFmtId="2" fontId="2" fillId="0" borderId="38" xfId="0" applyNumberFormat="1" applyFont="1" applyBorder="1"/>
    <xf numFmtId="2" fontId="2" fillId="0" borderId="39" xfId="0" applyNumberFormat="1" applyFont="1" applyBorder="1"/>
    <xf numFmtId="0" fontId="2" fillId="0" borderId="40" xfId="0" applyFont="1" applyBorder="1" applyAlignment="1">
      <alignment horizontal="center"/>
    </xf>
    <xf numFmtId="2" fontId="0" fillId="0" borderId="41" xfId="0" applyNumberFormat="1" applyBorder="1"/>
    <xf numFmtId="2" fontId="0" fillId="0" borderId="42" xfId="0" applyNumberFormat="1" applyBorder="1"/>
    <xf numFmtId="2" fontId="0" fillId="0" borderId="43" xfId="0" applyNumberFormat="1" applyBorder="1"/>
    <xf numFmtId="2" fontId="2" fillId="0" borderId="44" xfId="0" applyNumberFormat="1" applyFont="1" applyBorder="1"/>
    <xf numFmtId="0" fontId="2" fillId="0" borderId="45" xfId="0" applyFont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2" fillId="0" borderId="49" xfId="0" applyFont="1" applyBorder="1"/>
    <xf numFmtId="0" fontId="15" fillId="0" borderId="23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5" fillId="0" borderId="40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wrapText="1"/>
    </xf>
    <xf numFmtId="2" fontId="0" fillId="0" borderId="42" xfId="0" applyNumberFormat="1" applyBorder="1" applyAlignment="1">
      <alignment horizontal="right"/>
    </xf>
    <xf numFmtId="0" fontId="0" fillId="0" borderId="50" xfId="0" applyBorder="1"/>
    <xf numFmtId="164" fontId="0" fillId="0" borderId="51" xfId="0" applyNumberFormat="1" applyBorder="1"/>
    <xf numFmtId="164" fontId="0" fillId="0" borderId="13" xfId="0" applyNumberFormat="1" applyBorder="1"/>
    <xf numFmtId="164" fontId="2" fillId="0" borderId="36" xfId="0" applyNumberFormat="1" applyFont="1" applyBorder="1"/>
    <xf numFmtId="164" fontId="0" fillId="0" borderId="43" xfId="0" applyNumberFormat="1" applyBorder="1"/>
    <xf numFmtId="164" fontId="0" fillId="0" borderId="26" xfId="0" applyNumberFormat="1" applyBorder="1"/>
    <xf numFmtId="164" fontId="2" fillId="0" borderId="38" xfId="0" applyNumberFormat="1" applyFont="1" applyBorder="1"/>
    <xf numFmtId="164" fontId="2" fillId="0" borderId="44" xfId="0" applyNumberFormat="1" applyFont="1" applyBorder="1"/>
    <xf numFmtId="164" fontId="2" fillId="0" borderId="29" xfId="0" applyNumberFormat="1" applyFont="1" applyBorder="1"/>
    <xf numFmtId="164" fontId="2" fillId="0" borderId="39" xfId="0" applyNumberFormat="1" applyFont="1" applyBorder="1"/>
    <xf numFmtId="164" fontId="0" fillId="0" borderId="41" xfId="0" applyNumberFormat="1" applyBorder="1"/>
    <xf numFmtId="164" fontId="0" fillId="0" borderId="20" xfId="0" applyNumberFormat="1" applyBorder="1"/>
    <xf numFmtId="164" fontId="2" fillId="0" borderId="21" xfId="0" applyNumberFormat="1" applyFont="1" applyBorder="1"/>
    <xf numFmtId="164" fontId="0" fillId="0" borderId="17" xfId="0" applyNumberFormat="1" applyBorder="1"/>
    <xf numFmtId="164" fontId="2" fillId="0" borderId="18" xfId="0" applyNumberFormat="1" applyFont="1" applyBorder="1"/>
    <xf numFmtId="164" fontId="2" fillId="0" borderId="27" xfId="0" applyNumberFormat="1" applyFont="1" applyBorder="1"/>
    <xf numFmtId="164" fontId="2" fillId="0" borderId="30" xfId="0" applyNumberFormat="1" applyFont="1" applyBorder="1"/>
    <xf numFmtId="2" fontId="2" fillId="0" borderId="21" xfId="0" applyNumberFormat="1" applyFont="1" applyBorder="1"/>
    <xf numFmtId="2" fontId="2" fillId="0" borderId="30" xfId="0" applyNumberFormat="1" applyFont="1" applyBorder="1"/>
    <xf numFmtId="0" fontId="16" fillId="0" borderId="50" xfId="0" applyFont="1" applyBorder="1" applyAlignment="1">
      <alignment horizontal="left" wrapText="1"/>
    </xf>
    <xf numFmtId="0" fontId="0" fillId="0" borderId="50" xfId="0" applyFont="1" applyBorder="1" applyAlignment="1">
      <alignment horizontal="left"/>
    </xf>
    <xf numFmtId="2" fontId="0" fillId="0" borderId="0" xfId="0" applyNumberFormat="1" applyFont="1" applyBorder="1" applyAlignment="1">
      <alignment horizontal="right"/>
    </xf>
    <xf numFmtId="2" fontId="17" fillId="0" borderId="0" xfId="0" applyNumberFormat="1" applyFont="1" applyFill="1" applyBorder="1" applyAlignment="1">
      <alignment horizontal="right" vertical="center"/>
    </xf>
    <xf numFmtId="2" fontId="2" fillId="0" borderId="53" xfId="0" applyNumberFormat="1" applyFont="1" applyBorder="1"/>
    <xf numFmtId="0" fontId="15" fillId="0" borderId="2" xfId="0" applyFont="1" applyFill="1" applyBorder="1" applyAlignment="1">
      <alignment horizontal="center" vertical="center"/>
    </xf>
    <xf numFmtId="2" fontId="0" fillId="0" borderId="54" xfId="0" applyNumberFormat="1" applyFont="1" applyBorder="1" applyAlignment="1">
      <alignment horizontal="right"/>
    </xf>
    <xf numFmtId="2" fontId="0" fillId="0" borderId="55" xfId="0" applyNumberFormat="1" applyFont="1" applyBorder="1" applyAlignment="1">
      <alignment horizontal="right"/>
    </xf>
    <xf numFmtId="0" fontId="0" fillId="0" borderId="56" xfId="0" applyFont="1" applyBorder="1" applyAlignment="1">
      <alignment horizontal="left"/>
    </xf>
    <xf numFmtId="0" fontId="0" fillId="0" borderId="57" xfId="0" applyFont="1" applyBorder="1" applyAlignment="1">
      <alignment horizontal="left"/>
    </xf>
    <xf numFmtId="0" fontId="2" fillId="0" borderId="58" xfId="0" applyFont="1" applyBorder="1"/>
    <xf numFmtId="2" fontId="2" fillId="0" borderId="52" xfId="0" applyNumberFormat="1" applyFont="1" applyBorder="1" applyAlignment="1">
      <alignment horizontal="right"/>
    </xf>
    <xf numFmtId="2" fontId="2" fillId="0" borderId="59" xfId="0" applyNumberFormat="1" applyFont="1" applyBorder="1" applyAlignment="1">
      <alignment horizontal="right"/>
    </xf>
    <xf numFmtId="2" fontId="2" fillId="0" borderId="60" xfId="0" applyNumberFormat="1" applyFont="1" applyBorder="1" applyAlignment="1">
      <alignment horizontal="right"/>
    </xf>
    <xf numFmtId="2" fontId="2" fillId="0" borderId="61" xfId="0" applyNumberFormat="1" applyFont="1" applyBorder="1"/>
    <xf numFmtId="0" fontId="9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ab%20cavities%20for%20LHC%20spending%20pro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 HL-LHC"/>
    </sheetNames>
    <sheetDataSet>
      <sheetData sheetId="0">
        <row r="7">
          <cell r="E7">
            <v>13</v>
          </cell>
          <cell r="F7">
            <v>16.149999999999999</v>
          </cell>
          <cell r="G7">
            <v>19.149999999999999</v>
          </cell>
          <cell r="H7">
            <v>7.5</v>
          </cell>
          <cell r="I7">
            <v>1.8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/>
        </row>
        <row r="8">
          <cell r="E8">
            <v>3.5500000000000003</v>
          </cell>
          <cell r="F8">
            <v>5.6999999999999993</v>
          </cell>
          <cell r="G8">
            <v>6.6</v>
          </cell>
          <cell r="H8">
            <v>3.4500000000000006</v>
          </cell>
          <cell r="I8">
            <v>0.2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/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5.5</v>
          </cell>
          <cell r="J84">
            <v>5.5</v>
          </cell>
          <cell r="K84">
            <v>5.5</v>
          </cell>
          <cell r="L84">
            <v>4.5</v>
          </cell>
          <cell r="M84">
            <v>0</v>
          </cell>
          <cell r="N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3.5</v>
          </cell>
          <cell r="J85">
            <v>5.5</v>
          </cell>
          <cell r="K85">
            <v>6.5</v>
          </cell>
          <cell r="L85">
            <v>5.5</v>
          </cell>
          <cell r="M85">
            <v>0</v>
          </cell>
          <cell r="N85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3</v>
          </cell>
          <cell r="K102">
            <v>4</v>
          </cell>
          <cell r="L102">
            <v>4</v>
          </cell>
          <cell r="M102">
            <v>3</v>
          </cell>
          <cell r="N102">
            <v>2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4</v>
          </cell>
          <cell r="K103">
            <v>5.5</v>
          </cell>
          <cell r="L103">
            <v>11</v>
          </cell>
          <cell r="M103">
            <v>8.5</v>
          </cell>
          <cell r="N103">
            <v>5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2.5</v>
          </cell>
          <cell r="K112">
            <v>2.5</v>
          </cell>
          <cell r="L112">
            <v>3</v>
          </cell>
          <cell r="M112">
            <v>3</v>
          </cell>
          <cell r="N112">
            <v>3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1</v>
          </cell>
          <cell r="K113">
            <v>1.5</v>
          </cell>
          <cell r="L113">
            <v>1.75</v>
          </cell>
          <cell r="M113">
            <v>2.25</v>
          </cell>
          <cell r="N113">
            <v>1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4.5</v>
          </cell>
          <cell r="K122">
            <v>6.5</v>
          </cell>
          <cell r="L122">
            <v>7</v>
          </cell>
          <cell r="M122">
            <v>5</v>
          </cell>
          <cell r="N122">
            <v>3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0.3</v>
          </cell>
          <cell r="K123">
            <v>1</v>
          </cell>
          <cell r="L123">
            <v>1.1000000000000001</v>
          </cell>
          <cell r="M123">
            <v>1.9</v>
          </cell>
          <cell r="N123">
            <v>1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1.2000000000000002</v>
          </cell>
          <cell r="L132">
            <v>1.2000000000000002</v>
          </cell>
          <cell r="M132">
            <v>0.60000000000000009</v>
          </cell>
          <cell r="N132">
            <v>0</v>
          </cell>
        </row>
        <row r="133"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0.89999999999999991</v>
          </cell>
          <cell r="L133">
            <v>0.89999999999999991</v>
          </cell>
          <cell r="M133">
            <v>0</v>
          </cell>
          <cell r="N13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A21" sqref="A21:G27"/>
    </sheetView>
  </sheetViews>
  <sheetFormatPr baseColWidth="10" defaultRowHeight="15" x14ac:dyDescent="0"/>
  <cols>
    <col min="1" max="1" width="30.33203125" customWidth="1"/>
    <col min="2" max="2" width="8.5" customWidth="1"/>
    <col min="3" max="6" width="6" customWidth="1"/>
    <col min="7" max="7" width="8.33203125" customWidth="1"/>
    <col min="8" max="12" width="6" customWidth="1"/>
    <col min="13" max="13" width="9.1640625" customWidth="1"/>
  </cols>
  <sheetData>
    <row r="1" spans="1:15" ht="20">
      <c r="A1" s="1" t="s">
        <v>0</v>
      </c>
      <c r="B1" s="2"/>
      <c r="C1" s="3"/>
      <c r="O1" s="4"/>
    </row>
    <row r="2" spans="1:15" ht="19" thickBot="1">
      <c r="A2" s="5"/>
      <c r="M2" s="4"/>
    </row>
    <row r="3" spans="1:15" ht="20" thickTop="1" thickBot="1">
      <c r="A3" s="13" t="s">
        <v>1</v>
      </c>
      <c r="B3" s="9"/>
      <c r="C3" s="9">
        <v>2011</v>
      </c>
      <c r="D3" s="9">
        <v>2012</v>
      </c>
      <c r="E3" s="9">
        <v>2013</v>
      </c>
      <c r="F3" s="9">
        <v>2014</v>
      </c>
      <c r="G3" s="9">
        <v>2015</v>
      </c>
      <c r="H3" s="9">
        <v>2016</v>
      </c>
      <c r="I3" s="9">
        <v>2017</v>
      </c>
      <c r="J3" s="9">
        <v>2018</v>
      </c>
      <c r="K3" s="9">
        <v>2019</v>
      </c>
      <c r="L3" s="9">
        <v>2020</v>
      </c>
      <c r="M3" s="14" t="s">
        <v>2</v>
      </c>
    </row>
    <row r="4" spans="1:15" ht="19" thickTop="1">
      <c r="A4" s="18" t="s">
        <v>3</v>
      </c>
      <c r="B4" s="19" t="s">
        <v>4</v>
      </c>
      <c r="C4" s="20">
        <f>SUMIF($B$6:$B$17,$B4,C$6:C$17)</f>
        <v>3.5750000000000002</v>
      </c>
      <c r="D4" s="20">
        <f t="shared" ref="D4:L5" si="0">SUMIF($B$6:$B$17,$B4,D$6:D$17)</f>
        <v>4.4412500000000001</v>
      </c>
      <c r="E4" s="20">
        <f t="shared" si="0"/>
        <v>5.2662500000000003</v>
      </c>
      <c r="F4" s="20">
        <f t="shared" si="0"/>
        <v>2.0625</v>
      </c>
      <c r="G4" s="20">
        <f t="shared" si="0"/>
        <v>2.0075000000000003</v>
      </c>
      <c r="H4" s="20">
        <f t="shared" si="0"/>
        <v>4.5375000000000005</v>
      </c>
      <c r="I4" s="20">
        <f t="shared" si="0"/>
        <v>5.4175000000000004</v>
      </c>
      <c r="J4" s="20">
        <f t="shared" si="0"/>
        <v>5.4175000000000004</v>
      </c>
      <c r="K4" s="20">
        <f t="shared" si="0"/>
        <v>3.1900000000000004</v>
      </c>
      <c r="L4" s="20">
        <f t="shared" si="0"/>
        <v>2.2000000000000002</v>
      </c>
      <c r="M4" s="15">
        <f t="shared" ref="M4:M17" si="1">SUM(C4:L4)</f>
        <v>38.115000000000002</v>
      </c>
    </row>
    <row r="5" spans="1:15" ht="19" thickBot="1">
      <c r="A5" s="21"/>
      <c r="B5" s="22" t="s">
        <v>5</v>
      </c>
      <c r="C5" s="23">
        <f>SUMIF($B$6:$B$17,$B5,C$6:C$17)</f>
        <v>3.6920000000000006</v>
      </c>
      <c r="D5" s="23">
        <f t="shared" si="0"/>
        <v>5.927999999999999</v>
      </c>
      <c r="E5" s="23">
        <f t="shared" si="0"/>
        <v>6.8639999999999999</v>
      </c>
      <c r="F5" s="23">
        <f t="shared" si="0"/>
        <v>3.588000000000001</v>
      </c>
      <c r="G5" s="23">
        <f t="shared" si="0"/>
        <v>3.8480000000000003</v>
      </c>
      <c r="H5" s="23">
        <f t="shared" si="0"/>
        <v>11.232000000000001</v>
      </c>
      <c r="I5" s="23">
        <f t="shared" si="0"/>
        <v>16.016000000000002</v>
      </c>
      <c r="J5" s="23">
        <f t="shared" si="0"/>
        <v>21.060000000000002</v>
      </c>
      <c r="K5" s="23">
        <f t="shared" si="0"/>
        <v>13.155999999999999</v>
      </c>
      <c r="L5" s="23">
        <f t="shared" si="0"/>
        <v>7.28</v>
      </c>
      <c r="M5" s="16">
        <f t="shared" si="1"/>
        <v>92.664000000000016</v>
      </c>
    </row>
    <row r="6" spans="1:15" ht="32" thickTop="1">
      <c r="A6" s="24" t="s">
        <v>6</v>
      </c>
      <c r="B6" s="19" t="s">
        <v>4</v>
      </c>
      <c r="C6" s="20">
        <f>'[1]For HL-LHC'!E7*$B$20</f>
        <v>3.5750000000000002</v>
      </c>
      <c r="D6" s="20">
        <f>'[1]For HL-LHC'!F7*$B$20</f>
        <v>4.4412500000000001</v>
      </c>
      <c r="E6" s="20">
        <f>'[1]For HL-LHC'!G7*$B$20</f>
        <v>5.2662500000000003</v>
      </c>
      <c r="F6" s="20">
        <f>'[1]For HL-LHC'!H7*$B$20</f>
        <v>2.0625</v>
      </c>
      <c r="G6" s="20">
        <f>'[1]For HL-LHC'!I7*$B$20</f>
        <v>0.49500000000000005</v>
      </c>
      <c r="H6" s="20">
        <f>'[1]For HL-LHC'!J7*$B$20</f>
        <v>0.27500000000000002</v>
      </c>
      <c r="I6" s="20">
        <f>'[1]For HL-LHC'!K7*$B$20</f>
        <v>0</v>
      </c>
      <c r="J6" s="20">
        <f>'[1]For HL-LHC'!L7*$B$20</f>
        <v>0</v>
      </c>
      <c r="K6" s="20">
        <f>'[1]For HL-LHC'!M7*$B$20</f>
        <v>0</v>
      </c>
      <c r="L6" s="20">
        <f>'[1]For HL-LHC'!N7*$B$20</f>
        <v>0</v>
      </c>
      <c r="M6" s="17">
        <f t="shared" si="1"/>
        <v>16.114999999999998</v>
      </c>
    </row>
    <row r="7" spans="1:15" ht="18">
      <c r="A7" s="25"/>
      <c r="B7" s="26" t="s">
        <v>5</v>
      </c>
      <c r="C7" s="27">
        <f>'[1]For HL-LHC'!E8*$B$19</f>
        <v>3.6920000000000006</v>
      </c>
      <c r="D7" s="27">
        <f>'[1]For HL-LHC'!F8*$B$19</f>
        <v>5.927999999999999</v>
      </c>
      <c r="E7" s="27">
        <f>'[1]For HL-LHC'!G8*$B$19</f>
        <v>6.8639999999999999</v>
      </c>
      <c r="F7" s="27">
        <f>'[1]For HL-LHC'!H8*$B$19</f>
        <v>3.588000000000001</v>
      </c>
      <c r="G7" s="27">
        <f>'[1]For HL-LHC'!I8*$B$19</f>
        <v>0.20800000000000002</v>
      </c>
      <c r="H7" s="27">
        <f>'[1]For HL-LHC'!J8*$B$19</f>
        <v>0</v>
      </c>
      <c r="I7" s="27">
        <f>'[1]For HL-LHC'!K8*$B$19</f>
        <v>0</v>
      </c>
      <c r="J7" s="27">
        <f>'[1]For HL-LHC'!L8*$B$19</f>
        <v>0</v>
      </c>
      <c r="K7" s="27">
        <f>'[1]For HL-LHC'!M8*$B$19</f>
        <v>0</v>
      </c>
      <c r="L7" s="27">
        <f>'[1]For HL-LHC'!N8*$B$19</f>
        <v>0</v>
      </c>
      <c r="M7" s="10">
        <f t="shared" si="1"/>
        <v>20.279999999999998</v>
      </c>
    </row>
    <row r="8" spans="1:15" ht="18">
      <c r="A8" s="25" t="s">
        <v>7</v>
      </c>
      <c r="B8" s="26" t="s">
        <v>4</v>
      </c>
      <c r="C8" s="27">
        <f>'[1]For HL-LHC'!E84*$B$20</f>
        <v>0</v>
      </c>
      <c r="D8" s="27">
        <f>'[1]For HL-LHC'!F84*$B$20</f>
        <v>0</v>
      </c>
      <c r="E8" s="27">
        <f>'[1]For HL-LHC'!G84*$B$20</f>
        <v>0</v>
      </c>
      <c r="F8" s="27">
        <f>'[1]For HL-LHC'!H84*$B$20</f>
        <v>0</v>
      </c>
      <c r="G8" s="27">
        <f>'[1]For HL-LHC'!I84*$B$20</f>
        <v>1.5125000000000002</v>
      </c>
      <c r="H8" s="27">
        <f>'[1]For HL-LHC'!J84*$B$20</f>
        <v>1.5125000000000002</v>
      </c>
      <c r="I8" s="27">
        <f>'[1]For HL-LHC'!K84*$B$20</f>
        <v>1.5125000000000002</v>
      </c>
      <c r="J8" s="27">
        <f>'[1]For HL-LHC'!L84*$B$20</f>
        <v>1.2375</v>
      </c>
      <c r="K8" s="27">
        <f>'[1]For HL-LHC'!M84*$B$20</f>
        <v>0</v>
      </c>
      <c r="L8" s="27">
        <f>'[1]For HL-LHC'!N84*$B$20</f>
        <v>0</v>
      </c>
      <c r="M8" s="11">
        <f t="shared" si="1"/>
        <v>5.7750000000000004</v>
      </c>
    </row>
    <row r="9" spans="1:15" ht="18">
      <c r="A9" s="28"/>
      <c r="B9" s="26" t="s">
        <v>5</v>
      </c>
      <c r="C9" s="27">
        <f>'[1]For HL-LHC'!E85*$B$19</f>
        <v>0</v>
      </c>
      <c r="D9" s="27">
        <f>'[1]For HL-LHC'!F85*$B$19</f>
        <v>0</v>
      </c>
      <c r="E9" s="27">
        <f>'[1]For HL-LHC'!G85*$B$19</f>
        <v>0</v>
      </c>
      <c r="F9" s="27">
        <f>'[1]For HL-LHC'!H85*$B$19</f>
        <v>0</v>
      </c>
      <c r="G9" s="27">
        <f>'[1]For HL-LHC'!I85*$B$19</f>
        <v>3.64</v>
      </c>
      <c r="H9" s="27">
        <f>'[1]For HL-LHC'!J85*$B$19</f>
        <v>5.7200000000000006</v>
      </c>
      <c r="I9" s="27">
        <f>'[1]For HL-LHC'!K85*$B$19</f>
        <v>6.76</v>
      </c>
      <c r="J9" s="27">
        <f>'[1]For HL-LHC'!L85*$B$19</f>
        <v>5.7200000000000006</v>
      </c>
      <c r="K9" s="27">
        <f>'[1]For HL-LHC'!M85*$B$19</f>
        <v>0</v>
      </c>
      <c r="L9" s="27">
        <f>'[1]For HL-LHC'!N85*$B$19</f>
        <v>0</v>
      </c>
      <c r="M9" s="11">
        <f t="shared" si="1"/>
        <v>21.840000000000003</v>
      </c>
    </row>
    <row r="10" spans="1:15" ht="18">
      <c r="A10" s="25" t="s">
        <v>8</v>
      </c>
      <c r="B10" s="26" t="s">
        <v>4</v>
      </c>
      <c r="C10" s="27">
        <f>'[1]For HL-LHC'!E102*$B$20</f>
        <v>0</v>
      </c>
      <c r="D10" s="27">
        <f>'[1]For HL-LHC'!F102*$B$20</f>
        <v>0</v>
      </c>
      <c r="E10" s="27">
        <f>'[1]For HL-LHC'!G102*$B$20</f>
        <v>0</v>
      </c>
      <c r="F10" s="27">
        <f>'[1]For HL-LHC'!H102*$B$20</f>
        <v>0</v>
      </c>
      <c r="G10" s="27">
        <f>'[1]For HL-LHC'!I102*$B$20</f>
        <v>0</v>
      </c>
      <c r="H10" s="27">
        <f>'[1]For HL-LHC'!J102*$B$20</f>
        <v>0.82500000000000007</v>
      </c>
      <c r="I10" s="27">
        <f>'[1]For HL-LHC'!K102*$B$20</f>
        <v>1.1000000000000001</v>
      </c>
      <c r="J10" s="27">
        <f>'[1]For HL-LHC'!L102*$B$20</f>
        <v>1.1000000000000001</v>
      </c>
      <c r="K10" s="27">
        <f>'[1]For HL-LHC'!M102*$B$20</f>
        <v>0.82500000000000007</v>
      </c>
      <c r="L10" s="27">
        <f>'[1]For HL-LHC'!N102*$B$20</f>
        <v>0.55000000000000004</v>
      </c>
      <c r="M10" s="11">
        <f t="shared" si="1"/>
        <v>4.4000000000000004</v>
      </c>
    </row>
    <row r="11" spans="1:15" ht="18">
      <c r="A11" s="28"/>
      <c r="B11" s="26" t="s">
        <v>5</v>
      </c>
      <c r="C11" s="27">
        <f>'[1]For HL-LHC'!E103*$B$19</f>
        <v>0</v>
      </c>
      <c r="D11" s="27">
        <f>'[1]For HL-LHC'!F103*$B$19</f>
        <v>0</v>
      </c>
      <c r="E11" s="27">
        <f>'[1]For HL-LHC'!G103*$B$19</f>
        <v>0</v>
      </c>
      <c r="F11" s="27">
        <f>'[1]For HL-LHC'!H103*$B$19</f>
        <v>0</v>
      </c>
      <c r="G11" s="27">
        <f>'[1]For HL-LHC'!I103*$B$19</f>
        <v>0</v>
      </c>
      <c r="H11" s="27">
        <f>'[1]For HL-LHC'!J103*$B$19</f>
        <v>4.16</v>
      </c>
      <c r="I11" s="27">
        <f>'[1]For HL-LHC'!K103*$B$19</f>
        <v>5.7200000000000006</v>
      </c>
      <c r="J11" s="27">
        <f>'[1]For HL-LHC'!L103*$B$19</f>
        <v>11.440000000000001</v>
      </c>
      <c r="K11" s="27">
        <f>'[1]For HL-LHC'!M103*$B$19</f>
        <v>8.84</v>
      </c>
      <c r="L11" s="27">
        <f>'[1]For HL-LHC'!N103*$B$19</f>
        <v>5.2</v>
      </c>
      <c r="M11" s="11">
        <f t="shared" si="1"/>
        <v>35.36</v>
      </c>
    </row>
    <row r="12" spans="1:15" ht="18">
      <c r="A12" s="25" t="s">
        <v>9</v>
      </c>
      <c r="B12" s="26" t="s">
        <v>4</v>
      </c>
      <c r="C12" s="27">
        <f>'[1]For HL-LHC'!E112*$B$20</f>
        <v>0</v>
      </c>
      <c r="D12" s="27">
        <f>'[1]For HL-LHC'!F112*$B$20</f>
        <v>0</v>
      </c>
      <c r="E12" s="27">
        <f>'[1]For HL-LHC'!G112*$B$20</f>
        <v>0</v>
      </c>
      <c r="F12" s="27">
        <f>'[1]For HL-LHC'!H112*$B$20</f>
        <v>0</v>
      </c>
      <c r="G12" s="27">
        <f>'[1]For HL-LHC'!I112*$B$20</f>
        <v>0</v>
      </c>
      <c r="H12" s="27">
        <f>'[1]For HL-LHC'!J112*$B$20</f>
        <v>0.6875</v>
      </c>
      <c r="I12" s="27">
        <f>'[1]For HL-LHC'!K112*$B$20</f>
        <v>0.6875</v>
      </c>
      <c r="J12" s="27">
        <f>'[1]For HL-LHC'!L112*$B$20</f>
        <v>0.82500000000000007</v>
      </c>
      <c r="K12" s="27">
        <f>'[1]For HL-LHC'!M112*$B$20</f>
        <v>0.82500000000000007</v>
      </c>
      <c r="L12" s="27">
        <f>'[1]For HL-LHC'!N112*$B$20</f>
        <v>0.82500000000000007</v>
      </c>
      <c r="M12" s="11">
        <f t="shared" si="1"/>
        <v>3.8500000000000005</v>
      </c>
    </row>
    <row r="13" spans="1:15" ht="18">
      <c r="A13" s="29"/>
      <c r="B13" s="26" t="s">
        <v>5</v>
      </c>
      <c r="C13" s="27">
        <f>'[1]For HL-LHC'!E113*$B$19</f>
        <v>0</v>
      </c>
      <c r="D13" s="27">
        <f>'[1]For HL-LHC'!F113*$B$19</f>
        <v>0</v>
      </c>
      <c r="E13" s="27">
        <f>'[1]For HL-LHC'!G113*$B$19</f>
        <v>0</v>
      </c>
      <c r="F13" s="27">
        <f>'[1]For HL-LHC'!H113*$B$19</f>
        <v>0</v>
      </c>
      <c r="G13" s="27">
        <f>'[1]For HL-LHC'!I113*$B$19</f>
        <v>0</v>
      </c>
      <c r="H13" s="27">
        <f>'[1]For HL-LHC'!J113*$B$19</f>
        <v>1.04</v>
      </c>
      <c r="I13" s="27">
        <f>'[1]For HL-LHC'!K113*$B$19</f>
        <v>1.56</v>
      </c>
      <c r="J13" s="27">
        <f>'[1]For HL-LHC'!L113*$B$19</f>
        <v>1.82</v>
      </c>
      <c r="K13" s="27">
        <f>'[1]For HL-LHC'!M113*$B$19</f>
        <v>2.34</v>
      </c>
      <c r="L13" s="27">
        <f>'[1]For HL-LHC'!N113*$B$19</f>
        <v>1.04</v>
      </c>
      <c r="M13" s="11">
        <f t="shared" si="1"/>
        <v>7.8</v>
      </c>
    </row>
    <row r="14" spans="1:15" ht="18">
      <c r="A14" s="30" t="s">
        <v>10</v>
      </c>
      <c r="B14" s="26" t="s">
        <v>4</v>
      </c>
      <c r="C14" s="27">
        <f>'[1]For HL-LHC'!E122*$B$20</f>
        <v>0</v>
      </c>
      <c r="D14" s="27">
        <f>'[1]For HL-LHC'!F122*$B$20</f>
        <v>0</v>
      </c>
      <c r="E14" s="27">
        <f>'[1]For HL-LHC'!G122*$B$20</f>
        <v>0</v>
      </c>
      <c r="F14" s="27">
        <f>'[1]For HL-LHC'!H122*$B$20</f>
        <v>0</v>
      </c>
      <c r="G14" s="27">
        <f>'[1]For HL-LHC'!I122*$B$20</f>
        <v>0</v>
      </c>
      <c r="H14" s="27">
        <f>'[1]For HL-LHC'!J122*$B$20</f>
        <v>1.2375</v>
      </c>
      <c r="I14" s="27">
        <f>'[1]For HL-LHC'!K122*$B$20</f>
        <v>1.7875000000000001</v>
      </c>
      <c r="J14" s="27">
        <f>'[1]For HL-LHC'!L122*$B$20</f>
        <v>1.9250000000000003</v>
      </c>
      <c r="K14" s="27">
        <f>'[1]For HL-LHC'!M122*$B$20</f>
        <v>1.375</v>
      </c>
      <c r="L14" s="27">
        <f>'[1]For HL-LHC'!N122*$B$20</f>
        <v>0.82500000000000007</v>
      </c>
      <c r="M14" s="11">
        <f t="shared" si="1"/>
        <v>7.1500000000000012</v>
      </c>
    </row>
    <row r="15" spans="1:15" ht="18">
      <c r="A15" s="29"/>
      <c r="B15" s="26" t="s">
        <v>5</v>
      </c>
      <c r="C15" s="27">
        <f>'[1]For HL-LHC'!E123*$B$19</f>
        <v>0</v>
      </c>
      <c r="D15" s="27">
        <f>'[1]For HL-LHC'!F123*$B$19</f>
        <v>0</v>
      </c>
      <c r="E15" s="27">
        <f>'[1]For HL-LHC'!G123*$B$19</f>
        <v>0</v>
      </c>
      <c r="F15" s="27">
        <f>'[1]For HL-LHC'!H123*$B$19</f>
        <v>0</v>
      </c>
      <c r="G15" s="27">
        <f>'[1]For HL-LHC'!I123*$B$19</f>
        <v>0</v>
      </c>
      <c r="H15" s="27">
        <f>'[1]For HL-LHC'!J123*$B$19</f>
        <v>0.312</v>
      </c>
      <c r="I15" s="27">
        <f>'[1]For HL-LHC'!K123*$B$19</f>
        <v>1.04</v>
      </c>
      <c r="J15" s="27">
        <f>'[1]For HL-LHC'!L123*$B$19</f>
        <v>1.1440000000000001</v>
      </c>
      <c r="K15" s="27">
        <f>'[1]For HL-LHC'!M123*$B$19</f>
        <v>1.976</v>
      </c>
      <c r="L15" s="27">
        <f>'[1]For HL-LHC'!N123*$B$19</f>
        <v>1.04</v>
      </c>
      <c r="M15" s="11">
        <f t="shared" si="1"/>
        <v>5.5120000000000005</v>
      </c>
    </row>
    <row r="16" spans="1:15" ht="18">
      <c r="A16" s="30" t="s">
        <v>11</v>
      </c>
      <c r="B16" s="26" t="s">
        <v>4</v>
      </c>
      <c r="C16" s="27">
        <f>'[1]For HL-LHC'!E132*$B$20</f>
        <v>0</v>
      </c>
      <c r="D16" s="27">
        <f>'[1]For HL-LHC'!F132*$B$20</f>
        <v>0</v>
      </c>
      <c r="E16" s="27">
        <f>'[1]For HL-LHC'!G132*$B$20</f>
        <v>0</v>
      </c>
      <c r="F16" s="27">
        <f>'[1]For HL-LHC'!H132*$B$20</f>
        <v>0</v>
      </c>
      <c r="G16" s="27">
        <f>'[1]For HL-LHC'!I132*$B$20</f>
        <v>0</v>
      </c>
      <c r="H16" s="27">
        <f>'[1]For HL-LHC'!J132*$B$20</f>
        <v>0</v>
      </c>
      <c r="I16" s="27">
        <f>'[1]For HL-LHC'!K132*$B$20</f>
        <v>0.33000000000000007</v>
      </c>
      <c r="J16" s="27">
        <f>'[1]For HL-LHC'!L132*$B$20</f>
        <v>0.33000000000000007</v>
      </c>
      <c r="K16" s="27">
        <f>'[1]For HL-LHC'!M132*$B$20</f>
        <v>0.16500000000000004</v>
      </c>
      <c r="L16" s="27">
        <f>'[1]For HL-LHC'!N132*$B$20</f>
        <v>0</v>
      </c>
      <c r="M16" s="11">
        <f t="shared" si="1"/>
        <v>0.82500000000000018</v>
      </c>
    </row>
    <row r="17" spans="1:15" ht="19" thickBot="1">
      <c r="A17" s="31"/>
      <c r="B17" s="32" t="s">
        <v>5</v>
      </c>
      <c r="C17" s="33">
        <f>'[1]For HL-LHC'!E133*$B$19</f>
        <v>0</v>
      </c>
      <c r="D17" s="33">
        <f>'[1]For HL-LHC'!F133*$B$19</f>
        <v>0</v>
      </c>
      <c r="E17" s="33">
        <f>'[1]For HL-LHC'!G133*$B$19</f>
        <v>0</v>
      </c>
      <c r="F17" s="33">
        <f>'[1]For HL-LHC'!H133*$B$19</f>
        <v>0</v>
      </c>
      <c r="G17" s="33">
        <f>'[1]For HL-LHC'!I133*$B$19</f>
        <v>0</v>
      </c>
      <c r="H17" s="33">
        <f>'[1]For HL-LHC'!J133*$B$19</f>
        <v>0</v>
      </c>
      <c r="I17" s="33">
        <f>'[1]For HL-LHC'!K133*$B$19</f>
        <v>0.93599999999999994</v>
      </c>
      <c r="J17" s="33">
        <f>'[1]For HL-LHC'!L133*$B$19</f>
        <v>0.93599999999999994</v>
      </c>
      <c r="K17" s="33">
        <f>'[1]For HL-LHC'!M133*$B$19</f>
        <v>0</v>
      </c>
      <c r="L17" s="33">
        <f>'[1]For HL-LHC'!N133*$B$19</f>
        <v>0</v>
      </c>
      <c r="M17" s="12">
        <f t="shared" si="1"/>
        <v>1.8719999999999999</v>
      </c>
    </row>
    <row r="18" spans="1:15" ht="18" thickTop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 spans="1:15" ht="18">
      <c r="A19" s="6" t="s">
        <v>12</v>
      </c>
      <c r="B19" s="2">
        <v>1.04</v>
      </c>
      <c r="C19" s="116" t="s">
        <v>13</v>
      </c>
      <c r="D19" s="116"/>
      <c r="E19" s="7"/>
      <c r="F19" s="7"/>
      <c r="G19" s="7"/>
      <c r="H19" s="7"/>
      <c r="I19" s="7"/>
      <c r="J19" s="7"/>
      <c r="K19" s="7"/>
      <c r="L19" s="7"/>
      <c r="O19" s="4"/>
    </row>
    <row r="20" spans="1:15" ht="19" thickBot="1">
      <c r="A20" s="5" t="s">
        <v>14</v>
      </c>
      <c r="B20" s="2">
        <v>0.27500000000000002</v>
      </c>
      <c r="C20" s="117" t="s">
        <v>15</v>
      </c>
      <c r="D20" s="117"/>
      <c r="O20" s="4"/>
    </row>
    <row r="21" spans="1:15" ht="17" thickTop="1" thickBot="1">
      <c r="A21" s="38"/>
      <c r="B21" s="39" t="s">
        <v>26</v>
      </c>
      <c r="C21" s="39" t="s">
        <v>27</v>
      </c>
      <c r="D21" s="39" t="s">
        <v>28</v>
      </c>
      <c r="E21" s="39" t="s">
        <v>29</v>
      </c>
      <c r="F21" s="39" t="s">
        <v>30</v>
      </c>
      <c r="G21" s="40" t="s">
        <v>32</v>
      </c>
    </row>
    <row r="22" spans="1:15" ht="16" thickTop="1">
      <c r="A22" s="37" t="s">
        <v>7</v>
      </c>
      <c r="B22" s="93">
        <f>(H8+H9)</f>
        <v>7.2325000000000008</v>
      </c>
      <c r="C22" s="93">
        <f t="shared" ref="C22:F22" si="2">(I8+I9)</f>
        <v>8.2725000000000009</v>
      </c>
      <c r="D22" s="93">
        <f t="shared" si="2"/>
        <v>6.9575000000000005</v>
      </c>
      <c r="E22" s="93">
        <f t="shared" si="2"/>
        <v>0</v>
      </c>
      <c r="F22" s="93">
        <f t="shared" si="2"/>
        <v>0</v>
      </c>
      <c r="G22" s="94">
        <f>(M8+M9)</f>
        <v>27.615000000000002</v>
      </c>
    </row>
    <row r="23" spans="1:15">
      <c r="A23" s="35" t="s">
        <v>8</v>
      </c>
      <c r="B23" s="95">
        <f>(H10+H11)</f>
        <v>4.9850000000000003</v>
      </c>
      <c r="C23" s="95">
        <f t="shared" ref="C23:F23" si="3">(I10+I11)</f>
        <v>6.82</v>
      </c>
      <c r="D23" s="95">
        <f t="shared" si="3"/>
        <v>12.540000000000001</v>
      </c>
      <c r="E23" s="95">
        <f t="shared" si="3"/>
        <v>9.6649999999999991</v>
      </c>
      <c r="F23" s="95">
        <f t="shared" si="3"/>
        <v>5.75</v>
      </c>
      <c r="G23" s="96">
        <f t="shared" ref="G23:G27" si="4">SUM(B23:F23)</f>
        <v>39.76</v>
      </c>
    </row>
    <row r="24" spans="1:15">
      <c r="A24" s="35" t="s">
        <v>9</v>
      </c>
      <c r="B24" s="95">
        <f>(H12+H13)</f>
        <v>1.7275</v>
      </c>
      <c r="C24" s="95">
        <f t="shared" ref="C24:F24" si="5">(I12+I13)</f>
        <v>2.2475000000000001</v>
      </c>
      <c r="D24" s="95">
        <f t="shared" si="5"/>
        <v>2.645</v>
      </c>
      <c r="E24" s="95">
        <f t="shared" si="5"/>
        <v>3.165</v>
      </c>
      <c r="F24" s="95">
        <f t="shared" si="5"/>
        <v>1.8650000000000002</v>
      </c>
      <c r="G24" s="96">
        <f t="shared" si="4"/>
        <v>11.65</v>
      </c>
    </row>
    <row r="25" spans="1:15">
      <c r="A25" s="36" t="s">
        <v>10</v>
      </c>
      <c r="B25" s="95">
        <f>(H14+H15)</f>
        <v>1.5495000000000001</v>
      </c>
      <c r="C25" s="95">
        <f t="shared" ref="C25:F25" si="6">(I14+I15)</f>
        <v>2.8275000000000001</v>
      </c>
      <c r="D25" s="95">
        <f t="shared" si="6"/>
        <v>3.0690000000000004</v>
      </c>
      <c r="E25" s="95">
        <f t="shared" si="6"/>
        <v>3.351</v>
      </c>
      <c r="F25" s="95">
        <f t="shared" si="6"/>
        <v>1.8650000000000002</v>
      </c>
      <c r="G25" s="96">
        <f t="shared" si="4"/>
        <v>12.662000000000001</v>
      </c>
    </row>
    <row r="26" spans="1:15" ht="16" thickBot="1">
      <c r="A26" s="41" t="s">
        <v>11</v>
      </c>
      <c r="B26" s="87">
        <f>(H16+H17)</f>
        <v>0</v>
      </c>
      <c r="C26" s="87">
        <f t="shared" ref="C26:F26" si="7">(I16+I17)</f>
        <v>1.266</v>
      </c>
      <c r="D26" s="87">
        <f t="shared" si="7"/>
        <v>1.266</v>
      </c>
      <c r="E26" s="87">
        <f t="shared" si="7"/>
        <v>0.16500000000000004</v>
      </c>
      <c r="F26" s="87">
        <f t="shared" si="7"/>
        <v>0</v>
      </c>
      <c r="G26" s="97">
        <f t="shared" si="4"/>
        <v>2.6970000000000001</v>
      </c>
    </row>
    <row r="27" spans="1:15" ht="17" thickTop="1" thickBot="1">
      <c r="A27" s="42" t="s">
        <v>32</v>
      </c>
      <c r="B27" s="90">
        <f>SUM(B22:B26)</f>
        <v>15.4945</v>
      </c>
      <c r="C27" s="90">
        <f t="shared" ref="C27:F27" si="8">SUM(C22:C26)</f>
        <v>21.433500000000002</v>
      </c>
      <c r="D27" s="90">
        <f t="shared" si="8"/>
        <v>26.477499999999999</v>
      </c>
      <c r="E27" s="90">
        <f t="shared" si="8"/>
        <v>16.345999999999997</v>
      </c>
      <c r="F27" s="90">
        <f t="shared" si="8"/>
        <v>9.48</v>
      </c>
      <c r="G27" s="98">
        <f t="shared" si="4"/>
        <v>89.231499999999997</v>
      </c>
    </row>
    <row r="28" spans="1:15" ht="16" thickTop="1"/>
  </sheetData>
  <mergeCells count="2">
    <mergeCell ref="C19:D19"/>
    <mergeCell ref="C20:D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A11" sqref="A11:F16"/>
    </sheetView>
  </sheetViews>
  <sheetFormatPr baseColWidth="10" defaultRowHeight="15" x14ac:dyDescent="0"/>
  <cols>
    <col min="1" max="1" width="17.33203125" customWidth="1"/>
  </cols>
  <sheetData>
    <row r="2" spans="1:6" ht="16" thickBot="1"/>
    <row r="3" spans="1:6" ht="17" thickTop="1" thickBot="1">
      <c r="A3" s="38"/>
      <c r="B3" s="39" t="s">
        <v>25</v>
      </c>
      <c r="C3" s="39" t="s">
        <v>26</v>
      </c>
      <c r="D3" s="39" t="s">
        <v>27</v>
      </c>
      <c r="E3" s="39" t="s">
        <v>28</v>
      </c>
      <c r="F3" s="40" t="s">
        <v>32</v>
      </c>
    </row>
    <row r="4" spans="1:6" ht="16" thickTop="1">
      <c r="A4" s="46" t="s">
        <v>33</v>
      </c>
      <c r="B4" s="47">
        <f>$F4/2</f>
        <v>2010</v>
      </c>
      <c r="C4" s="47">
        <f>$F4/2</f>
        <v>2010</v>
      </c>
      <c r="D4" s="47">
        <v>0</v>
      </c>
      <c r="E4" s="47">
        <v>0</v>
      </c>
      <c r="F4" s="48">
        <v>4020</v>
      </c>
    </row>
    <row r="5" spans="1:6">
      <c r="A5" s="43" t="s">
        <v>34</v>
      </c>
      <c r="B5" s="44">
        <f>$F5/2</f>
        <v>833.5</v>
      </c>
      <c r="C5" s="44">
        <f>$F5/2</f>
        <v>833.5</v>
      </c>
      <c r="D5" s="44">
        <v>0</v>
      </c>
      <c r="E5" s="44">
        <v>0</v>
      </c>
      <c r="F5" s="45">
        <v>1667</v>
      </c>
    </row>
    <row r="6" spans="1:6">
      <c r="A6" s="43" t="s">
        <v>35</v>
      </c>
      <c r="B6" s="44">
        <v>0</v>
      </c>
      <c r="C6" s="44">
        <v>0</v>
      </c>
      <c r="D6" s="44">
        <f>$F6/2</f>
        <v>4623</v>
      </c>
      <c r="E6" s="44">
        <f>$F6/2</f>
        <v>4623</v>
      </c>
      <c r="F6" s="45">
        <v>9246</v>
      </c>
    </row>
    <row r="7" spans="1:6" ht="16" thickBot="1">
      <c r="A7" s="49" t="s">
        <v>36</v>
      </c>
      <c r="B7" s="50">
        <v>0</v>
      </c>
      <c r="C7" s="50">
        <v>0</v>
      </c>
      <c r="D7" s="50">
        <f>$F7/2</f>
        <v>415.5</v>
      </c>
      <c r="E7" s="50">
        <f>$F7/2</f>
        <v>415.5</v>
      </c>
      <c r="F7" s="51">
        <v>831</v>
      </c>
    </row>
    <row r="8" spans="1:6" ht="17" thickTop="1" thickBot="1">
      <c r="A8" s="42" t="s">
        <v>32</v>
      </c>
      <c r="B8" s="52">
        <f>SUM(B4:B7)</f>
        <v>2843.5</v>
      </c>
      <c r="C8" s="52">
        <f t="shared" ref="C8:E8" si="0">SUM(C4:C7)</f>
        <v>2843.5</v>
      </c>
      <c r="D8" s="52">
        <f t="shared" si="0"/>
        <v>5038.5</v>
      </c>
      <c r="E8" s="52">
        <f t="shared" si="0"/>
        <v>5038.5</v>
      </c>
      <c r="F8" s="53">
        <f>SUM(F4:F7)</f>
        <v>15764</v>
      </c>
    </row>
    <row r="9" spans="1:6" ht="16" thickTop="1"/>
    <row r="10" spans="1:6" ht="16" thickBot="1">
      <c r="A10" t="s">
        <v>37</v>
      </c>
    </row>
    <row r="11" spans="1:6" ht="17" thickTop="1" thickBot="1">
      <c r="A11" s="38"/>
      <c r="B11" s="39" t="s">
        <v>25</v>
      </c>
      <c r="C11" s="39" t="s">
        <v>26</v>
      </c>
      <c r="D11" s="39" t="s">
        <v>27</v>
      </c>
      <c r="E11" s="39" t="s">
        <v>28</v>
      </c>
      <c r="F11" s="40" t="s">
        <v>32</v>
      </c>
    </row>
    <row r="12" spans="1:6" ht="16" thickTop="1">
      <c r="A12" s="46" t="s">
        <v>33</v>
      </c>
      <c r="B12" s="55">
        <f>$F12/2</f>
        <v>2.613</v>
      </c>
      <c r="C12" s="55">
        <f>$F12/2</f>
        <v>2.613</v>
      </c>
      <c r="D12" s="55">
        <v>0</v>
      </c>
      <c r="E12" s="55">
        <v>0</v>
      </c>
      <c r="F12" s="99">
        <f>$F4*1.3/1000</f>
        <v>5.226</v>
      </c>
    </row>
    <row r="13" spans="1:6">
      <c r="A13" s="43" t="s">
        <v>34</v>
      </c>
      <c r="B13" s="54">
        <f>$F13/2</f>
        <v>1.08355</v>
      </c>
      <c r="C13" s="54">
        <f>$F13/2</f>
        <v>1.08355</v>
      </c>
      <c r="D13" s="54">
        <v>0</v>
      </c>
      <c r="E13" s="54">
        <v>0</v>
      </c>
      <c r="F13" s="99">
        <f>$F5*1.3/1000</f>
        <v>2.1671</v>
      </c>
    </row>
    <row r="14" spans="1:6">
      <c r="A14" s="43" t="s">
        <v>35</v>
      </c>
      <c r="B14" s="54">
        <v>0</v>
      </c>
      <c r="C14" s="54">
        <v>0</v>
      </c>
      <c r="D14" s="54">
        <f>$F14/2</f>
        <v>6.0099000000000009</v>
      </c>
      <c r="E14" s="54">
        <f>$F14/2</f>
        <v>6.0099000000000009</v>
      </c>
      <c r="F14" s="99">
        <f>$F6*1.3/1000</f>
        <v>12.019800000000002</v>
      </c>
    </row>
    <row r="15" spans="1:6" ht="16" thickBot="1">
      <c r="A15" s="49" t="s">
        <v>36</v>
      </c>
      <c r="B15" s="56">
        <v>0</v>
      </c>
      <c r="C15" s="56">
        <v>0</v>
      </c>
      <c r="D15" s="56">
        <f>$F15/2</f>
        <v>0.54015000000000002</v>
      </c>
      <c r="E15" s="56">
        <f>$F15/2</f>
        <v>0.54015000000000002</v>
      </c>
      <c r="F15" s="99">
        <f>$F7*1.3/1000</f>
        <v>1.0803</v>
      </c>
    </row>
    <row r="16" spans="1:6" ht="17" thickTop="1" thickBot="1">
      <c r="A16" s="42" t="s">
        <v>32</v>
      </c>
      <c r="B16" s="57">
        <f>SUM(B12:B15)</f>
        <v>3.6965500000000002</v>
      </c>
      <c r="C16" s="57">
        <f t="shared" ref="C16:E16" si="1">SUM(C12:C15)</f>
        <v>3.6965500000000002</v>
      </c>
      <c r="D16" s="57">
        <f t="shared" si="1"/>
        <v>6.5500500000000006</v>
      </c>
      <c r="E16" s="57">
        <f t="shared" si="1"/>
        <v>6.5500500000000006</v>
      </c>
      <c r="F16" s="100">
        <f>SUM(F12:F15)</f>
        <v>20.493200000000002</v>
      </c>
    </row>
    <row r="17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3" sqref="A3:K12"/>
    </sheetView>
  </sheetViews>
  <sheetFormatPr baseColWidth="10" defaultRowHeight="15" x14ac:dyDescent="0"/>
  <cols>
    <col min="1" max="1" width="20.6640625" customWidth="1"/>
  </cols>
  <sheetData>
    <row r="1" spans="1:11">
      <c r="A1" t="s">
        <v>38</v>
      </c>
    </row>
    <row r="2" spans="1:11" ht="16" thickBot="1"/>
    <row r="3" spans="1:11" ht="20" thickTop="1" thickBot="1">
      <c r="A3" s="80" t="s">
        <v>1</v>
      </c>
      <c r="B3" s="106" t="s">
        <v>23</v>
      </c>
      <c r="C3" s="106" t="s">
        <v>24</v>
      </c>
      <c r="D3" s="106" t="s">
        <v>25</v>
      </c>
      <c r="E3" s="106" t="s">
        <v>26</v>
      </c>
      <c r="F3" s="106" t="s">
        <v>27</v>
      </c>
      <c r="G3" s="106" t="s">
        <v>28</v>
      </c>
      <c r="H3" s="106" t="s">
        <v>29</v>
      </c>
      <c r="I3" s="106" t="s">
        <v>30</v>
      </c>
      <c r="J3" s="106" t="s">
        <v>31</v>
      </c>
      <c r="K3" s="78" t="s">
        <v>32</v>
      </c>
    </row>
    <row r="4" spans="1:11" ht="19" customHeight="1" thickTop="1">
      <c r="A4" s="101" t="s">
        <v>46</v>
      </c>
      <c r="B4" s="104">
        <v>2.87</v>
      </c>
      <c r="C4" s="104">
        <v>2.98</v>
      </c>
      <c r="D4" s="104">
        <v>2.0699999999999998</v>
      </c>
      <c r="E4" s="104">
        <v>1.4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12">
        <f>SUM(B4:J4)</f>
        <v>9.32</v>
      </c>
    </row>
    <row r="5" spans="1:11" ht="15" customHeight="1">
      <c r="A5" s="101" t="s">
        <v>47</v>
      </c>
      <c r="B5" s="104">
        <v>3.67</v>
      </c>
      <c r="C5" s="104">
        <v>3.33</v>
      </c>
      <c r="D5" s="104">
        <v>0.45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12">
        <f t="shared" ref="K5:K11" si="0">SUM(B5:J5)</f>
        <v>7.45</v>
      </c>
    </row>
    <row r="6" spans="1:11">
      <c r="A6" s="102" t="s">
        <v>39</v>
      </c>
      <c r="B6" s="103">
        <v>0</v>
      </c>
      <c r="C6" s="103">
        <v>2.5</v>
      </c>
      <c r="D6" s="103">
        <v>7.11</v>
      </c>
      <c r="E6" s="103">
        <v>5.2</v>
      </c>
      <c r="F6" s="103">
        <v>4.1100000000000003</v>
      </c>
      <c r="G6" s="103">
        <v>0.37</v>
      </c>
      <c r="H6" s="103">
        <v>0</v>
      </c>
      <c r="I6" s="103">
        <v>0</v>
      </c>
      <c r="J6" s="103">
        <v>0</v>
      </c>
      <c r="K6" s="112">
        <f t="shared" si="0"/>
        <v>19.29</v>
      </c>
    </row>
    <row r="7" spans="1:11">
      <c r="A7" s="102" t="s">
        <v>36</v>
      </c>
      <c r="B7" s="103">
        <v>0</v>
      </c>
      <c r="C7" s="103">
        <v>0</v>
      </c>
      <c r="D7" s="103">
        <v>1.45</v>
      </c>
      <c r="E7" s="103">
        <v>2.21</v>
      </c>
      <c r="F7" s="103">
        <v>0.52</v>
      </c>
      <c r="G7" s="103">
        <v>0.85</v>
      </c>
      <c r="H7" s="103">
        <v>0</v>
      </c>
      <c r="I7" s="103">
        <v>0</v>
      </c>
      <c r="J7" s="103">
        <v>0</v>
      </c>
      <c r="K7" s="112">
        <f t="shared" si="0"/>
        <v>5.0299999999999994</v>
      </c>
    </row>
    <row r="8" spans="1:11">
      <c r="A8" s="102" t="s">
        <v>48</v>
      </c>
      <c r="B8" s="103">
        <v>0</v>
      </c>
      <c r="C8" s="103">
        <v>0</v>
      </c>
      <c r="D8" s="103">
        <v>0</v>
      </c>
      <c r="E8" s="103">
        <v>1.18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12">
        <f t="shared" si="0"/>
        <v>1.18</v>
      </c>
    </row>
    <row r="9" spans="1:11" ht="16" thickBot="1">
      <c r="A9" s="102" t="s">
        <v>40</v>
      </c>
      <c r="B9" s="103">
        <v>0</v>
      </c>
      <c r="C9" s="103">
        <v>0</v>
      </c>
      <c r="D9" s="103">
        <v>5</v>
      </c>
      <c r="E9" s="103">
        <v>15</v>
      </c>
      <c r="F9" s="103">
        <v>20</v>
      </c>
      <c r="G9" s="103">
        <v>25</v>
      </c>
      <c r="H9" s="103">
        <v>25</v>
      </c>
      <c r="I9" s="103">
        <v>25</v>
      </c>
      <c r="J9" s="103">
        <v>25</v>
      </c>
      <c r="K9" s="112">
        <f t="shared" si="0"/>
        <v>140</v>
      </c>
    </row>
    <row r="10" spans="1:11" ht="16" thickTop="1">
      <c r="A10" s="109" t="s">
        <v>32</v>
      </c>
      <c r="B10" s="107">
        <f>SUM(B4:B9)</f>
        <v>6.54</v>
      </c>
      <c r="C10" s="107">
        <f t="shared" ref="C10:J10" si="1">SUM(C4:C9)</f>
        <v>8.81</v>
      </c>
      <c r="D10" s="107">
        <f t="shared" si="1"/>
        <v>16.079999999999998</v>
      </c>
      <c r="E10" s="107">
        <f t="shared" si="1"/>
        <v>24.99</v>
      </c>
      <c r="F10" s="107">
        <f t="shared" si="1"/>
        <v>24.630000000000003</v>
      </c>
      <c r="G10" s="107">
        <f t="shared" si="1"/>
        <v>26.22</v>
      </c>
      <c r="H10" s="107">
        <f t="shared" si="1"/>
        <v>25</v>
      </c>
      <c r="I10" s="107">
        <f t="shared" si="1"/>
        <v>25</v>
      </c>
      <c r="J10" s="107">
        <f t="shared" si="1"/>
        <v>25</v>
      </c>
      <c r="K10" s="113">
        <f t="shared" si="0"/>
        <v>182.27</v>
      </c>
    </row>
    <row r="11" spans="1:11" ht="16" thickBot="1">
      <c r="A11" s="110" t="s">
        <v>49</v>
      </c>
      <c r="B11" s="108">
        <v>6.25</v>
      </c>
      <c r="C11" s="108">
        <v>7.03</v>
      </c>
      <c r="D11" s="108">
        <v>6</v>
      </c>
      <c r="E11" s="108">
        <v>6</v>
      </c>
      <c r="F11" s="108">
        <v>0</v>
      </c>
      <c r="G11" s="108">
        <v>0</v>
      </c>
      <c r="H11" s="108">
        <v>0</v>
      </c>
      <c r="I11" s="108">
        <v>0</v>
      </c>
      <c r="J11" s="108">
        <v>0</v>
      </c>
      <c r="K11" s="114">
        <f t="shared" si="0"/>
        <v>25.28</v>
      </c>
    </row>
    <row r="12" spans="1:11" ht="17" thickTop="1" thickBot="1">
      <c r="A12" s="111" t="s">
        <v>32</v>
      </c>
      <c r="B12" s="105">
        <f>B10-B11</f>
        <v>0.29000000000000004</v>
      </c>
      <c r="C12" s="105">
        <f t="shared" ref="C12:K12" si="2">C10-C11</f>
        <v>1.7800000000000002</v>
      </c>
      <c r="D12" s="105">
        <f t="shared" si="2"/>
        <v>10.079999999999998</v>
      </c>
      <c r="E12" s="105">
        <f t="shared" si="2"/>
        <v>18.989999999999998</v>
      </c>
      <c r="F12" s="105">
        <f t="shared" si="2"/>
        <v>24.630000000000003</v>
      </c>
      <c r="G12" s="105">
        <f t="shared" si="2"/>
        <v>26.22</v>
      </c>
      <c r="H12" s="105">
        <f t="shared" si="2"/>
        <v>25</v>
      </c>
      <c r="I12" s="105">
        <f t="shared" si="2"/>
        <v>25</v>
      </c>
      <c r="J12" s="105">
        <f t="shared" si="2"/>
        <v>25</v>
      </c>
      <c r="K12" s="115">
        <f t="shared" si="2"/>
        <v>156.99</v>
      </c>
    </row>
    <row r="13" spans="1:11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J25" sqref="J25"/>
    </sheetView>
  </sheetViews>
  <sheetFormatPr baseColWidth="10" defaultRowHeight="15" x14ac:dyDescent="0"/>
  <cols>
    <col min="1" max="1" width="13.6640625" customWidth="1"/>
  </cols>
  <sheetData>
    <row r="2" spans="1:10" ht="16" thickBot="1"/>
    <row r="3" spans="1:10" ht="20" thickTop="1" thickBot="1">
      <c r="A3" s="80" t="s">
        <v>1</v>
      </c>
      <c r="B3" s="79" t="s">
        <v>23</v>
      </c>
      <c r="C3" s="77" t="s">
        <v>24</v>
      </c>
      <c r="D3" s="77" t="s">
        <v>25</v>
      </c>
      <c r="E3" s="77" t="s">
        <v>26</v>
      </c>
      <c r="F3" s="77" t="s">
        <v>27</v>
      </c>
      <c r="G3" s="77" t="s">
        <v>28</v>
      </c>
      <c r="H3" s="77" t="s">
        <v>29</v>
      </c>
      <c r="I3" s="77" t="s">
        <v>30</v>
      </c>
      <c r="J3" s="78" t="s">
        <v>32</v>
      </c>
    </row>
    <row r="4" spans="1:10" ht="16" thickTop="1">
      <c r="A4" s="73" t="s">
        <v>41</v>
      </c>
      <c r="B4" s="92">
        <v>2</v>
      </c>
      <c r="C4" s="93">
        <v>0</v>
      </c>
      <c r="D4" s="93">
        <v>0</v>
      </c>
      <c r="E4" s="93">
        <v>0</v>
      </c>
      <c r="F4" s="93">
        <v>0</v>
      </c>
      <c r="G4" s="93">
        <v>0</v>
      </c>
      <c r="H4" s="93">
        <v>0</v>
      </c>
      <c r="I4" s="93">
        <v>0</v>
      </c>
      <c r="J4" s="85">
        <f>SUM(B4:I4)</f>
        <v>2</v>
      </c>
    </row>
    <row r="5" spans="1:10">
      <c r="A5" s="82" t="s">
        <v>42</v>
      </c>
      <c r="B5" s="83">
        <v>0</v>
      </c>
      <c r="C5" s="84">
        <v>2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5">
        <f>SUM(B5:I5)</f>
        <v>2</v>
      </c>
    </row>
    <row r="6" spans="1:10">
      <c r="A6" s="82" t="s">
        <v>43</v>
      </c>
      <c r="B6" s="83">
        <v>0</v>
      </c>
      <c r="C6" s="84">
        <v>0</v>
      </c>
      <c r="D6" s="84">
        <v>1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5">
        <f>SUM(B6:I6)</f>
        <v>1</v>
      </c>
    </row>
    <row r="7" spans="1:10">
      <c r="A7" s="82" t="s">
        <v>44</v>
      </c>
      <c r="B7" s="83">
        <v>0</v>
      </c>
      <c r="C7" s="84">
        <v>0</v>
      </c>
      <c r="D7" s="84">
        <v>5.2</v>
      </c>
      <c r="E7" s="84">
        <v>13.7</v>
      </c>
      <c r="F7" s="84">
        <v>5.4</v>
      </c>
      <c r="G7" s="84">
        <v>0</v>
      </c>
      <c r="H7" s="84">
        <v>0</v>
      </c>
      <c r="I7" s="84">
        <v>0</v>
      </c>
      <c r="J7" s="85">
        <f>SUM(B7:I7)</f>
        <v>24.299999999999997</v>
      </c>
    </row>
    <row r="8" spans="1:10" ht="16" thickBot="1">
      <c r="A8" s="75" t="s">
        <v>45</v>
      </c>
      <c r="B8" s="86">
        <v>0</v>
      </c>
      <c r="C8" s="87">
        <v>0</v>
      </c>
      <c r="D8" s="87">
        <v>0</v>
      </c>
      <c r="E8" s="87">
        <v>0</v>
      </c>
      <c r="F8" s="87">
        <v>0</v>
      </c>
      <c r="G8" s="87">
        <v>5.7</v>
      </c>
      <c r="H8" s="87">
        <v>15.2</v>
      </c>
      <c r="I8" s="87">
        <v>5.9</v>
      </c>
      <c r="J8" s="88">
        <f>SUM(B8:I8)</f>
        <v>26.799999999999997</v>
      </c>
    </row>
    <row r="9" spans="1:10" ht="17" thickTop="1" thickBot="1">
      <c r="A9" s="76" t="s">
        <v>32</v>
      </c>
      <c r="B9" s="89">
        <f>SUM(B4:B8)</f>
        <v>2</v>
      </c>
      <c r="C9" s="90">
        <f t="shared" ref="C9:J9" si="0">SUM(C4:C8)</f>
        <v>2</v>
      </c>
      <c r="D9" s="90">
        <f t="shared" si="0"/>
        <v>6.2</v>
      </c>
      <c r="E9" s="90">
        <f t="shared" si="0"/>
        <v>13.7</v>
      </c>
      <c r="F9" s="90">
        <f t="shared" si="0"/>
        <v>5.4</v>
      </c>
      <c r="G9" s="90">
        <f t="shared" si="0"/>
        <v>5.7</v>
      </c>
      <c r="H9" s="90">
        <f t="shared" si="0"/>
        <v>15.2</v>
      </c>
      <c r="I9" s="90">
        <f t="shared" si="0"/>
        <v>5.9</v>
      </c>
      <c r="J9" s="91">
        <f t="shared" si="0"/>
        <v>56.099999999999994</v>
      </c>
    </row>
    <row r="10" spans="1:10" ht="17" thickTop="1" thickBot="1"/>
    <row r="11" spans="1:10" ht="20" thickTop="1" thickBot="1">
      <c r="A11" s="80" t="s">
        <v>1</v>
      </c>
      <c r="B11" s="79" t="s">
        <v>23</v>
      </c>
      <c r="C11" s="77" t="s">
        <v>24</v>
      </c>
      <c r="D11" s="77" t="s">
        <v>25</v>
      </c>
      <c r="E11" s="77" t="s">
        <v>26</v>
      </c>
      <c r="F11" s="77" t="s">
        <v>27</v>
      </c>
      <c r="G11" s="77" t="s">
        <v>28</v>
      </c>
      <c r="H11" s="77" t="s">
        <v>29</v>
      </c>
      <c r="I11" s="77" t="s">
        <v>30</v>
      </c>
      <c r="J11" s="78" t="s">
        <v>32</v>
      </c>
    </row>
    <row r="12" spans="1:10" ht="16" thickTop="1">
      <c r="A12" s="73" t="s">
        <v>41</v>
      </c>
      <c r="B12" s="92">
        <f>B4*1.3</f>
        <v>2.6</v>
      </c>
      <c r="C12" s="92">
        <f t="shared" ref="C12:I12" si="1">C4*1.3</f>
        <v>0</v>
      </c>
      <c r="D12" s="92">
        <f t="shared" si="1"/>
        <v>0</v>
      </c>
      <c r="E12" s="92">
        <f t="shared" si="1"/>
        <v>0</v>
      </c>
      <c r="F12" s="92">
        <f t="shared" si="1"/>
        <v>0</v>
      </c>
      <c r="G12" s="92">
        <f t="shared" si="1"/>
        <v>0</v>
      </c>
      <c r="H12" s="92">
        <f t="shared" si="1"/>
        <v>0</v>
      </c>
      <c r="I12" s="92">
        <f t="shared" si="1"/>
        <v>0</v>
      </c>
      <c r="J12" s="85">
        <f>SUM(B12:I12)</f>
        <v>2.6</v>
      </c>
    </row>
    <row r="13" spans="1:10">
      <c r="A13" s="82" t="s">
        <v>42</v>
      </c>
      <c r="B13" s="92">
        <f t="shared" ref="B13:I13" si="2">B5*1.3</f>
        <v>0</v>
      </c>
      <c r="C13" s="92">
        <f t="shared" si="2"/>
        <v>2.6</v>
      </c>
      <c r="D13" s="92">
        <f t="shared" si="2"/>
        <v>0</v>
      </c>
      <c r="E13" s="92">
        <f t="shared" si="2"/>
        <v>0</v>
      </c>
      <c r="F13" s="92">
        <f t="shared" si="2"/>
        <v>0</v>
      </c>
      <c r="G13" s="92">
        <f t="shared" si="2"/>
        <v>0</v>
      </c>
      <c r="H13" s="92">
        <f t="shared" si="2"/>
        <v>0</v>
      </c>
      <c r="I13" s="92">
        <f t="shared" si="2"/>
        <v>0</v>
      </c>
      <c r="J13" s="85">
        <f>SUM(B13:I13)</f>
        <v>2.6</v>
      </c>
    </row>
    <row r="14" spans="1:10">
      <c r="A14" s="82" t="s">
        <v>43</v>
      </c>
      <c r="B14" s="92">
        <f t="shared" ref="B14:I14" si="3">B6*1.3</f>
        <v>0</v>
      </c>
      <c r="C14" s="92">
        <f t="shared" si="3"/>
        <v>0</v>
      </c>
      <c r="D14" s="92">
        <f t="shared" si="3"/>
        <v>1.3</v>
      </c>
      <c r="E14" s="92">
        <f t="shared" si="3"/>
        <v>0</v>
      </c>
      <c r="F14" s="92">
        <f t="shared" si="3"/>
        <v>0</v>
      </c>
      <c r="G14" s="92">
        <f t="shared" si="3"/>
        <v>0</v>
      </c>
      <c r="H14" s="92">
        <f t="shared" si="3"/>
        <v>0</v>
      </c>
      <c r="I14" s="92">
        <f t="shared" si="3"/>
        <v>0</v>
      </c>
      <c r="J14" s="85">
        <f>SUM(B14:I14)</f>
        <v>1.3</v>
      </c>
    </row>
    <row r="15" spans="1:10">
      <c r="A15" s="82" t="s">
        <v>44</v>
      </c>
      <c r="B15" s="92">
        <f t="shared" ref="B15:I15" si="4">B7*1.3</f>
        <v>0</v>
      </c>
      <c r="C15" s="92">
        <f t="shared" si="4"/>
        <v>0</v>
      </c>
      <c r="D15" s="92">
        <f t="shared" si="4"/>
        <v>6.7600000000000007</v>
      </c>
      <c r="E15" s="92">
        <f t="shared" si="4"/>
        <v>17.809999999999999</v>
      </c>
      <c r="F15" s="92">
        <f t="shared" si="4"/>
        <v>7.0200000000000005</v>
      </c>
      <c r="G15" s="92">
        <f t="shared" si="4"/>
        <v>0</v>
      </c>
      <c r="H15" s="92">
        <f t="shared" si="4"/>
        <v>0</v>
      </c>
      <c r="I15" s="92">
        <f t="shared" si="4"/>
        <v>0</v>
      </c>
      <c r="J15" s="85">
        <f>SUM(B15:I15)</f>
        <v>31.59</v>
      </c>
    </row>
    <row r="16" spans="1:10" ht="16" thickBot="1">
      <c r="A16" s="75" t="s">
        <v>45</v>
      </c>
      <c r="B16" s="92">
        <f t="shared" ref="B16:I16" si="5">B8*1.3</f>
        <v>0</v>
      </c>
      <c r="C16" s="92">
        <f t="shared" si="5"/>
        <v>0</v>
      </c>
      <c r="D16" s="92">
        <f t="shared" si="5"/>
        <v>0</v>
      </c>
      <c r="E16" s="92">
        <f t="shared" si="5"/>
        <v>0</v>
      </c>
      <c r="F16" s="92">
        <f t="shared" si="5"/>
        <v>0</v>
      </c>
      <c r="G16" s="92">
        <f t="shared" si="5"/>
        <v>7.41</v>
      </c>
      <c r="H16" s="92">
        <f t="shared" si="5"/>
        <v>19.759999999999998</v>
      </c>
      <c r="I16" s="92">
        <f t="shared" si="5"/>
        <v>7.6700000000000008</v>
      </c>
      <c r="J16" s="88">
        <f>SUM(B16:I16)</f>
        <v>34.839999999999996</v>
      </c>
    </row>
    <row r="17" spans="1:10" ht="17" thickTop="1" thickBot="1">
      <c r="A17" s="76" t="s">
        <v>32</v>
      </c>
      <c r="B17" s="89">
        <f>SUM(B12:B16)</f>
        <v>2.6</v>
      </c>
      <c r="C17" s="90">
        <f t="shared" ref="C17:J17" si="6">SUM(C12:C16)</f>
        <v>2.6</v>
      </c>
      <c r="D17" s="90">
        <f t="shared" si="6"/>
        <v>8.06</v>
      </c>
      <c r="E17" s="90">
        <f t="shared" si="6"/>
        <v>17.809999999999999</v>
      </c>
      <c r="F17" s="90">
        <f t="shared" si="6"/>
        <v>7.0200000000000005</v>
      </c>
      <c r="G17" s="90">
        <f t="shared" si="6"/>
        <v>7.41</v>
      </c>
      <c r="H17" s="90">
        <f t="shared" si="6"/>
        <v>19.759999999999998</v>
      </c>
      <c r="I17" s="90">
        <f t="shared" si="6"/>
        <v>7.6700000000000008</v>
      </c>
      <c r="J17" s="91">
        <f t="shared" si="6"/>
        <v>72.930000000000007</v>
      </c>
    </row>
    <row r="18" spans="1:10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K9"/>
    </sheetView>
  </sheetViews>
  <sheetFormatPr baseColWidth="10" defaultRowHeight="15" x14ac:dyDescent="0"/>
  <cols>
    <col min="1" max="1" width="22.83203125" customWidth="1"/>
  </cols>
  <sheetData>
    <row r="1" spans="1:11" ht="17" thickTop="1" thickBot="1">
      <c r="A1" s="72"/>
      <c r="B1" s="67" t="s">
        <v>23</v>
      </c>
      <c r="C1" s="39" t="s">
        <v>24</v>
      </c>
      <c r="D1" s="39" t="s">
        <v>25</v>
      </c>
      <c r="E1" s="39" t="s">
        <v>26</v>
      </c>
      <c r="F1" s="39" t="s">
        <v>27</v>
      </c>
      <c r="G1" s="39" t="s">
        <v>28</v>
      </c>
      <c r="H1" s="39" t="s">
        <v>29</v>
      </c>
      <c r="I1" s="39" t="s">
        <v>30</v>
      </c>
      <c r="J1" s="58" t="s">
        <v>31</v>
      </c>
      <c r="K1" s="62" t="s">
        <v>32</v>
      </c>
    </row>
    <row r="2" spans="1:11" ht="16" thickTop="1">
      <c r="A2" s="73" t="s">
        <v>22</v>
      </c>
      <c r="B2" s="68">
        <v>12.5</v>
      </c>
      <c r="C2" s="55">
        <v>12.5</v>
      </c>
      <c r="D2" s="55">
        <v>12.5</v>
      </c>
      <c r="E2" s="55">
        <v>12.5</v>
      </c>
      <c r="F2" s="55">
        <v>6.5</v>
      </c>
      <c r="G2" s="55">
        <v>6.5</v>
      </c>
      <c r="H2" s="55">
        <v>6.5</v>
      </c>
      <c r="I2" s="55">
        <v>6.5</v>
      </c>
      <c r="J2" s="55">
        <v>6.5</v>
      </c>
      <c r="K2" s="63">
        <f>SUM(B2:J2)</f>
        <v>82.5</v>
      </c>
    </row>
    <row r="3" spans="1:11">
      <c r="A3" s="74" t="s">
        <v>16</v>
      </c>
      <c r="B3" s="81">
        <f>Magnets!B$12</f>
        <v>0.29000000000000004</v>
      </c>
      <c r="C3" s="81">
        <f>Magnets!C$12</f>
        <v>1.7800000000000002</v>
      </c>
      <c r="D3" s="81">
        <f>Magnets!D$12</f>
        <v>10.079999999999998</v>
      </c>
      <c r="E3" s="81">
        <f>Magnets!E$12</f>
        <v>18.989999999999998</v>
      </c>
      <c r="F3" s="81">
        <f>Magnets!F$12</f>
        <v>24.630000000000003</v>
      </c>
      <c r="G3" s="81">
        <f>Magnets!G$12</f>
        <v>26.22</v>
      </c>
      <c r="H3" s="81">
        <f>Magnets!H$12</f>
        <v>25</v>
      </c>
      <c r="I3" s="81">
        <f>Magnets!I$12</f>
        <v>25</v>
      </c>
      <c r="J3" s="81">
        <f>Magnets!J$12</f>
        <v>25</v>
      </c>
      <c r="K3" s="64">
        <f t="shared" ref="K3:K8" si="0">SUM(B3:J3)</f>
        <v>156.99</v>
      </c>
    </row>
    <row r="4" spans="1:11">
      <c r="A4" s="74" t="s">
        <v>17</v>
      </c>
      <c r="B4" s="69">
        <v>0</v>
      </c>
      <c r="C4" s="54">
        <v>0</v>
      </c>
      <c r="D4" s="54">
        <v>0</v>
      </c>
      <c r="E4" s="54">
        <f>'Crab Cavities'!B$27</f>
        <v>15.4945</v>
      </c>
      <c r="F4" s="54">
        <f>'Crab Cavities'!C$27</f>
        <v>21.433500000000002</v>
      </c>
      <c r="G4" s="54">
        <f>'Crab Cavities'!D$27</f>
        <v>26.477499999999999</v>
      </c>
      <c r="H4" s="54">
        <f>'Crab Cavities'!E$27</f>
        <v>16.345999999999997</v>
      </c>
      <c r="I4" s="54">
        <f>'Crab Cavities'!F$27</f>
        <v>9.48</v>
      </c>
      <c r="J4" s="59">
        <v>0</v>
      </c>
      <c r="K4" s="64">
        <f t="shared" si="0"/>
        <v>89.231499999999997</v>
      </c>
    </row>
    <row r="5" spans="1:11">
      <c r="A5" s="74" t="s">
        <v>18</v>
      </c>
      <c r="B5" s="69">
        <f>'11 T'!B$17</f>
        <v>2.6</v>
      </c>
      <c r="C5" s="69">
        <f>'11 T'!C$17</f>
        <v>2.6</v>
      </c>
      <c r="D5" s="69">
        <f>'11 T'!D$17</f>
        <v>8.06</v>
      </c>
      <c r="E5" s="69">
        <f>'11 T'!E$17</f>
        <v>17.809999999999999</v>
      </c>
      <c r="F5" s="69">
        <f>'11 T'!F$17</f>
        <v>7.0200000000000005</v>
      </c>
      <c r="G5" s="69">
        <f>'11 T'!G$17</f>
        <v>7.41</v>
      </c>
      <c r="H5" s="69">
        <f>'11 T'!H$17</f>
        <v>19.759999999999998</v>
      </c>
      <c r="I5" s="69">
        <f>'11 T'!I$17</f>
        <v>7.6700000000000008</v>
      </c>
      <c r="J5" s="59">
        <v>0</v>
      </c>
      <c r="K5" s="64">
        <f t="shared" si="0"/>
        <v>72.929999999999993</v>
      </c>
    </row>
    <row r="6" spans="1:11">
      <c r="A6" s="74" t="s">
        <v>19</v>
      </c>
      <c r="B6" s="69">
        <v>0</v>
      </c>
      <c r="C6" s="54">
        <v>0</v>
      </c>
      <c r="D6" s="54">
        <f>'D2 Magnets'!B16</f>
        <v>3.6965500000000002</v>
      </c>
      <c r="E6" s="54">
        <f>'D2 Magnets'!C16</f>
        <v>3.6965500000000002</v>
      </c>
      <c r="F6" s="54">
        <f>'D2 Magnets'!D16</f>
        <v>6.5500500000000006</v>
      </c>
      <c r="G6" s="54">
        <f>'D2 Magnets'!E16</f>
        <v>6.5500500000000006</v>
      </c>
      <c r="H6" s="54">
        <v>0</v>
      </c>
      <c r="I6" s="54">
        <f>'D2 Magnets'!G16</f>
        <v>0</v>
      </c>
      <c r="J6" s="59">
        <v>0</v>
      </c>
      <c r="K6" s="64">
        <f t="shared" si="0"/>
        <v>20.493200000000002</v>
      </c>
    </row>
    <row r="7" spans="1:11">
      <c r="A7" s="74" t="s">
        <v>20</v>
      </c>
      <c r="B7" s="69">
        <v>0.2</v>
      </c>
      <c r="C7" s="54">
        <v>0.2</v>
      </c>
      <c r="D7" s="54">
        <v>0.2</v>
      </c>
      <c r="E7" s="54">
        <v>0.2</v>
      </c>
      <c r="F7" s="54">
        <v>1</v>
      </c>
      <c r="G7" s="54">
        <v>1</v>
      </c>
      <c r="H7" s="54">
        <v>0</v>
      </c>
      <c r="I7" s="54">
        <v>0</v>
      </c>
      <c r="J7" s="59">
        <v>0</v>
      </c>
      <c r="K7" s="64">
        <f t="shared" si="0"/>
        <v>2.8</v>
      </c>
    </row>
    <row r="8" spans="1:11" ht="16" thickBot="1">
      <c r="A8" s="75" t="s">
        <v>21</v>
      </c>
      <c r="B8" s="70">
        <v>0</v>
      </c>
      <c r="C8" s="56">
        <v>0</v>
      </c>
      <c r="D8" s="56">
        <v>4.5</v>
      </c>
      <c r="E8" s="56">
        <v>4.5</v>
      </c>
      <c r="F8" s="56">
        <v>0</v>
      </c>
      <c r="G8" s="56">
        <v>0</v>
      </c>
      <c r="H8" s="56">
        <v>0</v>
      </c>
      <c r="I8" s="56">
        <v>0</v>
      </c>
      <c r="J8" s="60">
        <v>0</v>
      </c>
      <c r="K8" s="65">
        <f t="shared" si="0"/>
        <v>9</v>
      </c>
    </row>
    <row r="9" spans="1:11" ht="17" thickTop="1" thickBot="1">
      <c r="A9" s="76" t="s">
        <v>32</v>
      </c>
      <c r="B9" s="71">
        <f>SUM(B2:B8)</f>
        <v>15.589999999999998</v>
      </c>
      <c r="C9" s="57">
        <f t="shared" ref="C9:K9" si="1">SUM(C2:C8)</f>
        <v>17.080000000000002</v>
      </c>
      <c r="D9" s="57">
        <f t="shared" si="1"/>
        <v>39.036550000000005</v>
      </c>
      <c r="E9" s="57">
        <f t="shared" si="1"/>
        <v>73.191050000000004</v>
      </c>
      <c r="F9" s="57">
        <f t="shared" si="1"/>
        <v>67.133550000000014</v>
      </c>
      <c r="G9" s="57">
        <f t="shared" si="1"/>
        <v>74.157550000000001</v>
      </c>
      <c r="H9" s="57">
        <f t="shared" si="1"/>
        <v>67.605999999999995</v>
      </c>
      <c r="I9" s="57">
        <f t="shared" si="1"/>
        <v>48.650000000000006</v>
      </c>
      <c r="J9" s="61">
        <f t="shared" si="1"/>
        <v>31.5</v>
      </c>
      <c r="K9" s="66">
        <f t="shared" si="1"/>
        <v>433.94470000000001</v>
      </c>
    </row>
    <row r="10" spans="1:11" ht="16" thickTop="1">
      <c r="C10" s="34"/>
      <c r="D10" s="34"/>
      <c r="E10" s="34"/>
      <c r="F10" s="34"/>
      <c r="G10" s="34"/>
      <c r="H10" s="34"/>
      <c r="I10" s="34"/>
      <c r="J10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Crab Cavities</vt:lpstr>
      <vt:lpstr>D2 Magnets</vt:lpstr>
      <vt:lpstr>Magnets</vt:lpstr>
      <vt:lpstr>11 T</vt:lpstr>
      <vt:lpstr>Summary</vt:lpstr>
    </vt:vector>
  </TitlesOfParts>
  <Company>Fermilab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Accelerator Division</dc:creator>
  <cp:lastModifiedBy>Accelerator Division</cp:lastModifiedBy>
  <dcterms:created xsi:type="dcterms:W3CDTF">2012-06-28T21:12:50Z</dcterms:created>
  <dcterms:modified xsi:type="dcterms:W3CDTF">2012-09-10T19:22:42Z</dcterms:modified>
</cp:coreProperties>
</file>