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2842B88F-1919-4095-A654-293AA8675A16}" xr6:coauthVersionLast="34" xr6:coauthVersionMax="34" xr10:uidLastSave="{00000000-0000-0000-0000-000000000000}"/>
  <bookViews>
    <workbookView xWindow="0" yWindow="0" windowWidth="20490" windowHeight="6345" firstSheet="1" activeTab="3" xr2:uid="{9418C323-7848-48D6-94C8-9687E9FE5624}"/>
  </bookViews>
  <sheets>
    <sheet name="CHRNA3" sheetId="1" r:id="rId1"/>
    <sheet name="CHRNA2" sheetId="2" r:id="rId2"/>
    <sheet name="CHRNA5" sheetId="3" r:id="rId3"/>
    <sheet name="GRIK3" sheetId="4" r:id="rId4"/>
    <sheet name="CLYBL" sheetId="5" r:id="rId5"/>
  </sheets>
  <calcPr calcId="17901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5" i="4" l="1"/>
  <c r="C154" i="4"/>
  <c r="C150" i="4"/>
  <c r="C146" i="4"/>
  <c r="C145" i="4"/>
  <c r="C144" i="4"/>
  <c r="C140" i="4"/>
  <c r="C136" i="4"/>
  <c r="C134" i="4"/>
  <c r="C132" i="4"/>
  <c r="C131" i="4"/>
  <c r="C130" i="4"/>
  <c r="C126" i="4"/>
  <c r="C122" i="4"/>
  <c r="C120" i="4"/>
  <c r="C118" i="4"/>
  <c r="C116" i="4"/>
  <c r="C115" i="4"/>
  <c r="C111" i="4"/>
  <c r="C107" i="4"/>
  <c r="C106" i="4"/>
  <c r="C105" i="4"/>
  <c r="C101" i="4"/>
  <c r="C97" i="4"/>
  <c r="C95" i="4"/>
  <c r="C93" i="4"/>
  <c r="C92" i="4"/>
  <c r="C91" i="4"/>
  <c r="C87" i="4"/>
  <c r="C83" i="4"/>
  <c r="C81" i="4"/>
  <c r="C79" i="4"/>
  <c r="C77" i="4"/>
  <c r="C76" i="4"/>
  <c r="C72" i="4"/>
  <c r="C68" i="4"/>
  <c r="C67" i="4"/>
  <c r="C66" i="4"/>
  <c r="C62" i="4"/>
  <c r="C58" i="4"/>
  <c r="C56" i="4"/>
  <c r="C54" i="4"/>
  <c r="C53" i="4"/>
  <c r="C52" i="4"/>
  <c r="C48" i="4"/>
  <c r="C44" i="4"/>
  <c r="C42" i="4"/>
  <c r="C40" i="4"/>
  <c r="B78" i="5"/>
  <c r="B67" i="5"/>
  <c r="C71" i="5" s="1"/>
  <c r="C88" i="5"/>
  <c r="C87" i="5"/>
  <c r="C86" i="5"/>
  <c r="C82" i="5"/>
  <c r="C78" i="5"/>
  <c r="C76" i="5"/>
  <c r="C75" i="5"/>
  <c r="C67" i="5"/>
  <c r="B33" i="5"/>
  <c r="C40" i="5" s="1"/>
  <c r="C18" i="5"/>
  <c r="C100" i="5"/>
  <c r="C98" i="5"/>
  <c r="C96" i="5"/>
  <c r="C94" i="5"/>
  <c r="C92" i="5"/>
  <c r="C90" i="5"/>
  <c r="C65" i="5"/>
  <c r="B58" i="5"/>
  <c r="C64" i="5" s="1"/>
  <c r="B57" i="5"/>
  <c r="C55" i="5"/>
  <c r="B44" i="5"/>
  <c r="C54" i="5" s="1"/>
  <c r="B43" i="5"/>
  <c r="C50" i="5" s="1"/>
  <c r="C41" i="5"/>
  <c r="B32" i="5"/>
  <c r="C36" i="5" s="1"/>
  <c r="B30" i="5"/>
  <c r="B29" i="5"/>
  <c r="C30" i="5" s="1"/>
  <c r="B28" i="5"/>
  <c r="C25" i="5"/>
  <c r="H23" i="5"/>
  <c r="B56" i="5" s="1"/>
  <c r="C60" i="5" s="1"/>
  <c r="C23" i="5"/>
  <c r="C21" i="5"/>
  <c r="H20" i="5"/>
  <c r="B42" i="5" s="1"/>
  <c r="C46" i="5" s="1"/>
  <c r="C20" i="5"/>
  <c r="C27" i="5" s="1"/>
  <c r="H17" i="5"/>
  <c r="B31" i="5" s="1"/>
  <c r="C32" i="5" s="1"/>
  <c r="C16" i="5"/>
  <c r="C14" i="5"/>
  <c r="H13" i="5"/>
  <c r="L12" i="5"/>
  <c r="L11" i="5"/>
  <c r="L10" i="5"/>
  <c r="L9" i="5"/>
  <c r="L8" i="5"/>
  <c r="C8" i="5"/>
  <c r="L7" i="5"/>
  <c r="C6" i="5"/>
  <c r="C4" i="5"/>
  <c r="C2" i="5"/>
  <c r="C16" i="1"/>
  <c r="C16" i="2"/>
  <c r="C16" i="3"/>
  <c r="C16" i="4"/>
  <c r="B36" i="4"/>
  <c r="C35" i="4" s="1"/>
  <c r="B29" i="4"/>
  <c r="C29" i="4" s="1"/>
  <c r="C190" i="4"/>
  <c r="C188" i="4"/>
  <c r="C186" i="4"/>
  <c r="C184" i="4"/>
  <c r="C182" i="4"/>
  <c r="C180" i="4"/>
  <c r="C178" i="4"/>
  <c r="C177" i="4"/>
  <c r="C176" i="4"/>
  <c r="C168" i="4"/>
  <c r="B168" i="4"/>
  <c r="C172" i="4" s="1"/>
  <c r="C166" i="4"/>
  <c r="C165" i="4"/>
  <c r="C157" i="4"/>
  <c r="B157" i="4"/>
  <c r="C161" i="4" s="1"/>
  <c r="B148" i="4"/>
  <c r="B147" i="4"/>
  <c r="B134" i="4"/>
  <c r="B133" i="4"/>
  <c r="B123" i="4"/>
  <c r="B122" i="4"/>
  <c r="B120" i="4"/>
  <c r="B119" i="4"/>
  <c r="B118" i="4"/>
  <c r="B109" i="4"/>
  <c r="B108" i="4"/>
  <c r="B95" i="4"/>
  <c r="B94" i="4"/>
  <c r="B84" i="4"/>
  <c r="B83" i="4"/>
  <c r="B81" i="4"/>
  <c r="B80" i="4"/>
  <c r="B79" i="4"/>
  <c r="B70" i="4"/>
  <c r="B69" i="4"/>
  <c r="B56" i="4"/>
  <c r="B55" i="4"/>
  <c r="B45" i="4"/>
  <c r="B44" i="4"/>
  <c r="B42" i="4"/>
  <c r="B41" i="4"/>
  <c r="B40" i="4"/>
  <c r="C37" i="4"/>
  <c r="C33" i="4"/>
  <c r="C32" i="4"/>
  <c r="C117" i="4" s="1"/>
  <c r="C31" i="4"/>
  <c r="C25" i="4"/>
  <c r="V23" i="4"/>
  <c r="U23" i="4"/>
  <c r="T23" i="4"/>
  <c r="S23" i="4"/>
  <c r="J23" i="4"/>
  <c r="B146" i="4" s="1"/>
  <c r="I23" i="4"/>
  <c r="B107" i="4" s="1"/>
  <c r="H23" i="4"/>
  <c r="B68" i="4" s="1"/>
  <c r="C23" i="4"/>
  <c r="C21" i="4"/>
  <c r="V20" i="4"/>
  <c r="U20" i="4"/>
  <c r="T20" i="4"/>
  <c r="S20" i="4"/>
  <c r="J20" i="4"/>
  <c r="B132" i="4" s="1"/>
  <c r="I20" i="4"/>
  <c r="B93" i="4" s="1"/>
  <c r="H20" i="4"/>
  <c r="B54" i="4" s="1"/>
  <c r="C20" i="4"/>
  <c r="C39" i="4" s="1"/>
  <c r="C18" i="4"/>
  <c r="V17" i="4"/>
  <c r="U17" i="4"/>
  <c r="T17" i="4"/>
  <c r="S17" i="4"/>
  <c r="J17" i="4"/>
  <c r="B121" i="4" s="1"/>
  <c r="I17" i="4"/>
  <c r="B82" i="4" s="1"/>
  <c r="H17" i="4"/>
  <c r="B43" i="4" s="1"/>
  <c r="C14" i="4"/>
  <c r="V13" i="4"/>
  <c r="U13" i="4"/>
  <c r="T13" i="4"/>
  <c r="S13" i="4"/>
  <c r="J13" i="4"/>
  <c r="H13" i="4"/>
  <c r="L12" i="4"/>
  <c r="L11" i="4"/>
  <c r="L10" i="4"/>
  <c r="L9" i="4"/>
  <c r="L8" i="4"/>
  <c r="C8" i="4"/>
  <c r="L7" i="4"/>
  <c r="C6" i="4"/>
  <c r="C4" i="4"/>
  <c r="C2" i="4"/>
  <c r="C44" i="5" l="1"/>
  <c r="C42" i="5"/>
  <c r="C56" i="5"/>
  <c r="C28" i="5"/>
  <c r="C27" i="4"/>
  <c r="I13" i="4"/>
  <c r="C26" i="4"/>
  <c r="C78" i="4" s="1"/>
  <c r="C18" i="3" l="1"/>
  <c r="C23" i="3"/>
  <c r="C35" i="3"/>
  <c r="C2364" i="3"/>
  <c r="C2358" i="3"/>
  <c r="C2228" i="3"/>
  <c r="C2222" i="3"/>
  <c r="C2092" i="3"/>
  <c r="C2086" i="3"/>
  <c r="C1956" i="3"/>
  <c r="C1950" i="3"/>
  <c r="C1820" i="3"/>
  <c r="C1814" i="3"/>
  <c r="C1684" i="3"/>
  <c r="C1678" i="3"/>
  <c r="C1548" i="3"/>
  <c r="C1542" i="3"/>
  <c r="C1412" i="3"/>
  <c r="C1406" i="3"/>
  <c r="C1004" i="3"/>
  <c r="C998" i="3"/>
  <c r="C868" i="3"/>
  <c r="C862" i="3"/>
  <c r="C190" i="3"/>
  <c r="C188" i="3"/>
  <c r="C186" i="3"/>
  <c r="C184" i="3"/>
  <c r="C182" i="3"/>
  <c r="C180" i="3"/>
  <c r="C178" i="3"/>
  <c r="C177" i="3"/>
  <c r="C176" i="3"/>
  <c r="C168" i="3"/>
  <c r="B168" i="3"/>
  <c r="C172" i="3" s="1"/>
  <c r="C166" i="3"/>
  <c r="C165" i="3"/>
  <c r="C157" i="3"/>
  <c r="B157" i="3"/>
  <c r="C161" i="3" s="1"/>
  <c r="C155" i="3"/>
  <c r="B148" i="3"/>
  <c r="C154" i="3" s="1"/>
  <c r="B147" i="3"/>
  <c r="C145" i="3"/>
  <c r="B134" i="3"/>
  <c r="C144" i="3" s="1"/>
  <c r="B133" i="3"/>
  <c r="C140" i="3" s="1"/>
  <c r="C131" i="3"/>
  <c r="B123" i="3"/>
  <c r="C130" i="3" s="1"/>
  <c r="B122" i="3"/>
  <c r="C126" i="3" s="1"/>
  <c r="B120" i="3"/>
  <c r="B119" i="3"/>
  <c r="B118" i="3"/>
  <c r="C116" i="3"/>
  <c r="B109" i="3"/>
  <c r="C115" i="3" s="1"/>
  <c r="B108" i="3"/>
  <c r="C106" i="3"/>
  <c r="B95" i="3"/>
  <c r="C105" i="3" s="1"/>
  <c r="B94" i="3"/>
  <c r="C101" i="3" s="1"/>
  <c r="C92" i="3"/>
  <c r="B84" i="3"/>
  <c r="C91" i="3" s="1"/>
  <c r="B83" i="3"/>
  <c r="C87" i="3" s="1"/>
  <c r="B81" i="3"/>
  <c r="B80" i="3"/>
  <c r="B79" i="3"/>
  <c r="C107" i="3" s="1"/>
  <c r="C77" i="3"/>
  <c r="B70" i="3"/>
  <c r="C76" i="3" s="1"/>
  <c r="B69" i="3"/>
  <c r="C67" i="3"/>
  <c r="C62" i="3"/>
  <c r="B56" i="3"/>
  <c r="C66" i="3" s="1"/>
  <c r="B55" i="3"/>
  <c r="C53" i="3"/>
  <c r="C52" i="3"/>
  <c r="B45" i="3"/>
  <c r="B44" i="3"/>
  <c r="C48" i="3" s="1"/>
  <c r="B42" i="3"/>
  <c r="B41" i="3"/>
  <c r="B40" i="3"/>
  <c r="C37" i="3"/>
  <c r="C33" i="3"/>
  <c r="C32" i="3"/>
  <c r="C117" i="3" s="1"/>
  <c r="C31" i="3"/>
  <c r="C29" i="3"/>
  <c r="C27" i="3"/>
  <c r="C26" i="3"/>
  <c r="C78" i="3" s="1"/>
  <c r="C25" i="3"/>
  <c r="V23" i="3"/>
  <c r="U23" i="3"/>
  <c r="T23" i="3"/>
  <c r="S23" i="3"/>
  <c r="J23" i="3"/>
  <c r="B146" i="3" s="1"/>
  <c r="C150" i="3" s="1"/>
  <c r="I23" i="3"/>
  <c r="B107" i="3" s="1"/>
  <c r="C111" i="3" s="1"/>
  <c r="H23" i="3"/>
  <c r="B68" i="3" s="1"/>
  <c r="C72" i="3" s="1"/>
  <c r="C21" i="3"/>
  <c r="V20" i="3"/>
  <c r="U20" i="3"/>
  <c r="T20" i="3"/>
  <c r="S20" i="3"/>
  <c r="J20" i="3"/>
  <c r="B132" i="3" s="1"/>
  <c r="C136" i="3" s="1"/>
  <c r="I20" i="3"/>
  <c r="B93" i="3" s="1"/>
  <c r="C97" i="3" s="1"/>
  <c r="H20" i="3"/>
  <c r="B54" i="3" s="1"/>
  <c r="C58" i="3" s="1"/>
  <c r="C20" i="3"/>
  <c r="C39" i="3" s="1"/>
  <c r="V17" i="3"/>
  <c r="U17" i="3"/>
  <c r="T17" i="3"/>
  <c r="S17" i="3"/>
  <c r="J17" i="3"/>
  <c r="B121" i="3" s="1"/>
  <c r="C122" i="3" s="1"/>
  <c r="I17" i="3"/>
  <c r="B82" i="3" s="1"/>
  <c r="C83" i="3" s="1"/>
  <c r="H17" i="3"/>
  <c r="B43" i="3" s="1"/>
  <c r="C44" i="3" s="1"/>
  <c r="C14" i="3"/>
  <c r="V13" i="3"/>
  <c r="U13" i="3"/>
  <c r="T13" i="3"/>
  <c r="S13" i="3"/>
  <c r="J13" i="3"/>
  <c r="I13" i="3"/>
  <c r="H13" i="3"/>
  <c r="L12" i="3"/>
  <c r="L11" i="3"/>
  <c r="L10" i="3"/>
  <c r="L9" i="3"/>
  <c r="L8" i="3"/>
  <c r="C8" i="3"/>
  <c r="L7" i="3"/>
  <c r="C6" i="3"/>
  <c r="C4" i="3"/>
  <c r="C2" i="3"/>
  <c r="C8" i="1"/>
  <c r="C8" i="2"/>
  <c r="C2457" i="2"/>
  <c r="C2451" i="2"/>
  <c r="C2321" i="2"/>
  <c r="C2315" i="2"/>
  <c r="C2185" i="2"/>
  <c r="C2179" i="2"/>
  <c r="C2049" i="2"/>
  <c r="C2043" i="2"/>
  <c r="C1913" i="2"/>
  <c r="C1907" i="2"/>
  <c r="C1777" i="2"/>
  <c r="C1771" i="2"/>
  <c r="C1641" i="2"/>
  <c r="C1635" i="2"/>
  <c r="C1505" i="2"/>
  <c r="C1499" i="2"/>
  <c r="C1097" i="2"/>
  <c r="C1091" i="2"/>
  <c r="C961" i="2"/>
  <c r="C955" i="2"/>
  <c r="C283" i="2"/>
  <c r="C281" i="2"/>
  <c r="C280" i="2"/>
  <c r="C278" i="2"/>
  <c r="C276" i="2"/>
  <c r="C274" i="2"/>
  <c r="C272" i="2"/>
  <c r="C271" i="2"/>
  <c r="C270" i="2"/>
  <c r="C262" i="2"/>
  <c r="B262" i="2"/>
  <c r="C266" i="2" s="1"/>
  <c r="C260" i="2"/>
  <c r="C259" i="2"/>
  <c r="C251" i="2"/>
  <c r="B251" i="2"/>
  <c r="C255" i="2" s="1"/>
  <c r="C249" i="2"/>
  <c r="B242" i="2"/>
  <c r="C248" i="2" s="1"/>
  <c r="B241" i="2"/>
  <c r="B240" i="2"/>
  <c r="C244" i="2" s="1"/>
  <c r="C239" i="2"/>
  <c r="B228" i="2"/>
  <c r="C238" i="2" s="1"/>
  <c r="B227" i="2"/>
  <c r="C234" i="2" s="1"/>
  <c r="C225" i="2"/>
  <c r="B217" i="2"/>
  <c r="C224" i="2" s="1"/>
  <c r="B216" i="2"/>
  <c r="C220" i="2" s="1"/>
  <c r="B214" i="2"/>
  <c r="B213" i="2"/>
  <c r="B212" i="2"/>
  <c r="C240" i="2" s="1"/>
  <c r="C210" i="2"/>
  <c r="B199" i="2"/>
  <c r="C209" i="2" s="1"/>
  <c r="B198" i="2"/>
  <c r="C205" i="2" s="1"/>
  <c r="C196" i="2"/>
  <c r="B185" i="2"/>
  <c r="C195" i="2" s="1"/>
  <c r="B184" i="2"/>
  <c r="C191" i="2" s="1"/>
  <c r="C182" i="2"/>
  <c r="B174" i="2"/>
  <c r="C181" i="2" s="1"/>
  <c r="B173" i="2"/>
  <c r="C177" i="2" s="1"/>
  <c r="B171" i="2"/>
  <c r="B170" i="2"/>
  <c r="B169" i="2"/>
  <c r="C197" i="2" s="1"/>
  <c r="C167" i="2"/>
  <c r="B160" i="2"/>
  <c r="C166" i="2" s="1"/>
  <c r="B159" i="2"/>
  <c r="C157" i="2"/>
  <c r="C152" i="2"/>
  <c r="B146" i="2"/>
  <c r="C156" i="2" s="1"/>
  <c r="B145" i="2"/>
  <c r="C143" i="2"/>
  <c r="C142" i="2"/>
  <c r="C138" i="2"/>
  <c r="B135" i="2"/>
  <c r="B134" i="2"/>
  <c r="B133" i="2"/>
  <c r="C134" i="2" s="1"/>
  <c r="B132" i="2"/>
  <c r="B131" i="2"/>
  <c r="B130" i="2"/>
  <c r="C128" i="2"/>
  <c r="C127" i="2"/>
  <c r="B121" i="2"/>
  <c r="B120" i="2"/>
  <c r="C118" i="2"/>
  <c r="C117" i="2"/>
  <c r="B107" i="2"/>
  <c r="B106" i="2"/>
  <c r="C113" i="2" s="1"/>
  <c r="B105" i="2"/>
  <c r="C109" i="2" s="1"/>
  <c r="C104" i="2"/>
  <c r="B96" i="2"/>
  <c r="C103" i="2" s="1"/>
  <c r="B95" i="2"/>
  <c r="C99" i="2" s="1"/>
  <c r="B93" i="2"/>
  <c r="B92" i="2"/>
  <c r="B91" i="2"/>
  <c r="C91" i="2" s="1"/>
  <c r="C90" i="2"/>
  <c r="C89" i="2"/>
  <c r="B82" i="2"/>
  <c r="C88" i="2" s="1"/>
  <c r="B81" i="2"/>
  <c r="B80" i="2"/>
  <c r="C84" i="2" s="1"/>
  <c r="C79" i="2"/>
  <c r="B68" i="2"/>
  <c r="C78" i="2" s="1"/>
  <c r="B67" i="2"/>
  <c r="C74" i="2" s="1"/>
  <c r="C65" i="2"/>
  <c r="B57" i="2"/>
  <c r="C64" i="2" s="1"/>
  <c r="B56" i="2"/>
  <c r="C60" i="2" s="1"/>
  <c r="B54" i="2"/>
  <c r="B53" i="2"/>
  <c r="B52" i="2"/>
  <c r="C52" i="2" s="1"/>
  <c r="C49" i="2"/>
  <c r="C47" i="2"/>
  <c r="C45" i="2"/>
  <c r="C44" i="2"/>
  <c r="C211" i="2" s="1"/>
  <c r="C43" i="2"/>
  <c r="C41" i="2"/>
  <c r="C39" i="2"/>
  <c r="C38" i="2"/>
  <c r="C168" i="2" s="1"/>
  <c r="C37" i="2"/>
  <c r="B36" i="2"/>
  <c r="C35" i="2"/>
  <c r="C33" i="2"/>
  <c r="C32" i="2"/>
  <c r="C129" i="2" s="1"/>
  <c r="C31" i="2"/>
  <c r="B30" i="2"/>
  <c r="C29" i="2"/>
  <c r="C27" i="2"/>
  <c r="C26" i="2"/>
  <c r="C25" i="2"/>
  <c r="V23" i="2"/>
  <c r="U23" i="2"/>
  <c r="T23" i="2"/>
  <c r="S23" i="2"/>
  <c r="R23" i="2"/>
  <c r="Q23" i="2"/>
  <c r="P23" i="2"/>
  <c r="O23" i="2"/>
  <c r="N23" i="2"/>
  <c r="M23" i="2"/>
  <c r="L23" i="2"/>
  <c r="K23" i="2"/>
  <c r="B197" i="2" s="1"/>
  <c r="C201" i="2" s="1"/>
  <c r="J23" i="2"/>
  <c r="B158" i="2" s="1"/>
  <c r="C162" i="2" s="1"/>
  <c r="I23" i="2"/>
  <c r="B119" i="2" s="1"/>
  <c r="C123" i="2" s="1"/>
  <c r="H23" i="2"/>
  <c r="B23" i="2"/>
  <c r="C23" i="2" s="1"/>
  <c r="C21" i="2"/>
  <c r="V20" i="2"/>
  <c r="U20" i="2"/>
  <c r="T20" i="2"/>
  <c r="S20" i="2"/>
  <c r="R20" i="2"/>
  <c r="Q20" i="2"/>
  <c r="P20" i="2"/>
  <c r="O20" i="2"/>
  <c r="N20" i="2"/>
  <c r="M20" i="2"/>
  <c r="L20" i="2"/>
  <c r="B226" i="2" s="1"/>
  <c r="C230" i="2" s="1"/>
  <c r="K20" i="2"/>
  <c r="B183" i="2" s="1"/>
  <c r="C187" i="2" s="1"/>
  <c r="J20" i="2"/>
  <c r="B144" i="2" s="1"/>
  <c r="C148" i="2" s="1"/>
  <c r="I20" i="2"/>
  <c r="H20" i="2"/>
  <c r="B66" i="2" s="1"/>
  <c r="C70" i="2" s="1"/>
  <c r="C20" i="2"/>
  <c r="C51" i="2" s="1"/>
  <c r="C18" i="2"/>
  <c r="V17" i="2"/>
  <c r="U17" i="2"/>
  <c r="T17" i="2"/>
  <c r="S17" i="2"/>
  <c r="R17" i="2"/>
  <c r="Q17" i="2"/>
  <c r="P17" i="2"/>
  <c r="O17" i="2"/>
  <c r="N17" i="2"/>
  <c r="M17" i="2"/>
  <c r="L17" i="2"/>
  <c r="B215" i="2" s="1"/>
  <c r="C216" i="2" s="1"/>
  <c r="K17" i="2"/>
  <c r="B172" i="2" s="1"/>
  <c r="C173" i="2" s="1"/>
  <c r="J17" i="2"/>
  <c r="I17" i="2"/>
  <c r="B94" i="2" s="1"/>
  <c r="C95" i="2" s="1"/>
  <c r="H17" i="2"/>
  <c r="B55" i="2" s="1"/>
  <c r="C56" i="2" s="1"/>
  <c r="C14" i="2"/>
  <c r="V13" i="2"/>
  <c r="U13" i="2"/>
  <c r="T13" i="2"/>
  <c r="S13" i="2"/>
  <c r="R13" i="2"/>
  <c r="Q13" i="2"/>
  <c r="P13" i="2"/>
  <c r="O13" i="2"/>
  <c r="N13" i="2"/>
  <c r="M13" i="2"/>
  <c r="L13" i="2"/>
  <c r="K13" i="2"/>
  <c r="J13" i="2"/>
  <c r="I13" i="2"/>
  <c r="H13" i="2"/>
  <c r="L12" i="2"/>
  <c r="L11" i="2"/>
  <c r="L10" i="2"/>
  <c r="L9" i="2"/>
  <c r="L8" i="2"/>
  <c r="L7" i="2"/>
  <c r="C6" i="2"/>
  <c r="C4" i="2"/>
  <c r="C2" i="2"/>
  <c r="C2323" i="1"/>
  <c r="C2317" i="1"/>
  <c r="C2187" i="1"/>
  <c r="C2181" i="1"/>
  <c r="C2051" i="1"/>
  <c r="C2045" i="1"/>
  <c r="C1915" i="1"/>
  <c r="C1909" i="1"/>
  <c r="C1779" i="1"/>
  <c r="C1773" i="1"/>
  <c r="C1643" i="1"/>
  <c r="C1637" i="1"/>
  <c r="C1507" i="1"/>
  <c r="C1501" i="1"/>
  <c r="C1371" i="1"/>
  <c r="C1365" i="1"/>
  <c r="C963" i="1"/>
  <c r="C957" i="1"/>
  <c r="C827" i="1"/>
  <c r="C821" i="1"/>
  <c r="C149" i="1"/>
  <c r="C147" i="1"/>
  <c r="C145" i="1"/>
  <c r="C143" i="1"/>
  <c r="C141" i="1"/>
  <c r="C139" i="1"/>
  <c r="C137" i="1"/>
  <c r="C136" i="1"/>
  <c r="C135" i="1"/>
  <c r="C127" i="1"/>
  <c r="B127" i="1"/>
  <c r="C131" i="1" s="1"/>
  <c r="C125" i="1"/>
  <c r="C124" i="1"/>
  <c r="C116" i="1"/>
  <c r="B116" i="1"/>
  <c r="C120" i="1" s="1"/>
  <c r="C114" i="1"/>
  <c r="B107" i="1"/>
  <c r="C113" i="1" s="1"/>
  <c r="B106" i="1"/>
  <c r="C104" i="1"/>
  <c r="B93" i="1"/>
  <c r="C103" i="1" s="1"/>
  <c r="B92" i="1"/>
  <c r="C99" i="1" s="1"/>
  <c r="C90" i="1"/>
  <c r="B82" i="1"/>
  <c r="C89" i="1" s="1"/>
  <c r="B81" i="1"/>
  <c r="C85" i="1" s="1"/>
  <c r="B79" i="1"/>
  <c r="B78" i="1"/>
  <c r="B77" i="1"/>
  <c r="C75" i="1"/>
  <c r="B64" i="1"/>
  <c r="C74" i="1" s="1"/>
  <c r="B63" i="1"/>
  <c r="C70" i="1" s="1"/>
  <c r="C61" i="1"/>
  <c r="B50" i="1"/>
  <c r="C60" i="1" s="1"/>
  <c r="B49" i="1"/>
  <c r="C56" i="1" s="1"/>
  <c r="C47" i="1"/>
  <c r="B39" i="1"/>
  <c r="C46" i="1" s="1"/>
  <c r="B38" i="1"/>
  <c r="C42" i="1" s="1"/>
  <c r="B36" i="1"/>
  <c r="B35" i="1"/>
  <c r="B34" i="1"/>
  <c r="C31" i="1"/>
  <c r="C29" i="1"/>
  <c r="C27" i="1"/>
  <c r="C26" i="1"/>
  <c r="C76" i="1" s="1"/>
  <c r="C25" i="1"/>
  <c r="I23" i="1"/>
  <c r="B105" i="1" s="1"/>
  <c r="C109" i="1" s="1"/>
  <c r="H23" i="1"/>
  <c r="B62" i="1" s="1"/>
  <c r="C66" i="1" s="1"/>
  <c r="C23" i="1"/>
  <c r="C21" i="1"/>
  <c r="I20" i="1"/>
  <c r="B91" i="1" s="1"/>
  <c r="C95" i="1" s="1"/>
  <c r="H20" i="1"/>
  <c r="B48" i="1" s="1"/>
  <c r="C52" i="1" s="1"/>
  <c r="C20" i="1"/>
  <c r="C33" i="1" s="1"/>
  <c r="C18" i="1"/>
  <c r="I17" i="1"/>
  <c r="B80" i="1" s="1"/>
  <c r="C81" i="1" s="1"/>
  <c r="H17" i="1"/>
  <c r="B37" i="1" s="1"/>
  <c r="C38" i="1" s="1"/>
  <c r="C14" i="1"/>
  <c r="I13" i="1"/>
  <c r="H13" i="1"/>
  <c r="C6" i="1"/>
  <c r="C4" i="1"/>
  <c r="C2" i="1"/>
  <c r="C79" i="3" l="1"/>
  <c r="C40" i="3"/>
  <c r="C118" i="3"/>
  <c r="C54" i="3"/>
  <c r="C68" i="3"/>
  <c r="C132" i="3"/>
  <c r="C146" i="3"/>
  <c r="C93" i="3"/>
  <c r="C169" i="2"/>
  <c r="C212" i="2"/>
  <c r="C130" i="2"/>
  <c r="C144" i="2"/>
  <c r="C158" i="2"/>
  <c r="C105" i="2"/>
  <c r="C119" i="2"/>
  <c r="C66" i="2"/>
  <c r="C80" i="2"/>
  <c r="C183" i="2"/>
  <c r="C226" i="2"/>
  <c r="C62" i="1"/>
  <c r="C105" i="1"/>
  <c r="C34" i="1"/>
  <c r="C77" i="1"/>
  <c r="C48" i="1"/>
  <c r="C91" i="1"/>
</calcChain>
</file>

<file path=xl/sharedStrings.xml><?xml version="1.0" encoding="utf-8"?>
<sst xmlns="http://schemas.openxmlformats.org/spreadsheetml/2006/main" count="916" uniqueCount="222">
  <si>
    <t>Type</t>
  </si>
  <si>
    <t>Value</t>
  </si>
  <si>
    <t>Paragraph</t>
  </si>
  <si>
    <t>Gene_Name</t>
  </si>
  <si>
    <t>GeneName_full</t>
  </si>
  <si>
    <t>A70699095G</t>
  </si>
  <si>
    <t>rs1160742</t>
  </si>
  <si>
    <t>Intro</t>
  </si>
  <si>
    <t>T70795494C</t>
  </si>
  <si>
    <t>rs4454352</t>
  </si>
  <si>
    <t>C70801146T</t>
  </si>
  <si>
    <t>rs1328153</t>
  </si>
  <si>
    <t>Chromosome</t>
  </si>
  <si>
    <t>A70610886C</t>
  </si>
  <si>
    <t>rs3763619</t>
  </si>
  <si>
    <t>Item</t>
  </si>
  <si>
    <t>protein</t>
  </si>
  <si>
    <t>G70589515A</t>
  </si>
  <si>
    <t>rs7865858</t>
  </si>
  <si>
    <t>Area</t>
  </si>
  <si>
    <t>C71302037T</t>
  </si>
  <si>
    <t>rs1504401</t>
  </si>
  <si>
    <t>Gene</t>
  </si>
  <si>
    <t>Interval</t>
  </si>
  <si>
    <t>Variant Number</t>
  </si>
  <si>
    <t xml:space="preserve"> </t>
  </si>
  <si>
    <t>Gene Location</t>
  </si>
  <si>
    <t>Name</t>
  </si>
  <si>
    <t>Original</t>
  </si>
  <si>
    <t>cytosine (C)</t>
  </si>
  <si>
    <t>Change</t>
  </si>
  <si>
    <t>thymine (T)</t>
  </si>
  <si>
    <t>This variant is not associated with increased risk.</t>
  </si>
  <si>
    <t>Variant</t>
  </si>
  <si>
    <t>HGVS</t>
  </si>
  <si>
    <t xml:space="preserve">    # What does this mean?</t>
  </si>
  <si>
    <t>het meaning</t>
  </si>
  <si>
    <t>het effect</t>
  </si>
  <si>
    <t>percentage</t>
  </si>
  <si>
    <t xml:space="preserve">    # What is the effect of this variant?</t>
  </si>
  <si>
    <t xml:space="preserve">    # How common is this genotype in the general population?</t>
  </si>
  <si>
    <t>hom meaning</t>
  </si>
  <si>
    <t>hom effect</t>
  </si>
  <si>
    <t>wild meaning</t>
  </si>
  <si>
    <t>wild effect</t>
  </si>
  <si>
    <t>&lt;# unknown #&gt;</t>
  </si>
  <si>
    <t>unknown</t>
  </si>
  <si>
    <t>The effect is unknown.</t>
  </si>
  <si>
    <t>&lt;# wildtype #&gt;</t>
  </si>
  <si>
    <t>Your variant is not associated with any loss of function.</t>
  </si>
  <si>
    <t>symptoms</t>
  </si>
  <si>
    <t>Tissue List</t>
  </si>
  <si>
    <t>Diseases</t>
  </si>
  <si>
    <t>CHRNA3</t>
  </si>
  <si>
    <t>brain, nervous system, and immune system.</t>
  </si>
  <si>
    <t xml:space="preserve">brain D001921 bone marrow and immune system D007107 </t>
  </si>
  <si>
    <t>Neuronal acetylcholine receptor subunit alpha-3</t>
  </si>
  <si>
    <t>NC_000015.10:g.78593052_78621295</t>
  </si>
  <si>
    <t>two</t>
  </si>
  <si>
    <t>NC_000015.10:g.78606381C&gt;T</t>
  </si>
  <si>
    <t>C78606381T</t>
  </si>
  <si>
    <t>[C78606381T](https://www.ncbi.nlm.nih.gov/projects/SNP/snp_ref.cgi?rs=12914385)</t>
  </si>
  <si>
    <t>NC_000015.10:g.78601997G&gt;A</t>
  </si>
  <si>
    <t xml:space="preserve">C645T </t>
  </si>
  <si>
    <t>guanine (G)</t>
  </si>
  <si>
    <t>adenine (A)</t>
  </si>
  <si>
    <t>[C645T](https://www.ncbi.nlm.nih.gov/clinvar/variation/17503/)</t>
  </si>
  <si>
    <t>NC_000005.10:g.</t>
  </si>
  <si>
    <t>NC_000015.10:g.</t>
  </si>
  <si>
    <t>[78606381C&gt;T]</t>
  </si>
  <si>
    <t>[78606381=]</t>
  </si>
  <si>
    <t>[78601997G&gt;A]</t>
  </si>
  <si>
    <t>[78601997=]</t>
  </si>
  <si>
    <t>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
# What should I do about this?
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</si>
  <si>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
# What should I do about this?
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</si>
  <si>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</si>
  <si>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
# What should I do about this?
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</si>
  <si>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fatigue D005221 inflamation D007249 anxiety D001007 depression D003863</t>
  </si>
  <si>
    <t>D005221 D007249 D001007 D003863</t>
  </si>
  <si>
    <t xml:space="preserve">D001921 D007107 </t>
  </si>
  <si>
    <t xml:space="preserve">D009369 D029424 D001008 D015673 D014029 D001327 D004198 D019970 D012559 D003866 D003327 </t>
  </si>
  <si>
    <t>cancer;  COPD; anxiety disorder; ME/CFS; nicotine dependency; autoimmune disorder; Disease susceptibility - increased susceptibility to viral, bacterial, and parasitical infections; cocaine dependence; schizophrenia, Major depression; coronary heart disease;</t>
  </si>
  <si>
    <t>CHRNA3 encodes a neurotransmitter called [acetylcholine](http://www.uniprot.org/citations/8906617) that regulates the creation and destruction of nicotine receptors in the nervous system. It also controls [serotonin](https://www.ebi.ac.uk/QuickGO/term/GO:0022850) channels in the brain. Variants in this gene have been associated with [nicotine dependence](https://www.ncbi.nlm.nih.gov/pubmed/22290489), [lung cancer](https://www.ncbi.nlm.nih.gov/pubmed/19836008), [COPD](https://www.ncbi.nlm.nih.gov/pubmed/24621683) (Chronic Obstructive Pulmonary Disease), [cocaine dependence](https://www.ncbi.nlm.nih.gov/pubmed/20485328), and ME/[CFS](https://www.ncbi.nlm.nih.gov/pubmed/27099524).</t>
  </si>
  <si>
    <t>CHRNA2</t>
  </si>
  <si>
    <t>brain and prostate.</t>
  </si>
  <si>
    <t>NC_000008.11:g.</t>
  </si>
  <si>
    <t>NC_000008.11:g.27468610A&gt;G</t>
  </si>
  <si>
    <t>NC_000008.11:g.27459761_27479296</t>
  </si>
  <si>
    <t>[27470994G&gt;A]</t>
  </si>
  <si>
    <t>[27468610A&gt;G]</t>
  </si>
  <si>
    <t>[27467305T&gt;C]</t>
  </si>
  <si>
    <t>[143300779C&gt;A]</t>
  </si>
  <si>
    <t>[143281925A&gt;G]</t>
  </si>
  <si>
    <t>[143307929A&gt;G]</t>
  </si>
  <si>
    <t>[143316471G&gt;A]</t>
  </si>
  <si>
    <t>[143300520A&gt;G]</t>
  </si>
  <si>
    <t>[143298666_143298669delACTC]</t>
  </si>
  <si>
    <t>[143295561T&gt;A]</t>
  </si>
  <si>
    <t>[143282714C&gt;T]</t>
  </si>
  <si>
    <t>[143282014A&gt;G]</t>
  </si>
  <si>
    <t>[143281964T&gt;A]</t>
  </si>
  <si>
    <t>[143281905A&gt;G]</t>
  </si>
  <si>
    <t>[143310135C&gt;T]</t>
  </si>
  <si>
    <t>five</t>
  </si>
  <si>
    <t>[27470994=]</t>
  </si>
  <si>
    <t>[27468610=]</t>
  </si>
  <si>
    <t>[27467305=]</t>
  </si>
  <si>
    <t>[143300779=]</t>
  </si>
  <si>
    <t>[143281925=]</t>
  </si>
  <si>
    <t>[143307929=]</t>
  </si>
  <si>
    <t>[143316471=]</t>
  </si>
  <si>
    <t>[143300520=]</t>
  </si>
  <si>
    <t>[143298666_143298669=]</t>
  </si>
  <si>
    <t>[143295561=]</t>
  </si>
  <si>
    <t>[143282014=]</t>
  </si>
  <si>
    <t>[143281964=]</t>
  </si>
  <si>
    <t>[143281905=]</t>
  </si>
  <si>
    <t>[143310135=]</t>
  </si>
  <si>
    <t>You are in the Moderate Loss of Function category. See below for more information.</t>
  </si>
  <si>
    <t>NC_000008.11:g.27470994G&gt;A</t>
  </si>
  <si>
    <t>C65T</t>
  </si>
  <si>
    <t>[C65T (p.Thr22Ile)](https://www.ncbi.nlm.nih.gov/clinvar/variation/128740/)</t>
  </si>
  <si>
    <t>A27468610G</t>
  </si>
  <si>
    <t>[A27468610G](https://www.ncbi.nlm.nih.gov/projects/SNP/snp_ref.cgi?rs=2741343)</t>
  </si>
  <si>
    <t>NC_000008.11:g.27467305T&gt;C</t>
  </si>
  <si>
    <t>A373G</t>
  </si>
  <si>
    <t>[A373G (p.Thr125Ala)](https://www.ncbi.nlm.nih.gov/clinvar/variation/128739/)</t>
  </si>
  <si>
    <t>NC_000008.11:g.27463607A&gt;T</t>
  </si>
  <si>
    <t>T836A</t>
  </si>
  <si>
    <t>[T836A (p.Ile279Asn)](https://www.ncbi.nlm.nih.gov/clinvar/variation/17504/)</t>
  </si>
  <si>
    <t>NC_000008.11:g.27463554T&gt;A</t>
  </si>
  <si>
    <t>T889A</t>
  </si>
  <si>
    <t>[889A&gt;T (p.Ile297Phe)](https://www.ncbi.nlm.nih.gov/clinvar/variation/522582/)</t>
  </si>
  <si>
    <t>male tissue; brain;</t>
  </si>
  <si>
    <t>D005837 D001921</t>
  </si>
  <si>
    <t>[CHRNA2](http://www.uniprot.org/uniprot/Q15822) creates a protein that is part of a nicotine receptor in the brain. This receptor binds to [acetylcholine](https://www.britannica.com/science/acetylcholine), the chief neurotransmitter controlling muscle contraction, blood vessel dilation, and heart rate. After it binds to acetylcholine, channels in cells are opened to transport [electrically charged particles (ions) essential for cellular function.](https://www.uniprot.org/uniprot/Q15822) Variants in CHRNA2 are linked to [epilepsy](http://www.uniprot.org/diseases/DI-00821), [seizures](https://www.omim.org/entry/601764), [nicotine dependence](https://www.ncbi.nlm.nih.gov/pubmed/24467848), and [ME](https://www.ncbi.nlm.nih.gov/pubmed/27099524)[/CFS](https://www.ncbi.nlm.nih.gov/pubmed/24253422).</t>
  </si>
  <si>
    <t>Cholinergic Receptor Nicotinic Alpha 2 Subunit</t>
  </si>
  <si>
    <t>anxiety D001007 inflammation D007249</t>
  </si>
  <si>
    <t>D001007 D007249</t>
  </si>
  <si>
    <t>epilepsy  D004827; febrile seizures D003294; ME/CFS D015673; nicotine dependency D014029;</t>
  </si>
  <si>
    <t>D004827 D003294 D015673 D014029</t>
  </si>
  <si>
    <t>[CHRNA5](https://www.genecards.org/cgi-bin/carddisp.pl?gene=CHRNA5) creates a protein that controls signals between between [motor neurons and muscle fiber](https://www.ebi.ac.uk/QuickGO/term/GO:0007274)s as well as the body’s response to [nicotine](http://www.uniprot.org/citations/18227835). Variants in CHRNA5 are associated with [anxiety](https://www.ncbi.nlm.nih.gov/pubmed/25826680) and decreased function of [natural killer cells (NKC)](https://www.ncbi.nlm.nih.gov/pubmed/27099524), a type of white blood cell that helps the body respond to viral infections.</t>
  </si>
  <si>
    <t>CHRNA5</t>
  </si>
  <si>
    <t>lungs, immune system, nervous system, and brain.</t>
  </si>
  <si>
    <t>neuronal acetylcholine receptor subunit alpha-5</t>
  </si>
  <si>
    <t>NC_000015.10:G.78565520_78595269</t>
  </si>
  <si>
    <t>three</t>
  </si>
  <si>
    <t>NC_000015.10:g.78590583G&gt;A</t>
  </si>
  <si>
    <t>G1192A</t>
  </si>
  <si>
    <t>[G1192A (Asp398Asn)](https://www.ncbi.nlm.nih.gov/clinvar/variation/17497/)</t>
  </si>
  <si>
    <t>NC_000015.10:g.78573551G&gt;A</t>
  </si>
  <si>
    <t>A78573551G</t>
  </si>
  <si>
    <t>[A78573551G](https://www.ncbi.nlm.nih.gov/projects/SNP/snp_ref.cgi?rs=6495306)</t>
  </si>
  <si>
    <t>NC_000015.10:g.78581651A&gt;T</t>
  </si>
  <si>
    <t>A78581651T</t>
  </si>
  <si>
    <t>[A78581651T](https://www.ncbi.nlm.nih.gov/projects/SNP/snp_ref.cgi?rs=7180002)</t>
  </si>
  <si>
    <t>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should I do about this?
    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</si>
  <si>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
    # What should I do about this?
    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</si>
  <si>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This variant acts in the the part of the [brain](https://www.ncbi.nlm.nih.gov/pubmed/26220977) that controls motor function, problem solving, language, judgement, impulse control, sexual behavior, and memory formation and processing. This mutation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mental](https://www.cancer.gov/types/lung/patient/lung-prevention-pdq#section/all),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</si>
  <si>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
    # What should I do about this?
    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</si>
  <si>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brain D001921  respiratory system and lung D012137  bone marrow and immune system D007107</t>
  </si>
  <si>
    <t>D001921 D012137 D007107</t>
  </si>
  <si>
    <t>cancer; COPD; anxiety; ME/CFS; nicotine dependency; autoimmune disorder; Disease susceptibility - increased susceptibility to viral, bacterial, and parasitic infections; mood disorder</t>
  </si>
  <si>
    <t>D009369 D029424 D001008 D015673 D014029 D001327 D004198 D019964</t>
  </si>
  <si>
    <t>anxiety; pain; inflammation;</t>
  </si>
  <si>
    <t>D001007 D010146  D007249</t>
  </si>
  <si>
    <t>GRIK3</t>
  </si>
  <si>
    <t>NC000001_1.11:g.1111_9999</t>
  </si>
  <si>
    <t>NC000001_1.11:g.2222T&gt;G</t>
  </si>
  <si>
    <t>T928G</t>
  </si>
  <si>
    <t>NC_000001.11:g.36983994C&gt;T</t>
  </si>
  <si>
    <t>C36983994T</t>
  </si>
  <si>
    <t>NC_000002.11:g.7783504A&gt;C</t>
  </si>
  <si>
    <t>A7783504C</t>
  </si>
  <si>
    <t>[A7783504C](https://www.ncbi.nlm.nih.gov/projects/SNP/snp_ref.cgi?rs=270838)</t>
  </si>
  <si>
    <t>[C36983994T](https://www.ncbi.nlm.nih.gov/projects/SNP/snp_ref.cgi?rs=3913434)</t>
  </si>
  <si>
    <t>NC000001_1.11:g.</t>
  </si>
  <si>
    <t>[2222T&gt;G]</t>
  </si>
  <si>
    <t>[2222=]</t>
  </si>
  <si>
    <t>NC_000001.11:g.</t>
  </si>
  <si>
    <t>[36983994C&gt;T]</t>
  </si>
  <si>
    <t>[36983994=]</t>
  </si>
  <si>
    <t>NC_000002.11:g.</t>
  </si>
  <si>
    <t>[7783504A&gt;C]</t>
  </si>
  <si>
    <t>[7783504=]</t>
  </si>
  <si>
    <t>brain and nervous system.</t>
  </si>
  <si>
    <t>The GRIK3 gene creates a protein that helps form receptors for the neurotransmitter [glutamate](https://www.nimh.nih.gov/health/educational-resources/brain-basics/brain-basics.shtml). It increases the chance neurons will fire and enhances the electrical flow among brain cells, but elevated levels of glutamate are toxic to neurons. Problems creating or absorbing glutamate are linked to ME/CFS, [major](https://www.ncbi.nlm.nih.gov/pubmed/16958029) [depressive disorder](https://www.ncbi.nlm.nih.gov/pubmed/19221446/), [schizophrenia](https://www.ncbi.nlm.nih.gov/pubmed/19921975/), [and memory problems](https://www.nimh.nih.gov/health/educational-resources/brain-basics/brain-basics.shtml).</t>
  </si>
  <si>
    <t>[T928G](https://www.ncbi.nlm.nih.gov/projects/SNP/snp_ref.cgi?rs=6691840)[(Ser310Ala)](https://www.ncbi.nlm.nih.gov/pubmed/11986986)</t>
  </si>
  <si>
    <t>Having one copy of this variant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t>
  </si>
  <si>
    <t>This variant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t>
  </si>
  <si>
    <t>This variant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</si>
  <si>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</si>
  <si>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Glutamate receptor ionotropic, kainate 3</t>
  </si>
  <si>
    <t>depression, stress, problems with thinking or memory, brain fog, pain</t>
  </si>
  <si>
    <t>D003863 D040701 D008569 D010146</t>
  </si>
  <si>
    <t>brain D001921</t>
  </si>
  <si>
    <t>D001921</t>
  </si>
  <si>
    <t xml:space="preserve">schizophrenia D012559; major depressive disorder D003866; ME/CFS D015673; </t>
  </si>
  <si>
    <t>D012559 D003866 D015673</t>
  </si>
  <si>
    <t>CLYBL</t>
  </si>
  <si>
    <t>one</t>
  </si>
  <si>
    <t>Citramalyl-CoA lyase, mitochondrial</t>
  </si>
  <si>
    <t>mitochondrial enzyme</t>
  </si>
  <si>
    <t>[kidney, liver](https://www.ncbi.nlm.nih.gov/gene/171425#gene-expression), and blood.</t>
  </si>
  <si>
    <t>NC_000013.11:g.99606664_99909459</t>
  </si>
  <si>
    <t>NC_000013.11:g.99866380C&gt;T</t>
  </si>
  <si>
    <t>C775T</t>
  </si>
  <si>
    <t>NC_000013.11:g.</t>
  </si>
  <si>
    <t>[99866380C&gt;T]</t>
  </si>
  <si>
    <t>[99866380=]</t>
  </si>
  <si>
    <t>fatigue D005221 memory problems D008569 inflamation D007249 muscle aches and pain D063806</t>
  </si>
  <si>
    <t>D005221 D008569 D007249 D063806</t>
  </si>
  <si>
    <t xml:space="preserve">[kidney, liver](https://www.ncbi.nlm.nih.gov/gene/171425#gene-expression), and blood; circulatory and cardiovascular system D002319 Kidney and urinary bladder D005221 liver D008099 </t>
  </si>
  <si>
    <t xml:space="preserve">D002319 D005221 D008099 </t>
  </si>
  <si>
    <t>[CLYBL](http://www.uniprot.org/uniprot/Q8N0X4) creates an energy production enzyme involved in the metabolism of vitamin B12 . It also involved in removing metals like magnesium and the citric acid cycle, which controls energy production and biosynthesis. Vitamin B12 is required for red blood cell formation, protein metabolism, neurological function, homocysteine conversion, and replicating DNA. Vitamin B12 plays a fundamental role in [detoxification](https://www.ncbi.nlm.nih.gov/pubmed/19409980) due to its substantial [antioxidant](https://www.ncbi.nlm.nih.gov/pubmed/19799418) properties. Vitamin B12 deficiency is linked with [anemia, neurodegenerative disorder, cardiovascular disease, gastrointestinal disease](https://www.ncbi.nlm.nih.gov/pubmed/22367966), and [ME/CFS](https://www.ncbi.nlm.nih.gov/pubmed/29100069).</t>
  </si>
  <si>
    <t>This variant [shortens the protein](https://www.ncbi.nlm.nih.gov/pubmed/22367966), which may lead to [malabsorption of B12 and mental fatigue](https://www.ncbi.nlm.nih.gov/pubmed/25902009) due to improper binding between the protein and ions (electrically charged particles) or metals. People with this variant have blood serum vitamin B12 levels [88.9% lower](https://www.ncbi.nlm.nih.gov/pubmed/22367966) than normal and may have higher homocysteine levels. 
    This variant is also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Check blood serum vitamin B12 levels. If too low, consider an [oral or injectable B12](https://www.ncbi.nlm.nih.gov/pubmed/25902009) supplement if low. 
    - Be cautious when taking [opioids, duloxetine, pregabalin](https://www.ncbi.nlm.nih.gov/pubmed/25902009), and [metformin](https://www.ncbi.nlm.nih.gov/pubmed/20488910?dopt=Abstract), which lower B12 levels.</t>
  </si>
  <si>
    <t>This variant [shortens the protein](https://www.ncbi.nlm.nih.gov/pubmed/22367966), which may lead to [malabsorption of B12](https://www.ncbi.nlm.nih.gov/pubmed/25902009) due to improper binding with ions (electrically charged particles) and metals. People with this variant have blood serum vitamin B12 levels [36.2% lower](https://www.ncbi.nlm.nih.gov/pubmed/22367966) than normal. Vitamin B12 deficiency is linked to [anemia, loss of balance, numbness or tingling in the arms and legs, and weakness](https://medlineplus.gov/ency/article/002403.htm). Low levels of B12 may also cause increased levels of homocysteine, increasing the chance of [coronary heart disease, stroke, peripheral vascular disease, hardening of the arteries](https://labtestsonline.org/tests/homocysteine), and [mental fatigue](https://www.ncbi.nlm.nih.gov/pubmed/25902009).
    This variant is much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If elevated, consider taking [folate](https://medlineplus.gov/druginfo/natural/1017.html). 
    - If [homocysteine is elevated](https://www.ncbi.nlm.nih.gov/pubmed/18709886), watch for eye lens dislocations, “Marfan type” body shape, stroke, blood clotting issues, and low thyroid hormones (hypothyroidism).</t>
  </si>
  <si>
    <t>anemia D000740 neurodegenerative disorder D000752 cardiovascular disease D002318 gastrointestinal disease D005767 ME/CFS D015673 coronary heart disease D003327 stroke  D016491</t>
  </si>
  <si>
    <t>D000740 D000752 D002318 D005767 D015673 D003327 D016491</t>
  </si>
  <si>
    <t>[C775T (Arg259Ter)](https://www.ncbi.nlm.nih.gov/pubmed/29100069)</t>
  </si>
  <si>
    <t xml:space="preserve">    # What does this mean? &lt;# unknown #&gt;</t>
  </si>
  <si>
    <t xml:space="preserve">    # What does this mean? &lt;# wildtype #&gt;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</si>
</sst>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theme="1"/>
      <name val="Calibri"/>
      <family val="2"/>
    </font>
    <font>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1"/>
      <color rgb="FF000000"/>
      <name val="Calibri"/>
      <family val="2"/>
    </font>
    <font>
      <sz val="12"/>
      <color rgb="FF000000"/>
      <name val="Calibri"/>
      <family val="2"/>
    </font>
    <font>
      <sz val="12"/>
      <color rgb="FF24292E"/>
      <name val="Segoe UI"/>
      <family val="2"/>
    </font>
    <font>
      <sz val="10"/>
      <color rgb="FF000000"/>
      <name val="Arial"/>
      <family val="2"/>
    </font>
    <font>
      <sz val="10"/>
      <color theme="1"/>
      <name val="Arial"/>
      <family val="2"/>
    </font>
    <font>
      <sz val="11"/>
      <color rgb="FF000000"/>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6">
    <xf numFmtId="0" fontId="0" fillId="0" borderId="0" xfId="0"/>
    <xf numFmtId="0" fontId="1"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Fill="1" applyAlignment="1"/>
    <xf numFmtId="0" fontId="0" fillId="0" borderId="0" xfId="0" applyFont="1" applyFill="1"/>
    <xf numFmtId="0" fontId="3" fillId="0" borderId="0" xfId="0" applyFont="1"/>
    <xf numFmtId="0" fontId="4" fillId="0" borderId="0" xfId="0" applyFont="1"/>
    <xf numFmtId="0" fontId="5" fillId="0" borderId="0" xfId="0" applyFont="1" applyAlignment="1">
      <alignment horizontal="left" vertical="center"/>
    </xf>
    <xf numFmtId="0" fontId="2" fillId="0" borderId="0" xfId="0" applyFont="1" applyAlignment="1">
      <alignment horizontal="left"/>
    </xf>
    <xf numFmtId="0" fontId="0" fillId="0" borderId="0" xfId="0" applyFill="1"/>
    <xf numFmtId="0" fontId="5" fillId="0" borderId="0" xfId="0" applyFont="1" applyAlignment="1">
      <alignment horizontal="left"/>
    </xf>
    <xf numFmtId="0" fontId="3" fillId="0" borderId="0" xfId="0" applyFont="1" applyAlignment="1">
      <alignment vertical="center" wrapText="1"/>
    </xf>
    <xf numFmtId="0" fontId="0" fillId="0" borderId="0" xfId="0" applyFont="1"/>
    <xf numFmtId="0" fontId="2" fillId="0" borderId="0" xfId="0" applyFont="1" applyAlignment="1">
      <alignment wrapText="1"/>
    </xf>
    <xf numFmtId="0" fontId="5" fillId="2" borderId="0" xfId="0" applyFont="1" applyFill="1" applyAlignment="1">
      <alignment horizontal="left" vertical="center"/>
    </xf>
    <xf numFmtId="0" fontId="2" fillId="2" borderId="0" xfId="0" applyFont="1" applyFill="1" applyAlignment="1">
      <alignment horizontal="left"/>
    </xf>
    <xf numFmtId="0" fontId="2" fillId="2" borderId="0" xfId="0" applyFont="1" applyFill="1" applyAlignment="1"/>
    <xf numFmtId="0" fontId="6" fillId="0" borderId="0" xfId="0" applyFont="1"/>
    <xf numFmtId="0" fontId="7" fillId="0" borderId="1" xfId="0" applyFont="1" applyBorder="1" applyAlignment="1"/>
    <xf numFmtId="0" fontId="8" fillId="2" borderId="0" xfId="0" applyFont="1" applyFill="1" applyAlignment="1"/>
    <xf numFmtId="0" fontId="2" fillId="0" borderId="0" xfId="0" applyFont="1" applyAlignment="1">
      <alignment horizontal="left" vertical="center"/>
    </xf>
    <xf numFmtId="0" fontId="8" fillId="0" borderId="0" xfId="0" applyFont="1" applyAlignment="1">
      <alignment horizontal="left"/>
    </xf>
    <xf numFmtId="0" fontId="2" fillId="2" borderId="0" xfId="0" applyFont="1" applyFill="1" applyAlignment="1">
      <alignment horizontal="left" vertical="center"/>
    </xf>
    <xf numFmtId="0" fontId="0" fillId="0" borderId="0" xfId="0" applyAlignment="1">
      <alignment horizontal="left"/>
    </xf>
    <xf numFmtId="0" fontId="9" fillId="0" borderId="0" xfId="0" applyFont="1" applyAlignment="1">
      <alignment horizontal="left"/>
    </xf>
    <xf numFmtId="0" fontId="10" fillId="0" borderId="0" xfId="0" applyFont="1" applyAlignment="1"/>
    <xf numFmtId="0" fontId="11" fillId="0" borderId="0" xfId="0" applyFont="1" applyAlignment="1"/>
    <xf numFmtId="0" fontId="5" fillId="0" borderId="0" xfId="0" applyFont="1" applyAlignment="1">
      <alignment vertical="center"/>
    </xf>
    <xf numFmtId="0" fontId="2" fillId="0" borderId="0" xfId="0" applyFont="1" applyAlignment="1">
      <alignment vertical="center"/>
    </xf>
    <xf numFmtId="0" fontId="10" fillId="0" borderId="0" xfId="0" applyFont="1"/>
    <xf numFmtId="0" fontId="6" fillId="0" borderId="0" xfId="0" applyFont="1" applyAlignment="1">
      <alignment wrapText="1"/>
    </xf>
    <xf numFmtId="0" fontId="11" fillId="0" borderId="0" xfId="0" applyFont="1"/>
    <xf numFmtId="0" fontId="10" fillId="0" borderId="0" xfId="0" applyFont="1" applyAlignment="1">
      <alignment vertical="center" wrapText="1"/>
    </xf>
    <xf numFmtId="0" fontId="11" fillId="0" borderId="0" xfId="0" applyFont="1" applyAlignment="1">
      <alignment wrapText="1"/>
    </xf>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C8324-8FE0-4A48-9E04-63FD71F9925B}">
  <dimension ref="A1:AJ2323"/>
  <sheetViews>
    <sheetView workbookViewId="0">
      <selection activeCell="B9" sqref="B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24" t="s">
        <v>53</v>
      </c>
      <c r="C2" s="3" t="str">
        <f>CONCATENATE("&lt;",A2," ",B2," /&gt;")</f>
        <v>&lt;Gene_Name CHRNA3 /&gt;</v>
      </c>
      <c r="D2" s="9"/>
      <c r="H2" s="4"/>
      <c r="I2" s="5"/>
      <c r="J2" s="4"/>
      <c r="K2" s="4"/>
      <c r="L2" s="4"/>
      <c r="Y2" s="6"/>
      <c r="AC2" s="6"/>
      <c r="AF2" s="7"/>
      <c r="AG2" s="7"/>
      <c r="AJ2" s="7"/>
    </row>
    <row r="3" spans="1:36" x14ac:dyDescent="0.25">
      <c r="A3" s="1"/>
      <c r="B3" s="24"/>
      <c r="C3" s="1"/>
      <c r="D3" s="9"/>
      <c r="H3" s="4"/>
      <c r="I3" s="5"/>
      <c r="J3" s="4"/>
      <c r="K3" s="4"/>
      <c r="L3" s="4"/>
      <c r="Y3" s="6"/>
      <c r="AC3" s="6"/>
      <c r="AF3" s="7"/>
      <c r="AG3" s="7"/>
      <c r="AJ3" s="7"/>
    </row>
    <row r="4" spans="1:36" ht="17.25" x14ac:dyDescent="0.3">
      <c r="A4" s="8" t="s">
        <v>4</v>
      </c>
      <c r="B4" s="25" t="s">
        <v>56</v>
      </c>
      <c r="C4" s="3" t="str">
        <f>CONCATENATE("&lt;",A4," ",B4," /&gt;")</f>
        <v>&lt;GeneName_full Neuronal acetylcholine receptor subunit alpha-3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CHRNA3 gene do?</v>
      </c>
      <c r="H6" s="4"/>
      <c r="I6" s="5"/>
      <c r="J6" s="4"/>
      <c r="K6" s="4"/>
      <c r="L6" s="4"/>
      <c r="Y6" s="12"/>
      <c r="Z6" s="12"/>
      <c r="AA6" s="12"/>
      <c r="AC6" s="12"/>
      <c r="AF6" s="7"/>
      <c r="AJ6" s="7"/>
    </row>
    <row r="7" spans="1:36" x14ac:dyDescent="0.25">
      <c r="A7" s="8"/>
      <c r="I7" s="13"/>
      <c r="Y7" s="12"/>
      <c r="Z7" s="12"/>
      <c r="AA7" s="12"/>
      <c r="AC7" s="12"/>
      <c r="AF7" s="7"/>
      <c r="AJ7" s="7"/>
    </row>
    <row r="8" spans="1:36" ht="17.25" x14ac:dyDescent="0.3">
      <c r="A8" s="8" t="s">
        <v>7</v>
      </c>
      <c r="B8" s="25" t="s">
        <v>82</v>
      </c>
      <c r="C8" s="3" t="str">
        <f>CONCATENATE(B8," This gene is located on chromosome ",B10,".")</f>
        <v>CHRNA3 encodes a neurotransmitter called [acetylcholine](http://www.uniprot.org/citations/8906617) that regulates the creation and destruction of nicotine receptors in the nervous system. It also controls [serotonin](https://www.ebi.ac.uk/QuickGO/term/GO:0022850) channels in the brain. Variants in this gene have been associated with [nicotine dependence](https://www.ncbi.nlm.nih.gov/pubmed/22290489), [lung cancer](https://www.ncbi.nlm.nih.gov/pubmed/19836008), [COPD](https://www.ncbi.nlm.nih.gov/pubmed/24621683) (Chronic Obstructive Pulmonary Disease), [cocaine dependence](https://www.ncbi.nlm.nih.gov/pubmed/20485328), and ME/[CFS](https://www.ncbi.nlm.nih.gov/pubmed/27099524). This gene is located on chromosome 15.</v>
      </c>
      <c r="I8" s="13"/>
      <c r="X8" s="14"/>
      <c r="Y8" s="12"/>
      <c r="Z8" s="12"/>
      <c r="AA8" s="12"/>
      <c r="AC8" s="12"/>
    </row>
    <row r="9" spans="1:36" x14ac:dyDescent="0.25">
      <c r="A9" s="8"/>
      <c r="B9" s="28"/>
      <c r="I9" s="13"/>
      <c r="Y9" s="12"/>
      <c r="Z9" s="12"/>
      <c r="AA9" s="12"/>
      <c r="AC9" s="12"/>
    </row>
    <row r="10" spans="1:36" x14ac:dyDescent="0.25">
      <c r="A10" s="8" t="s">
        <v>12</v>
      </c>
      <c r="B10" s="24">
        <v>15</v>
      </c>
      <c r="I10" s="13"/>
      <c r="Y10" s="12"/>
      <c r="Z10" s="12"/>
      <c r="AA10" s="12"/>
      <c r="AC10" s="12"/>
    </row>
    <row r="11" spans="1:36" x14ac:dyDescent="0.25">
      <c r="A11" s="8" t="s">
        <v>15</v>
      </c>
      <c r="B11" s="24" t="s">
        <v>16</v>
      </c>
      <c r="I11" s="13"/>
      <c r="Y11" s="6"/>
      <c r="AC11" s="12"/>
    </row>
    <row r="12" spans="1:36" x14ac:dyDescent="0.25">
      <c r="A12" s="8" t="s">
        <v>19</v>
      </c>
      <c r="B12" s="24" t="s">
        <v>54</v>
      </c>
      <c r="I12" s="13"/>
      <c r="Y12" s="6"/>
      <c r="AC12" s="12"/>
    </row>
    <row r="13" spans="1:36" s="17" customFormat="1" ht="16.5" thickBot="1" x14ac:dyDescent="0.3">
      <c r="A13" s="15"/>
      <c r="B13" s="16"/>
      <c r="H13" s="17" t="str">
        <f>B22</f>
        <v>C78606381T</v>
      </c>
      <c r="I13" s="17" t="str">
        <f>B28</f>
        <v xml:space="preserve">C645T </v>
      </c>
    </row>
    <row r="14" spans="1:36" ht="16.5" thickBot="1" x14ac:dyDescent="0.3">
      <c r="A14" s="8" t="s">
        <v>22</v>
      </c>
      <c r="B14" s="24" t="s">
        <v>53</v>
      </c>
      <c r="C14" s="3" t="str">
        <f>CONCATENATE("&lt;GeneAnalysis gene=",CHAR(34),B14,CHAR(34)," interval=",CHAR(34),B15,CHAR(34),"&gt; ")</f>
        <v xml:space="preserve">&lt;GeneAnalysis gene="CHRNA3" interval="NC_000015.10:g.78593052_78621295"&gt; </v>
      </c>
      <c r="H14" s="26" t="s">
        <v>68</v>
      </c>
      <c r="I14" s="26" t="s">
        <v>68</v>
      </c>
      <c r="J14" s="18"/>
      <c r="K14" s="18"/>
      <c r="L14" s="18"/>
      <c r="M14" s="18"/>
      <c r="N14" s="18"/>
      <c r="O14" s="19"/>
      <c r="P14" s="20"/>
      <c r="Q14" s="19"/>
      <c r="R14" s="19"/>
      <c r="S14" s="20"/>
      <c r="T14" s="20"/>
      <c r="U14" s="19"/>
      <c r="V14" s="19"/>
      <c r="W14" s="20"/>
      <c r="X14" s="20"/>
      <c r="Y14" s="20"/>
      <c r="Z14" s="20"/>
    </row>
    <row r="15" spans="1:36" x14ac:dyDescent="0.25">
      <c r="A15" s="8" t="s">
        <v>23</v>
      </c>
      <c r="B15" s="24" t="s">
        <v>57</v>
      </c>
      <c r="H15" s="9" t="s">
        <v>69</v>
      </c>
      <c r="I15" s="9" t="s">
        <v>71</v>
      </c>
      <c r="J15" s="9"/>
      <c r="K15" s="9"/>
      <c r="L15" s="9"/>
      <c r="M15" s="9"/>
      <c r="N15" s="9"/>
      <c r="O15" s="9"/>
      <c r="P15" s="9"/>
      <c r="Q15" s="9"/>
      <c r="R15" s="9"/>
      <c r="S15" s="9"/>
      <c r="T15" s="9"/>
      <c r="U15" s="9"/>
      <c r="V15" s="9"/>
      <c r="W15" s="9"/>
      <c r="X15" s="9"/>
      <c r="Y15" s="9"/>
      <c r="Z15" s="9"/>
    </row>
    <row r="16" spans="1:36" x14ac:dyDescent="0.25">
      <c r="A16" s="8" t="s">
        <v>24</v>
      </c>
      <c r="B16" s="24" t="s">
        <v>58</v>
      </c>
      <c r="C16" s="3" t="str">
        <f>CONCATENATE("# What are some common variants of ",B14,"?")</f>
        <v># What are some common variants of CHRNA3?</v>
      </c>
      <c r="H16" s="9" t="s">
        <v>70</v>
      </c>
      <c r="I16" s="9" t="s">
        <v>72</v>
      </c>
      <c r="J16" s="9"/>
      <c r="K16" s="9"/>
      <c r="L16" s="9"/>
      <c r="M16" s="9"/>
      <c r="N16" s="9"/>
      <c r="O16" s="9"/>
      <c r="P16" s="9"/>
      <c r="Q16" s="9"/>
      <c r="R16" s="9"/>
      <c r="S16" s="9"/>
      <c r="T16" s="9"/>
      <c r="U16" s="9"/>
      <c r="V16" s="9"/>
      <c r="W16" s="9"/>
      <c r="X16" s="9"/>
      <c r="Y16" s="9"/>
      <c r="Z16" s="9"/>
    </row>
    <row r="17" spans="1:26" x14ac:dyDescent="0.25">
      <c r="A17" s="8"/>
      <c r="B17" s="24"/>
      <c r="C17" s="3" t="s">
        <v>25</v>
      </c>
      <c r="H17" s="9" t="str">
        <f>CONCATENATE("People with this variant have one copy of the ",B25,"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[C645T](https://www.ncbi.nlm.nih.gov/clinvar/variation/17503/)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B18" s="24"/>
      <c r="C18" s="3" t="str">
        <f>CONCATENATE("A variant is a change at a specific point in the gene from the expected nucleotide sequence to another, resulting in incorrect ", B11," function. There are ",B16," common variants in ",B14,": ",B25," and ",B31,".")</f>
        <v>A variant is a change at a specific point in the gene from the expected nucleotide sequence to another, resulting in incorrect protein function. There are two common variants in CHRNA3: [C78606381T](https://www.ncbi.nlm.nih.gov/projects/SNP/snp_ref.cgi?rs=12914385) and [C645T](https://www.ncbi.nlm.nih.gov/clinvar/variation/17503/).</v>
      </c>
      <c r="H18" s="9" t="s">
        <v>73</v>
      </c>
      <c r="I18" s="24" t="s">
        <v>75</v>
      </c>
      <c r="J18" s="9"/>
      <c r="K18" s="9"/>
      <c r="L18" s="9"/>
      <c r="M18" s="9"/>
      <c r="N18" s="9"/>
      <c r="O18" s="9"/>
      <c r="P18" s="9"/>
      <c r="Q18" s="9"/>
      <c r="R18" s="9"/>
      <c r="S18" s="9"/>
      <c r="T18" s="9"/>
      <c r="U18" s="9"/>
      <c r="V18" s="9"/>
      <c r="W18" s="9"/>
      <c r="X18" s="9"/>
      <c r="Y18" s="9"/>
      <c r="Z18" s="9"/>
    </row>
    <row r="19" spans="1:26" x14ac:dyDescent="0.25">
      <c r="B19" s="24"/>
      <c r="H19" s="24">
        <v>37.9</v>
      </c>
      <c r="I19" s="24">
        <v>39.700000000000003</v>
      </c>
      <c r="J19" s="9"/>
      <c r="K19" s="9"/>
      <c r="L19" s="9"/>
      <c r="M19" s="9"/>
      <c r="N19" s="9"/>
      <c r="O19" s="9"/>
      <c r="P19" s="9"/>
      <c r="Q19" s="9"/>
      <c r="R19" s="9"/>
      <c r="S19" s="9"/>
      <c r="T19" s="9"/>
      <c r="U19" s="9"/>
      <c r="V19" s="9"/>
      <c r="W19" s="9"/>
      <c r="X19" s="9"/>
      <c r="Y19" s="9"/>
      <c r="Z19" s="9"/>
    </row>
    <row r="20" spans="1:26" x14ac:dyDescent="0.25">
      <c r="B20" s="24"/>
      <c r="C20" s="3" t="str">
        <f>CONCATENATE("&lt;# ",B22," #&gt;")</f>
        <v>&lt;# C78606381T #&gt;</v>
      </c>
      <c r="H20" s="9" t="str">
        <f>CONCATENATE("People with this variant have two copies of the ",B25," variant. This substitution of a single nucleotide is known as a missense mutation.")</f>
        <v>People with this variant have two copies of the [C78606381T](https://www.ncbi.nlm.nih.gov/projects/SNP/snp_ref.cgi?rs=12914385)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[C645T](https://www.ncbi.nlm.nih.gov/clinvar/variation/17503/) variant. This substitution of a single nucleotide is known as a missense mutation.</v>
      </c>
      <c r="J20" s="9"/>
      <c r="K20" s="9"/>
      <c r="L20" s="9"/>
      <c r="M20" s="9"/>
      <c r="N20" s="9"/>
      <c r="O20" s="9"/>
      <c r="P20" s="9"/>
      <c r="Q20" s="9"/>
      <c r="R20" s="9"/>
      <c r="S20" s="9"/>
      <c r="T20" s="9"/>
      <c r="U20" s="9"/>
      <c r="V20" s="9"/>
      <c r="W20" s="9"/>
      <c r="X20" s="9"/>
      <c r="Y20" s="9"/>
      <c r="Z20" s="9"/>
    </row>
    <row r="21" spans="1:26" x14ac:dyDescent="0.25">
      <c r="A21" s="8" t="s">
        <v>26</v>
      </c>
      <c r="B21" s="26" t="s">
        <v>59</v>
      </c>
      <c r="C21" s="3" t="str">
        <f>CONCATENATE("  &lt;Variant hgvs=",CHAR(34),B21,CHAR(34)," name=",CHAR(34),B22,CHAR(34),"&gt; ")</f>
        <v xml:space="preserve">  &lt;Variant hgvs="NC_000015.10:g.78606381C&gt;T" name="C78606381T"&gt; </v>
      </c>
      <c r="H21" s="24" t="s">
        <v>74</v>
      </c>
      <c r="I21" s="24" t="s">
        <v>76</v>
      </c>
      <c r="J21" s="9"/>
      <c r="K21" s="9"/>
      <c r="L21" s="9"/>
      <c r="M21" s="9"/>
      <c r="N21" s="9"/>
      <c r="O21" s="9"/>
      <c r="P21" s="9"/>
      <c r="Q21" s="9"/>
      <c r="R21" s="9"/>
      <c r="S21" s="9"/>
      <c r="T21" s="9"/>
      <c r="U21" s="9"/>
      <c r="V21" s="9"/>
      <c r="W21" s="9"/>
      <c r="X21" s="9"/>
      <c r="Y21" s="9"/>
      <c r="Z21" s="9"/>
    </row>
    <row r="22" spans="1:26" x14ac:dyDescent="0.25">
      <c r="A22" s="21" t="s">
        <v>27</v>
      </c>
      <c r="B22" s="27" t="s">
        <v>60</v>
      </c>
      <c r="H22" s="24">
        <v>15.9</v>
      </c>
      <c r="I22" s="24">
        <v>42.9</v>
      </c>
      <c r="J22" s="9"/>
      <c r="K22" s="9"/>
      <c r="L22" s="9"/>
      <c r="M22" s="9"/>
      <c r="N22" s="9"/>
      <c r="O22" s="9"/>
      <c r="P22" s="9"/>
      <c r="Q22" s="9"/>
      <c r="R22" s="9"/>
      <c r="S22" s="9"/>
      <c r="T22" s="9"/>
      <c r="U22" s="9"/>
      <c r="V22" s="9"/>
      <c r="W22" s="9"/>
      <c r="X22" s="9"/>
      <c r="Y22" s="9"/>
      <c r="Z22" s="9"/>
    </row>
    <row r="23" spans="1:26" x14ac:dyDescent="0.25">
      <c r="A23" s="21" t="s">
        <v>28</v>
      </c>
      <c r="B23" s="24" t="s">
        <v>29</v>
      </c>
      <c r="C23" s="3" t="str">
        <f>CONCATENATE("    Instead of ",B23,", there is a ",B24," nucleotide.")</f>
        <v xml:space="preserve">    Instead of cytosine (C), there is a thymine (T) nucleotide.</v>
      </c>
      <c r="H23" s="9" t="str">
        <f>CONCATENATE("Your ",B14," gene has no variants. A normal gene is referred to as a ",CHAR(34),"wild-type",CHAR(34)," gene.")</f>
        <v>Your CHRNA3 gene has no variants. A normal gene is referred to as a "wild-type" gene.</v>
      </c>
      <c r="I23" s="9" t="str">
        <f>CONCATENATE("Your ",B14," gene has no variants. A normal gene is referred to as a ",CHAR(34),"wild-type",CHAR(34)," gene.")</f>
        <v>Your CHRNA3 gene has no variants. A normal gene is referred to as a "wild-type" gene.</v>
      </c>
      <c r="J23" s="9"/>
      <c r="K23" s="9"/>
      <c r="L23" s="9"/>
      <c r="M23" s="9"/>
      <c r="N23" s="9"/>
      <c r="O23" s="9"/>
      <c r="P23" s="9"/>
      <c r="Q23" s="9"/>
      <c r="R23" s="9"/>
      <c r="S23" s="9"/>
      <c r="T23" s="9"/>
      <c r="U23" s="9"/>
      <c r="V23" s="9"/>
      <c r="W23" s="9"/>
      <c r="X23" s="9"/>
      <c r="Y23" s="9"/>
      <c r="Z23" s="9"/>
    </row>
    <row r="24" spans="1:26" x14ac:dyDescent="0.25">
      <c r="A24" s="21" t="s">
        <v>30</v>
      </c>
      <c r="B24" s="24" t="s">
        <v>31</v>
      </c>
      <c r="H24" s="9" t="s">
        <v>32</v>
      </c>
      <c r="I24" s="9" t="s">
        <v>32</v>
      </c>
      <c r="J24" s="9"/>
      <c r="K24" s="9"/>
      <c r="L24" s="9"/>
      <c r="M24" s="9"/>
      <c r="N24" s="9"/>
      <c r="O24" s="9"/>
      <c r="P24" s="9"/>
      <c r="Q24" s="9"/>
      <c r="R24" s="9"/>
      <c r="S24" s="9"/>
      <c r="T24" s="9"/>
      <c r="U24" s="9"/>
      <c r="V24" s="9"/>
      <c r="W24" s="9"/>
      <c r="X24" s="9"/>
      <c r="Y24" s="9"/>
      <c r="Z24" s="9"/>
    </row>
    <row r="25" spans="1:26" x14ac:dyDescent="0.25">
      <c r="A25" s="21" t="s">
        <v>33</v>
      </c>
      <c r="B25" s="27" t="s">
        <v>61</v>
      </c>
      <c r="C25" s="3" t="str">
        <f>"  &lt;/Variant&gt;"</f>
        <v xml:space="preserve">  &lt;/Variant&gt;</v>
      </c>
      <c r="H25" s="24">
        <v>46.2</v>
      </c>
      <c r="I25" s="24">
        <v>17.399999999999999</v>
      </c>
      <c r="J25" s="9"/>
      <c r="K25" s="9"/>
      <c r="L25" s="9"/>
      <c r="M25" s="9"/>
      <c r="N25" s="9"/>
      <c r="O25" s="9"/>
      <c r="P25" s="9"/>
      <c r="Q25" s="9"/>
      <c r="R25" s="9"/>
      <c r="S25" s="9"/>
      <c r="T25" s="9"/>
      <c r="U25" s="9"/>
      <c r="V25" s="9"/>
      <c r="W25" s="9"/>
      <c r="X25" s="9"/>
      <c r="Y25" s="9"/>
      <c r="Z25" s="9"/>
    </row>
    <row r="26" spans="1:26" x14ac:dyDescent="0.25">
      <c r="A26" s="21"/>
      <c r="B26" s="24"/>
      <c r="C26" s="3" t="str">
        <f>CONCATENATE("&lt;# ",B28," #&gt;")</f>
        <v>&lt;# C645T  #&gt;</v>
      </c>
    </row>
    <row r="27" spans="1:26" x14ac:dyDescent="0.25">
      <c r="A27" s="8" t="s">
        <v>26</v>
      </c>
      <c r="B27" s="26" t="s">
        <v>62</v>
      </c>
      <c r="C27" s="3" t="str">
        <f>CONCATENATE("  &lt;Variant hgvs=",CHAR(34),B27,CHAR(34)," name=",CHAR(34),B28,CHAR(34),"&gt; ")</f>
        <v xml:space="preserve">  &lt;Variant hgvs="NC_000015.10:g.78601997G&gt;A" name="C645T "&gt; </v>
      </c>
    </row>
    <row r="28" spans="1:26" x14ac:dyDescent="0.25">
      <c r="A28" s="21" t="s">
        <v>27</v>
      </c>
      <c r="B28" s="27" t="s">
        <v>63</v>
      </c>
    </row>
    <row r="29" spans="1:26" x14ac:dyDescent="0.25">
      <c r="A29" s="21" t="s">
        <v>28</v>
      </c>
      <c r="B29" s="24" t="s">
        <v>64</v>
      </c>
      <c r="C29" s="3" t="str">
        <f>CONCATENATE("    Instead of ",B29,", there is a ",B30," nucleotide.")</f>
        <v xml:space="preserve">    Instead of guanine (G), there is a adenine (A) nucleotide.</v>
      </c>
    </row>
    <row r="30" spans="1:26" x14ac:dyDescent="0.25">
      <c r="A30" s="21" t="s">
        <v>30</v>
      </c>
      <c r="B30" s="24" t="s">
        <v>65</v>
      </c>
    </row>
    <row r="31" spans="1:26" x14ac:dyDescent="0.25">
      <c r="A31" s="21" t="s">
        <v>33</v>
      </c>
      <c r="B31" s="27" t="s">
        <v>66</v>
      </c>
      <c r="C31" s="3" t="str">
        <f>"  &lt;/Variant&gt;"</f>
        <v xml:space="preserve">  &lt;/Variant&gt;</v>
      </c>
    </row>
    <row r="32" spans="1:26" s="17" customFormat="1" x14ac:dyDescent="0.25">
      <c r="A32" s="23"/>
      <c r="B32" s="16"/>
    </row>
    <row r="33" spans="1:3" s="17" customFormat="1" x14ac:dyDescent="0.25">
      <c r="A33" s="23"/>
      <c r="B33" s="16"/>
      <c r="C33" s="17" t="str">
        <f>C20</f>
        <v>&lt;# C78606381T #&gt;</v>
      </c>
    </row>
    <row r="34" spans="1:3" x14ac:dyDescent="0.25">
      <c r="A34" s="21" t="s">
        <v>34</v>
      </c>
      <c r="B34" s="22" t="str">
        <f>H14</f>
        <v>NC_000015.10:g.</v>
      </c>
      <c r="C34" s="3" t="str">
        <f>CONCATENATE("  &lt;Genotype hgvs=",CHAR(34),B34,B35,";",B36,CHAR(34)," name=",CHAR(34),B22,CHAR(34),"&gt; ")</f>
        <v xml:space="preserve">  &lt;Genotype hgvs="NC_000015.10:g.[78606381C&gt;T];[78606381=]" name="C78606381T"&gt; </v>
      </c>
    </row>
    <row r="35" spans="1:3" x14ac:dyDescent="0.25">
      <c r="A35" s="21" t="s">
        <v>33</v>
      </c>
      <c r="B35" s="22" t="str">
        <f t="shared" ref="B35:B39" si="0">H15</f>
        <v>[78606381C&gt;T]</v>
      </c>
    </row>
    <row r="36" spans="1:3" x14ac:dyDescent="0.25">
      <c r="A36" s="21" t="s">
        <v>28</v>
      </c>
      <c r="B36" s="22" t="str">
        <f t="shared" si="0"/>
        <v>[78606381=]</v>
      </c>
      <c r="C36" s="3" t="s">
        <v>35</v>
      </c>
    </row>
    <row r="37" spans="1:3" x14ac:dyDescent="0.25">
      <c r="A37" s="21" t="s">
        <v>36</v>
      </c>
      <c r="B37" s="22" t="str">
        <f t="shared" si="0"/>
        <v>People with this variant have one copy of the [C78606381T](https://www.ncbi.nlm.nih.gov/projects/SNP/snp_ref.cgi?rs=12914385) variant. This substitution of a single nucleotide is known as a missense mutation.</v>
      </c>
      <c r="C37" s="3" t="s">
        <v>25</v>
      </c>
    </row>
    <row r="38" spans="1:3" x14ac:dyDescent="0.25">
      <c r="A38" s="8" t="s">
        <v>37</v>
      </c>
      <c r="B38" s="22" t="str">
        <f t="shared" si="0"/>
        <v>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
# What should I do about this?
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c r="C38" s="3" t="str">
        <f>CONCATENATE("    ",B37)</f>
        <v xml:space="preserve">    People with this variant have one copy of the [C78606381T](https://www.ncbi.nlm.nih.gov/projects/SNP/snp_ref.cgi?rs=12914385) variant. This substitution of a single nucleotide is known as a missense mutation.</v>
      </c>
    </row>
    <row r="39" spans="1:3" x14ac:dyDescent="0.25">
      <c r="A39" s="8" t="s">
        <v>38</v>
      </c>
      <c r="B39" s="22">
        <f t="shared" si="0"/>
        <v>37.9</v>
      </c>
    </row>
    <row r="40" spans="1:3" x14ac:dyDescent="0.25">
      <c r="A40" s="21"/>
      <c r="C40" s="3" t="s">
        <v>39</v>
      </c>
    </row>
    <row r="41" spans="1:3" x14ac:dyDescent="0.25">
      <c r="A41" s="8"/>
    </row>
    <row r="42" spans="1:3" x14ac:dyDescent="0.25">
      <c r="A42" s="8"/>
      <c r="C42" s="3" t="str">
        <f>CONCATENATE("    ",B38)</f>
        <v xml:space="preserve">    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
# What should I do about this?
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43" spans="1:3" x14ac:dyDescent="0.25">
      <c r="A43" s="8"/>
    </row>
    <row r="44" spans="1:3" x14ac:dyDescent="0.25">
      <c r="A44" s="8"/>
      <c r="C44" s="3" t="s">
        <v>40</v>
      </c>
    </row>
    <row r="45" spans="1:3" x14ac:dyDescent="0.25">
      <c r="A45" s="21"/>
    </row>
    <row r="46" spans="1:3" x14ac:dyDescent="0.25">
      <c r="A46" s="21"/>
      <c r="C46" s="3" t="str">
        <f>CONCATENATE( "    &lt;piechart percentage=",B39," /&gt;")</f>
        <v xml:space="preserve">    &lt;piechart percentage=37.9 /&gt;</v>
      </c>
    </row>
    <row r="47" spans="1:3" x14ac:dyDescent="0.25">
      <c r="A47" s="21"/>
      <c r="C47" s="3" t="str">
        <f>"  &lt;/Genotype&gt;"</f>
        <v xml:space="preserve">  &lt;/Genotype&gt;</v>
      </c>
    </row>
    <row r="48" spans="1:3" x14ac:dyDescent="0.25">
      <c r="A48" s="21" t="s">
        <v>41</v>
      </c>
      <c r="B48" s="9" t="str">
        <f>H20</f>
        <v>People with this variant have two copies of the [C78606381T](https://www.ncbi.nlm.nih.gov/projects/SNP/snp_ref.cgi?rs=12914385) variant. This substitution of a single nucleotide is known as a missense mutation.</v>
      </c>
      <c r="C48" s="3" t="str">
        <f>CONCATENATE("  &lt;Genotype hgvs=",CHAR(34),B34,B35,";",B35,CHAR(34)," name=",CHAR(34),B22,CHAR(34),"&gt; ")</f>
        <v xml:space="preserve">  &lt;Genotype hgvs="NC_000015.10:g.[78606381C&gt;T];[78606381C&gt;T]" name="C78606381T"&gt; </v>
      </c>
    </row>
    <row r="49" spans="1:3" x14ac:dyDescent="0.25">
      <c r="A49" s="8" t="s">
        <v>42</v>
      </c>
      <c r="B49" s="9" t="str">
        <f t="shared" ref="B49:B50" si="1">H21</f>
        <v>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
# What should I do about this?
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c r="C49" s="3" t="s">
        <v>25</v>
      </c>
    </row>
    <row r="50" spans="1:3" x14ac:dyDescent="0.25">
      <c r="A50" s="8" t="s">
        <v>38</v>
      </c>
      <c r="B50" s="9">
        <f t="shared" si="1"/>
        <v>15.9</v>
      </c>
      <c r="C50" s="3" t="s">
        <v>35</v>
      </c>
    </row>
    <row r="51" spans="1:3" x14ac:dyDescent="0.25">
      <c r="A51" s="8"/>
    </row>
    <row r="52" spans="1:3" x14ac:dyDescent="0.25">
      <c r="A52" s="21"/>
      <c r="C52" s="3" t="str">
        <f>CONCATENATE("    ",B48)</f>
        <v xml:space="preserve">    People with this variant have two copies of the [C78606381T](https://www.ncbi.nlm.nih.gov/projects/SNP/snp_ref.cgi?rs=12914385) variant. This substitution of a single nucleotide is known as a missense mutation.</v>
      </c>
    </row>
    <row r="53" spans="1:3" x14ac:dyDescent="0.25">
      <c r="A53" s="8"/>
    </row>
    <row r="54" spans="1:3" x14ac:dyDescent="0.25">
      <c r="A54" s="8"/>
      <c r="C54" s="3" t="s">
        <v>39</v>
      </c>
    </row>
    <row r="55" spans="1:3" x14ac:dyDescent="0.25">
      <c r="A55" s="8"/>
    </row>
    <row r="56" spans="1:3" x14ac:dyDescent="0.25">
      <c r="A56" s="8"/>
      <c r="C56" s="3" t="str">
        <f>CONCATENATE("    ",B49)</f>
        <v xml:space="preserve">    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
# What should I do about this?
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57" spans="1:3" x14ac:dyDescent="0.25">
      <c r="A57" s="8"/>
    </row>
    <row r="58" spans="1:3" x14ac:dyDescent="0.25">
      <c r="A58" s="21"/>
      <c r="C58" s="3" t="s">
        <v>40</v>
      </c>
    </row>
    <row r="59" spans="1:3" x14ac:dyDescent="0.25">
      <c r="A59" s="21"/>
    </row>
    <row r="60" spans="1:3" x14ac:dyDescent="0.25">
      <c r="A60" s="21"/>
      <c r="C60" s="3" t="str">
        <f>CONCATENATE( "    &lt;piechart percentage=",B50," /&gt;")</f>
        <v xml:space="preserve">    &lt;piechart percentage=15.9 /&gt;</v>
      </c>
    </row>
    <row r="61" spans="1:3" x14ac:dyDescent="0.25">
      <c r="A61" s="21"/>
      <c r="C61" s="3" t="str">
        <f>"  &lt;/Genotype&gt;"</f>
        <v xml:space="preserve">  &lt;/Genotype&gt;</v>
      </c>
    </row>
    <row r="62" spans="1:3" x14ac:dyDescent="0.25">
      <c r="A62" s="21" t="s">
        <v>43</v>
      </c>
      <c r="B62" s="9" t="str">
        <f>H23</f>
        <v>Your CHRNA3 gene has no variants. A normal gene is referred to as a "wild-type" gene.</v>
      </c>
      <c r="C62" s="3" t="str">
        <f>CONCATENATE("  &lt;Genotype hgvs=",CHAR(34),B34,B36,";",B36,CHAR(34)," name=",CHAR(34),B22,CHAR(34),"&gt; ")</f>
        <v xml:space="preserve">  &lt;Genotype hgvs="NC_000015.10:g.[78606381=];[78606381=]" name="C78606381T"&gt; </v>
      </c>
    </row>
    <row r="63" spans="1:3" x14ac:dyDescent="0.25">
      <c r="A63" s="8" t="s">
        <v>44</v>
      </c>
      <c r="B63" s="9" t="str">
        <f t="shared" ref="B63:B64" si="2">H24</f>
        <v>This variant is not associated with increased risk.</v>
      </c>
      <c r="C63" s="3" t="s">
        <v>25</v>
      </c>
    </row>
    <row r="64" spans="1:3" x14ac:dyDescent="0.25">
      <c r="A64" s="8" t="s">
        <v>38</v>
      </c>
      <c r="B64" s="9">
        <f t="shared" si="2"/>
        <v>46.2</v>
      </c>
      <c r="C64" s="3" t="s">
        <v>35</v>
      </c>
    </row>
    <row r="65" spans="1:3" x14ac:dyDescent="0.25">
      <c r="A65" s="21"/>
    </row>
    <row r="66" spans="1:3" x14ac:dyDescent="0.25">
      <c r="A66" s="8"/>
      <c r="C66" s="3" t="str">
        <f>CONCATENATE("    ",B62)</f>
        <v xml:space="preserve">    Your CHRNA3 gene has no variants. A normal gene is referred to as a "wild-type" gene.</v>
      </c>
    </row>
    <row r="67" spans="1:3" x14ac:dyDescent="0.25">
      <c r="A67" s="8"/>
    </row>
    <row r="68" spans="1:3" x14ac:dyDescent="0.25">
      <c r="A68" s="8"/>
      <c r="C68" s="3" t="s">
        <v>39</v>
      </c>
    </row>
    <row r="69" spans="1:3" x14ac:dyDescent="0.25">
      <c r="A69" s="8"/>
    </row>
    <row r="70" spans="1:3" x14ac:dyDescent="0.25">
      <c r="A70" s="8"/>
      <c r="C70" s="3" t="str">
        <f>CONCATENATE("    ",B63)</f>
        <v xml:space="preserve">    This variant is not associated with increased risk.</v>
      </c>
    </row>
    <row r="71" spans="1:3" x14ac:dyDescent="0.25">
      <c r="A71" s="8"/>
    </row>
    <row r="72" spans="1:3" x14ac:dyDescent="0.25">
      <c r="A72" s="21"/>
      <c r="C72" s="3" t="s">
        <v>40</v>
      </c>
    </row>
    <row r="73" spans="1:3" x14ac:dyDescent="0.25">
      <c r="A73" s="21"/>
    </row>
    <row r="74" spans="1:3" x14ac:dyDescent="0.25">
      <c r="A74" s="21"/>
      <c r="C74" s="3" t="str">
        <f>CONCATENATE( "    &lt;piechart percentage=",B64," /&gt;")</f>
        <v xml:space="preserve">    &lt;piechart percentage=46.2 /&gt;</v>
      </c>
    </row>
    <row r="75" spans="1:3" x14ac:dyDescent="0.25">
      <c r="A75" s="21"/>
      <c r="C75" s="3" t="str">
        <f>"  &lt;/Genotype&gt;"</f>
        <v xml:space="preserve">  &lt;/Genotype&gt;</v>
      </c>
    </row>
    <row r="76" spans="1:3" x14ac:dyDescent="0.25">
      <c r="A76" s="21"/>
      <c r="C76" s="3" t="str">
        <f>C26</f>
        <v>&lt;# C645T  #&gt;</v>
      </c>
    </row>
    <row r="77" spans="1:3" x14ac:dyDescent="0.25">
      <c r="A77" s="21" t="s">
        <v>34</v>
      </c>
      <c r="B77" s="22" t="str">
        <f>I14</f>
        <v>NC_000015.10:g.</v>
      </c>
      <c r="C77" s="3" t="str">
        <f>CONCATENATE("  &lt;Genotype hgvs=",CHAR(34),B77,B78,";",B79,CHAR(34)," name=",CHAR(34),B28,CHAR(34),"&gt; ")</f>
        <v xml:space="preserve">  &lt;Genotype hgvs="NC_000015.10:g.[78601997G&gt;A];[78601997=]" name="C645T "&gt; </v>
      </c>
    </row>
    <row r="78" spans="1:3" x14ac:dyDescent="0.25">
      <c r="A78" s="21" t="s">
        <v>33</v>
      </c>
      <c r="B78" s="22" t="str">
        <f t="shared" ref="B78:B82" si="3">I15</f>
        <v>[78601997G&gt;A]</v>
      </c>
    </row>
    <row r="79" spans="1:3" x14ac:dyDescent="0.25">
      <c r="A79" s="21" t="s">
        <v>28</v>
      </c>
      <c r="B79" s="22" t="str">
        <f t="shared" si="3"/>
        <v>[78601997=]</v>
      </c>
      <c r="C79" s="3" t="s">
        <v>35</v>
      </c>
    </row>
    <row r="80" spans="1:3" x14ac:dyDescent="0.25">
      <c r="A80" s="21" t="s">
        <v>36</v>
      </c>
      <c r="B80" s="22" t="str">
        <f t="shared" si="3"/>
        <v>People with this variant have one copy of the [C645T](https://www.ncbi.nlm.nih.gov/clinvar/variation/17503/) variant. This substitution of a single nucleotide is known as a missense mutation.</v>
      </c>
      <c r="C80" s="3" t="s">
        <v>25</v>
      </c>
    </row>
    <row r="81" spans="1:3" x14ac:dyDescent="0.25">
      <c r="A81" s="8" t="s">
        <v>37</v>
      </c>
      <c r="B81" s="22" t="str">
        <f t="shared" si="3"/>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c r="C81" s="3" t="str">
        <f>CONCATENATE("    ",B80)</f>
        <v xml:space="preserve">    People with this variant have one copy of the [C645T](https://www.ncbi.nlm.nih.gov/clinvar/variation/17503/) variant. This substitution of a single nucleotide is known as a missense mutation.</v>
      </c>
    </row>
    <row r="82" spans="1:3" x14ac:dyDescent="0.25">
      <c r="A82" s="8" t="s">
        <v>38</v>
      </c>
      <c r="B82" s="22">
        <f t="shared" si="3"/>
        <v>39.700000000000003</v>
      </c>
    </row>
    <row r="83" spans="1:3" x14ac:dyDescent="0.25">
      <c r="A83" s="21"/>
      <c r="C83" s="3" t="s">
        <v>39</v>
      </c>
    </row>
    <row r="84" spans="1:3" x14ac:dyDescent="0.25">
      <c r="A84" s="8"/>
    </row>
    <row r="85" spans="1:3" x14ac:dyDescent="0.25">
      <c r="A85" s="8"/>
      <c r="C85" s="3" t="str">
        <f>CONCATENATE("    ",B81)</f>
        <v xml:space="preserve">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86" spans="1:3" x14ac:dyDescent="0.25">
      <c r="A86" s="8"/>
    </row>
    <row r="87" spans="1:3" x14ac:dyDescent="0.25">
      <c r="A87" s="8"/>
      <c r="C87" s="3" t="s">
        <v>40</v>
      </c>
    </row>
    <row r="88" spans="1:3" x14ac:dyDescent="0.25">
      <c r="A88" s="21"/>
    </row>
    <row r="89" spans="1:3" x14ac:dyDescent="0.25">
      <c r="A89" s="21"/>
      <c r="C89" s="3" t="str">
        <f>CONCATENATE( "    &lt;piechart percentage=",B82," /&gt;")</f>
        <v xml:space="preserve">    &lt;piechart percentage=39.7 /&gt;</v>
      </c>
    </row>
    <row r="90" spans="1:3" x14ac:dyDescent="0.25">
      <c r="A90" s="21"/>
      <c r="C90" s="3" t="str">
        <f>"  &lt;/Genotype&gt;"</f>
        <v xml:space="preserve">  &lt;/Genotype&gt;</v>
      </c>
    </row>
    <row r="91" spans="1:3" x14ac:dyDescent="0.25">
      <c r="A91" s="21" t="s">
        <v>41</v>
      </c>
      <c r="B91" s="9" t="str">
        <f>I20</f>
        <v>People with this variant have two copies of the [C645T](https://www.ncbi.nlm.nih.gov/clinvar/variation/17503/) variant. This substitution of a single nucleotide is known as a missense mutation.</v>
      </c>
      <c r="C91" s="3" t="str">
        <f>CONCATENATE("  &lt;Genotype hgvs=",CHAR(34),B77,B78,";",B78,CHAR(34)," name=",CHAR(34),B28,CHAR(34),"&gt; ")</f>
        <v xml:space="preserve">  &lt;Genotype hgvs="NC_000015.10:g.[78601997G&gt;A];[78601997G&gt;A]" name="C645T "&gt; </v>
      </c>
    </row>
    <row r="92" spans="1:3" x14ac:dyDescent="0.25">
      <c r="A92" s="8" t="s">
        <v>42</v>
      </c>
      <c r="B92" s="9" t="str">
        <f t="shared" ref="B92:B93" si="4">I21</f>
        <v>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
# What should I do about this?
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c r="C92" s="3" t="s">
        <v>25</v>
      </c>
    </row>
    <row r="93" spans="1:3" x14ac:dyDescent="0.25">
      <c r="A93" s="8" t="s">
        <v>38</v>
      </c>
      <c r="B93" s="9">
        <f t="shared" si="4"/>
        <v>42.9</v>
      </c>
      <c r="C93" s="3" t="s">
        <v>35</v>
      </c>
    </row>
    <row r="94" spans="1:3" x14ac:dyDescent="0.25">
      <c r="A94" s="8"/>
    </row>
    <row r="95" spans="1:3" x14ac:dyDescent="0.25">
      <c r="A95" s="21"/>
      <c r="C95" s="3" t="str">
        <f>CONCATENATE("    ",B91)</f>
        <v xml:space="preserve">    People with this variant have two copies of the [C645T](https://www.ncbi.nlm.nih.gov/clinvar/variation/17503/) variant. This substitution of a single nucleotide is known as a missense mutation.</v>
      </c>
    </row>
    <row r="96" spans="1:3" x14ac:dyDescent="0.25">
      <c r="A96" s="8"/>
    </row>
    <row r="97" spans="1:3" x14ac:dyDescent="0.25">
      <c r="A97" s="8"/>
      <c r="C97" s="3" t="s">
        <v>39</v>
      </c>
    </row>
    <row r="98" spans="1:3" x14ac:dyDescent="0.25">
      <c r="A98" s="8"/>
    </row>
    <row r="99" spans="1:3" x14ac:dyDescent="0.25">
      <c r="A99" s="8"/>
      <c r="C99" s="3" t="str">
        <f>CONCATENATE("    ",B92)</f>
        <v xml:space="preserve">    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
# What should I do about this?
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00" spans="1:3" x14ac:dyDescent="0.25">
      <c r="A100" s="8"/>
    </row>
    <row r="101" spans="1:3" x14ac:dyDescent="0.25">
      <c r="A101" s="21"/>
      <c r="C101" s="3" t="s">
        <v>40</v>
      </c>
    </row>
    <row r="102" spans="1:3" x14ac:dyDescent="0.25">
      <c r="A102" s="21"/>
    </row>
    <row r="103" spans="1:3" x14ac:dyDescent="0.25">
      <c r="A103" s="21"/>
      <c r="C103" s="3" t="str">
        <f>CONCATENATE( "    &lt;piechart percentage=",B93," /&gt;")</f>
        <v xml:space="preserve">    &lt;piechart percentage=42.9 /&gt;</v>
      </c>
    </row>
    <row r="104" spans="1:3" x14ac:dyDescent="0.25">
      <c r="A104" s="21"/>
      <c r="C104" s="3" t="str">
        <f>"  &lt;/Genotype&gt;"</f>
        <v xml:space="preserve">  &lt;/Genotype&gt;</v>
      </c>
    </row>
    <row r="105" spans="1:3" x14ac:dyDescent="0.25">
      <c r="A105" s="21" t="s">
        <v>43</v>
      </c>
      <c r="B105" s="9" t="str">
        <f>I23</f>
        <v>Your CHRNA3 gene has no variants. A normal gene is referred to as a "wild-type" gene.</v>
      </c>
      <c r="C105" s="3" t="str">
        <f>CONCATENATE("  &lt;Genotype hgvs=",CHAR(34),B77,B79,";",B79,CHAR(34)," name=",CHAR(34),B28,CHAR(34),"&gt; ")</f>
        <v xml:space="preserve">  &lt;Genotype hgvs="NC_000015.10:g.[78601997=];[78601997=]" name="C645T "&gt; </v>
      </c>
    </row>
    <row r="106" spans="1:3" x14ac:dyDescent="0.25">
      <c r="A106" s="8" t="s">
        <v>44</v>
      </c>
      <c r="B106" s="9" t="str">
        <f t="shared" ref="B106:B107" si="5">I24</f>
        <v>This variant is not associated with increased risk.</v>
      </c>
      <c r="C106" s="3" t="s">
        <v>25</v>
      </c>
    </row>
    <row r="107" spans="1:3" x14ac:dyDescent="0.25">
      <c r="A107" s="8" t="s">
        <v>38</v>
      </c>
      <c r="B107" s="9">
        <f t="shared" si="5"/>
        <v>17.399999999999999</v>
      </c>
      <c r="C107" s="3" t="s">
        <v>35</v>
      </c>
    </row>
    <row r="108" spans="1:3" x14ac:dyDescent="0.25">
      <c r="A108" s="21"/>
    </row>
    <row r="109" spans="1:3" x14ac:dyDescent="0.25">
      <c r="A109" s="8"/>
      <c r="C109" s="3" t="str">
        <f>CONCATENATE("    ",B105)</f>
        <v xml:space="preserve">    Your CHRNA3 gene has no variants. A normal gene is referred to as a "wild-type" gene.</v>
      </c>
    </row>
    <row r="110" spans="1:3" x14ac:dyDescent="0.25">
      <c r="A110" s="8"/>
    </row>
    <row r="111" spans="1:3" x14ac:dyDescent="0.25">
      <c r="A111" s="21"/>
      <c r="C111" s="3" t="s">
        <v>40</v>
      </c>
    </row>
    <row r="112" spans="1:3" x14ac:dyDescent="0.25">
      <c r="A112" s="21"/>
    </row>
    <row r="113" spans="1:3" x14ac:dyDescent="0.25">
      <c r="A113" s="21"/>
      <c r="C113" s="3" t="str">
        <f>CONCATENATE( "    &lt;piechart percentage=",B107," /&gt;")</f>
        <v xml:space="preserve">    &lt;piechart percentage=17.4 /&gt;</v>
      </c>
    </row>
    <row r="114" spans="1:3" x14ac:dyDescent="0.25">
      <c r="A114" s="21"/>
      <c r="C114" s="3" t="str">
        <f>"  &lt;/Genotype&gt;"</f>
        <v xml:space="preserve">  &lt;/Genotype&gt;</v>
      </c>
    </row>
    <row r="115" spans="1:3" x14ac:dyDescent="0.25">
      <c r="A115" s="21"/>
      <c r="C115" s="3" t="s">
        <v>45</v>
      </c>
    </row>
    <row r="116" spans="1:3" x14ac:dyDescent="0.25">
      <c r="A116" s="21" t="s">
        <v>46</v>
      </c>
      <c r="B116" s="9" t="str">
        <f>CONCATENATE("Your ",B2," gene has an unknown variant.")</f>
        <v>Your CHRNA3 gene has an unknown variant.</v>
      </c>
      <c r="C116" s="3" t="str">
        <f>CONCATENATE("  &lt;Genotype hgvs=",CHAR(34),"unknown",CHAR(34),"&gt; ")</f>
        <v xml:space="preserve">  &lt;Genotype hgvs="unknown"&gt; </v>
      </c>
    </row>
    <row r="117" spans="1:3" x14ac:dyDescent="0.25">
      <c r="A117" s="8" t="s">
        <v>46</v>
      </c>
      <c r="B117" s="9" t="s">
        <v>47</v>
      </c>
      <c r="C117" s="3" t="s">
        <v>25</v>
      </c>
    </row>
    <row r="118" spans="1:3" x14ac:dyDescent="0.25">
      <c r="A118" s="8" t="s">
        <v>38</v>
      </c>
      <c r="C118" s="3" t="s">
        <v>35</v>
      </c>
    </row>
    <row r="119" spans="1:3" x14ac:dyDescent="0.25">
      <c r="A119" s="8"/>
    </row>
    <row r="120" spans="1:3" x14ac:dyDescent="0.25">
      <c r="A120" s="8"/>
      <c r="C120" s="3" t="str">
        <f>CONCATENATE("    ",B116)</f>
        <v xml:space="preserve">    Your CHRNA3 gene has an unknown variant.</v>
      </c>
    </row>
    <row r="121" spans="1:3" x14ac:dyDescent="0.25">
      <c r="A121" s="8"/>
    </row>
    <row r="122" spans="1:3" x14ac:dyDescent="0.25">
      <c r="A122" s="21"/>
      <c r="C122" s="3" t="s">
        <v>40</v>
      </c>
    </row>
    <row r="123" spans="1:3" x14ac:dyDescent="0.25">
      <c r="A123" s="21"/>
    </row>
    <row r="124" spans="1:3" x14ac:dyDescent="0.25">
      <c r="A124" s="21"/>
      <c r="C124" s="3" t="str">
        <f>CONCATENATE( "    &lt;piechart percentage=",B118," /&gt;")</f>
        <v xml:space="preserve">    &lt;piechart percentage= /&gt;</v>
      </c>
    </row>
    <row r="125" spans="1:3" x14ac:dyDescent="0.25">
      <c r="A125" s="21"/>
      <c r="C125" s="3" t="str">
        <f>"  &lt;/Genotype&gt;"</f>
        <v xml:space="preserve">  &lt;/Genotype&gt;</v>
      </c>
    </row>
    <row r="126" spans="1:3" x14ac:dyDescent="0.25">
      <c r="A126" s="21"/>
      <c r="C126" s="3" t="s">
        <v>48</v>
      </c>
    </row>
    <row r="127" spans="1:3" x14ac:dyDescent="0.25">
      <c r="A127" s="21" t="s">
        <v>43</v>
      </c>
      <c r="B127" s="9" t="str">
        <f>CONCATENATE("Your ",B2," gene has no variants. A normal gene is referred to as a ",CHAR(34),"wild-type",CHAR(34)," gene.")</f>
        <v>Your CHRNA3 gene has no variants. A normal gene is referred to as a "wild-type" gene.</v>
      </c>
      <c r="C127" s="3" t="str">
        <f>CONCATENATE("  &lt;Genotype hgvs=",CHAR(34),"wildtype",CHAR(34),"&gt;")</f>
        <v xml:space="preserve">  &lt;Genotype hgvs="wildtype"&gt;</v>
      </c>
    </row>
    <row r="128" spans="1:3" x14ac:dyDescent="0.25">
      <c r="A128" s="8" t="s">
        <v>44</v>
      </c>
      <c r="B128" s="9" t="s">
        <v>49</v>
      </c>
      <c r="C128" s="3" t="s">
        <v>25</v>
      </c>
    </row>
    <row r="129" spans="1:3" x14ac:dyDescent="0.25">
      <c r="A129" s="8" t="s">
        <v>38</v>
      </c>
      <c r="C129" s="3" t="s">
        <v>35</v>
      </c>
    </row>
    <row r="130" spans="1:3" x14ac:dyDescent="0.25">
      <c r="A130" s="8"/>
    </row>
    <row r="131" spans="1:3" x14ac:dyDescent="0.25">
      <c r="A131" s="8"/>
      <c r="C131" s="3" t="str">
        <f>CONCATENATE("    ",B127)</f>
        <v xml:space="preserve">    Your CHRNA3 gene has no variants. A normal gene is referred to as a "wild-type" gene.</v>
      </c>
    </row>
    <row r="132" spans="1:3" x14ac:dyDescent="0.25">
      <c r="A132" s="8"/>
    </row>
    <row r="133" spans="1:3" x14ac:dyDescent="0.25">
      <c r="A133" s="8"/>
      <c r="C133" s="3" t="s">
        <v>40</v>
      </c>
    </row>
    <row r="134" spans="1:3" x14ac:dyDescent="0.25">
      <c r="A134" s="21"/>
    </row>
    <row r="135" spans="1:3" x14ac:dyDescent="0.25">
      <c r="A135" s="8"/>
      <c r="C135" s="3" t="str">
        <f>CONCATENATE( "    &lt;piechart percentage=",B129," /&gt;")</f>
        <v xml:space="preserve">    &lt;piechart percentage= /&gt;</v>
      </c>
    </row>
    <row r="136" spans="1:3" x14ac:dyDescent="0.25">
      <c r="A136" s="8"/>
      <c r="C136" s="3" t="str">
        <f>"  &lt;/Genotype&gt;"</f>
        <v xml:space="preserve">  &lt;/Genotype&gt;</v>
      </c>
    </row>
    <row r="137" spans="1:3" x14ac:dyDescent="0.25">
      <c r="A137" s="8"/>
      <c r="C137" s="3" t="str">
        <f>"&lt;/GeneAnalysis&gt;"</f>
        <v>&lt;/GeneAnalysis&gt;</v>
      </c>
    </row>
    <row r="138" spans="1:3" s="17" customFormat="1" x14ac:dyDescent="0.25">
      <c r="A138" s="23"/>
      <c r="B138" s="16"/>
    </row>
    <row r="139" spans="1:3" x14ac:dyDescent="0.25">
      <c r="A139" s="3" t="s">
        <v>50</v>
      </c>
      <c r="B139" s="29" t="s">
        <v>77</v>
      </c>
      <c r="C139" s="3" t="str">
        <f>CONCATENATE("&lt;# ",A139," ",B139," #&gt;")</f>
        <v>&lt;# symptoms fatigue D005221 inflamation D007249 anxiety D001007 depression D003863 #&gt;</v>
      </c>
    </row>
    <row r="141" spans="1:3" x14ac:dyDescent="0.25">
      <c r="B141" s="29" t="s">
        <v>78</v>
      </c>
      <c r="C141" s="3" t="str">
        <f>CONCATENATE("&lt;symptoms ",B141," /&gt;")</f>
        <v>&lt;symptoms D005221 D007249 D001007 D003863 /&gt;</v>
      </c>
    </row>
    <row r="143" spans="1:3" x14ac:dyDescent="0.25">
      <c r="A143" s="3" t="s">
        <v>51</v>
      </c>
      <c r="B143" s="29" t="s">
        <v>55</v>
      </c>
      <c r="C143" s="3" t="str">
        <f>CONCATENATE("&lt;# ",A143," ",B143," #&gt;")</f>
        <v>&lt;# Tissue List brain D001921 bone marrow and immune system D007107  #&gt;</v>
      </c>
    </row>
    <row r="145" spans="1:3" x14ac:dyDescent="0.25">
      <c r="B145" s="29" t="s">
        <v>79</v>
      </c>
      <c r="C145" s="3" t="str">
        <f>CONCATENATE("&lt;TissueList ",B145," /&gt;")</f>
        <v>&lt;TissueList D001921 D007107  /&gt;</v>
      </c>
    </row>
    <row r="147" spans="1:3" x14ac:dyDescent="0.25">
      <c r="A147" s="3" t="s">
        <v>52</v>
      </c>
      <c r="B147" s="3" t="s">
        <v>81</v>
      </c>
      <c r="C147" s="3" t="str">
        <f>CONCATENATE("&lt;# ",A147," ",B147," #&gt;")</f>
        <v>&lt;# Diseases cancer;  COPD; anxiety disorder; ME/CFS; nicotine dependency; autoimmune disorder; Disease susceptibility - increased susceptibility to viral, bacterial, and parasitical infections; cocaine dependence; schizophrenia, Major depression; coronary heart disease; #&gt;</v>
      </c>
    </row>
    <row r="149" spans="1:3" x14ac:dyDescent="0.25">
      <c r="B149" s="3" t="s">
        <v>80</v>
      </c>
      <c r="C149" s="3" t="str">
        <f>CONCATENATE("&lt;diseases ",B149," /&gt;")</f>
        <v>&lt;diseases D009369 D029424 D001008 D015673 D014029 D001327 D004198 D019970 D012559 D003866 D003327  /&gt;</v>
      </c>
    </row>
    <row r="821" spans="3:3" x14ac:dyDescent="0.25">
      <c r="C821" s="3" t="str">
        <f>CONCATENATE("    This variant is a change at a specific point in the ",B812," gene from ",B821," to ",B822," resulting in incorrect ",B815,"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27" spans="3:3" x14ac:dyDescent="0.25">
      <c r="C827" s="3" t="str">
        <f>CONCATENATE("    This variant is a change at a specific point in the ",B812," gene from ",B827," to ",B828," resulting in incorrect ",B815,"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57" spans="3:3" x14ac:dyDescent="0.25">
      <c r="C957" s="3" t="str">
        <f>CONCATENATE("    This variant is a change at a specific point in the ",B948," gene from ",B957," to ",B958," resulting in incorrect ",B951,"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3" spans="3:3" x14ac:dyDescent="0.25">
      <c r="C963" s="3" t="str">
        <f>CONCATENATE("    This variant is a change at a specific point in the ",B948," gene from ",B963," to ",B964," resulting in incorrect ",B951,"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5" spans="3:3" x14ac:dyDescent="0.25">
      <c r="C1365" s="3" t="str">
        <f>CONCATENATE("    This variant is a change at a specific point in the ",B1356," gene from ",B1365," to ",B1366," resulting in incorrect ",B1359,"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1" spans="3:3" x14ac:dyDescent="0.25">
      <c r="C1371" s="3" t="str">
        <f>CONCATENATE("    This variant is a change at a specific point in the ",B1356," gene from ",B1371," to ",B1372," resulting in incorrect ",B1359,"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1" spans="3:3" x14ac:dyDescent="0.25">
      <c r="C1501" s="3" t="str">
        <f>CONCATENATE("    This variant is a change at a specific point in the ",B1492," gene from ",B1501," to ",B1502," resulting in incorrect ",B1495,"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7" spans="3:3" x14ac:dyDescent="0.25">
      <c r="C1507" s="3" t="str">
        <f>CONCATENATE("    This variant is a change at a specific point in the ",B1492," gene from ",B1507," to ",B1508," resulting in incorrect ",B1495,"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37" spans="3:3" x14ac:dyDescent="0.25">
      <c r="C1637" s="3" t="str">
        <f>CONCATENATE("    This variant is a change at a specific point in the ",B1628," gene from ",B1637," to ",B1638," resulting in incorrect ",B1631,"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3" spans="3:3" x14ac:dyDescent="0.25">
      <c r="C1643" s="3" t="str">
        <f>CONCATENATE("    This variant is a change at a specific point in the ",B1628," gene from ",B1643," to ",B1644," resulting in incorrect ",B1631,"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3" spans="3:3" x14ac:dyDescent="0.25">
      <c r="C1773" s="3" t="str">
        <f>CONCATENATE("    This variant is a change at a specific point in the ",B1764," gene from ",B1773," to ",B1774," resulting in incorrect ",B1767,"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9" spans="3:3" x14ac:dyDescent="0.25">
      <c r="C1779" s="3" t="str">
        <f>CONCATENATE("    This variant is a change at a specific point in the ",B1764," gene from ",B1779," to ",B1780," resulting in incorrect ",B1767,"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09" spans="3:3" x14ac:dyDescent="0.25">
      <c r="C1909" s="3" t="str">
        <f>CONCATENATE("    This variant is a change at a specific point in the ",B1900," gene from ",B1909," to ",B1910," resulting in incorrect ",B1903,"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5" spans="3:3" x14ac:dyDescent="0.25">
      <c r="C1915" s="3" t="str">
        <f>CONCATENATE("    This variant is a change at a specific point in the ",B1900," gene from ",B1915," to ",B1916," resulting in incorrect ",B1903,"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5" spans="3:3" x14ac:dyDescent="0.25">
      <c r="C2045" s="3" t="str">
        <f>CONCATENATE("    This variant is a change at a specific point in the ",B2036," gene from ",B2045," to ",B2046," resulting in incorrect ",B2039,"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1" spans="3:3" x14ac:dyDescent="0.25">
      <c r="C2051" s="3" t="str">
        <f>CONCATENATE("    This variant is a change at a specific point in the ",B2036," gene from ",B2051," to ",B2052," resulting in incorrect ",B2039,"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1" spans="3:3" x14ac:dyDescent="0.25">
      <c r="C2181" s="3" t="str">
        <f>CONCATENATE("    This variant is a change at a specific point in the ",B2172," gene from ",B2181," to ",B2182," resulting in incorrect ",B2175,"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7" spans="3:3" x14ac:dyDescent="0.25">
      <c r="C2187" s="3" t="str">
        <f>CONCATENATE("    This variant is a change at a specific point in the ",B2172," gene from ",B2187," to ",B2188," resulting in incorrect ",B2175,"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17" spans="3:3" x14ac:dyDescent="0.25">
      <c r="C2317" s="3" t="str">
        <f>CONCATENATE("    This variant is a change at a specific point in the ",B2308," gene from ",B2317," to ",B2318," resulting in incorrect ",B2311,"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3" spans="3:3" x14ac:dyDescent="0.25">
      <c r="C2323" s="3" t="str">
        <f>CONCATENATE("    This variant is a change at a specific point in the ",B2308," gene from ",B2323," to ",B2324," resulting in incorrect ",B2311,"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A17D9-09A3-4650-8626-018AE28BC7BD}">
  <dimension ref="A1:AJ2457"/>
  <sheetViews>
    <sheetView workbookViewId="0">
      <selection activeCell="C16" sqref="C1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83</v>
      </c>
      <c r="C2" s="3" t="str">
        <f>CONCATENATE("&lt;",A2," ",B2," /&gt;")</f>
        <v>&lt;Gene_Name CHRNA2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4</v>
      </c>
      <c r="B4" s="9" t="s">
        <v>136</v>
      </c>
      <c r="C4" s="3" t="str">
        <f>CONCATENATE("&lt;",A4," ",B4," /&gt;")</f>
        <v>&lt;GeneName_full Cholinergic Receptor Nicotinic Alpha 2 Subunit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CHRNA2 gene do?</v>
      </c>
      <c r="H6" s="4"/>
      <c r="I6" s="5"/>
      <c r="J6" s="4"/>
      <c r="K6" s="4"/>
      <c r="L6" s="4"/>
      <c r="Y6" s="12"/>
      <c r="Z6" s="12"/>
      <c r="AA6" s="12"/>
      <c r="AC6" s="12"/>
      <c r="AF6" s="7"/>
      <c r="AJ6" s="7"/>
    </row>
    <row r="7" spans="1:36" x14ac:dyDescent="0.25">
      <c r="A7" s="8"/>
      <c r="H7" s="3" t="s">
        <v>5</v>
      </c>
      <c r="I7" s="13" t="s">
        <v>6</v>
      </c>
      <c r="J7" s="3">
        <v>0.47</v>
      </c>
      <c r="K7" s="3">
        <v>0.33300000000000002</v>
      </c>
      <c r="L7" s="3">
        <f t="shared" ref="L7:L12" si="0">J7/K7</f>
        <v>1.4114114114114114</v>
      </c>
      <c r="Y7" s="12"/>
      <c r="Z7" s="12"/>
      <c r="AA7" s="12"/>
      <c r="AC7" s="12"/>
      <c r="AF7" s="7"/>
      <c r="AJ7" s="7"/>
    </row>
    <row r="8" spans="1:36" x14ac:dyDescent="0.25">
      <c r="A8" s="8" t="s">
        <v>7</v>
      </c>
      <c r="B8" s="10" t="s">
        <v>135</v>
      </c>
      <c r="C8" s="3" t="str">
        <f>CONCATENATE(B8," This gene is located on chromosome ",B10,".")</f>
        <v>[CHRNA2](http://www.uniprot.org/uniprot/Q15822) creates a protein that is part of a nicotine receptor in the brain. This receptor binds to [acetylcholine](https://www.britannica.com/science/acetylcholine), the chief neurotransmitter controlling muscle contraction, blood vessel dilation, and heart rate. After it binds to acetylcholine, channels in cells are opened to transport [electrically charged particles (ions) essential for cellular function.](https://www.uniprot.org/uniprot/Q15822) Variants in CHRNA2 are linked to [epilepsy](http://www.uniprot.org/diseases/DI-00821), [seizures](https://www.omim.org/entry/601764), [nicotine dependence](https://www.ncbi.nlm.nih.gov/pubmed/24467848), and [ME](https://www.ncbi.nlm.nih.gov/pubmed/27099524)[/CFS](https://www.ncbi.nlm.nih.gov/pubmed/24253422). This gene is located on chromosome 8.</v>
      </c>
      <c r="H8" s="3" t="s">
        <v>8</v>
      </c>
      <c r="I8" s="13" t="s">
        <v>9</v>
      </c>
      <c r="J8" s="3">
        <v>0.24</v>
      </c>
      <c r="K8" s="3">
        <v>0.13700000000000001</v>
      </c>
      <c r="L8" s="3">
        <f t="shared" si="0"/>
        <v>1.751824817518248</v>
      </c>
      <c r="X8" s="14"/>
      <c r="Y8" s="12"/>
      <c r="Z8" s="12"/>
      <c r="AA8" s="12"/>
      <c r="AC8" s="12"/>
    </row>
    <row r="9" spans="1:36" x14ac:dyDescent="0.25">
      <c r="A9" s="8"/>
      <c r="B9" s="11"/>
      <c r="H9" s="3" t="s">
        <v>10</v>
      </c>
      <c r="I9" s="13" t="s">
        <v>11</v>
      </c>
      <c r="J9" s="3">
        <v>0.24</v>
      </c>
      <c r="K9" s="3">
        <v>0.13700000000000001</v>
      </c>
      <c r="L9" s="3">
        <f t="shared" si="0"/>
        <v>1.751824817518248</v>
      </c>
      <c r="Y9" s="12"/>
      <c r="Z9" s="12"/>
      <c r="AA9" s="12"/>
      <c r="AC9" s="12"/>
    </row>
    <row r="10" spans="1:36" x14ac:dyDescent="0.25">
      <c r="A10" s="8" t="s">
        <v>12</v>
      </c>
      <c r="B10" s="9">
        <v>8</v>
      </c>
      <c r="H10" s="3" t="s">
        <v>13</v>
      </c>
      <c r="I10" s="13" t="s">
        <v>14</v>
      </c>
      <c r="J10" s="3">
        <v>0.44</v>
      </c>
      <c r="K10" s="3">
        <v>0.316</v>
      </c>
      <c r="L10" s="3">
        <f t="shared" si="0"/>
        <v>1.3924050632911393</v>
      </c>
      <c r="Y10" s="12"/>
      <c r="Z10" s="12"/>
      <c r="AA10" s="12"/>
      <c r="AC10" s="12"/>
    </row>
    <row r="11" spans="1:36" x14ac:dyDescent="0.25">
      <c r="A11" s="8" t="s">
        <v>15</v>
      </c>
      <c r="B11" s="9" t="s">
        <v>16</v>
      </c>
      <c r="H11" s="3" t="s">
        <v>17</v>
      </c>
      <c r="I11" s="13" t="s">
        <v>18</v>
      </c>
      <c r="J11" s="3">
        <v>0.45</v>
      </c>
      <c r="K11" s="3">
        <v>0.33100000000000002</v>
      </c>
      <c r="L11" s="3">
        <f t="shared" si="0"/>
        <v>1.3595166163141994</v>
      </c>
      <c r="Y11" s="6"/>
      <c r="AC11" s="12"/>
    </row>
    <row r="12" spans="1:36" x14ac:dyDescent="0.25">
      <c r="A12" s="8" t="s">
        <v>19</v>
      </c>
      <c r="B12" s="9" t="s">
        <v>84</v>
      </c>
      <c r="H12" s="3" t="s">
        <v>20</v>
      </c>
      <c r="I12" s="13" t="s">
        <v>21</v>
      </c>
      <c r="J12" s="3">
        <v>0.17299999999999999</v>
      </c>
      <c r="K12" s="3">
        <v>0.1</v>
      </c>
      <c r="L12" s="3">
        <f t="shared" si="0"/>
        <v>1.7299999999999998</v>
      </c>
      <c r="Y12" s="6"/>
      <c r="AC12" s="12"/>
    </row>
    <row r="13" spans="1:36" s="17" customFormat="1" ht="16.5" thickBot="1" x14ac:dyDescent="0.3">
      <c r="A13" s="15"/>
      <c r="B13" s="16"/>
      <c r="H13" s="17" t="str">
        <f>B22</f>
        <v>C65T</v>
      </c>
      <c r="I13" s="17" t="str">
        <f>B28</f>
        <v>A27468610G</v>
      </c>
      <c r="J13" s="17" t="str">
        <f>B34</f>
        <v>A373G</v>
      </c>
      <c r="K13" s="17" t="str">
        <f>B40</f>
        <v>T836A</v>
      </c>
      <c r="L13" s="17" t="str">
        <f>B46</f>
        <v>T889A</v>
      </c>
      <c r="M13" s="17" t="e">
        <f>#REF!</f>
        <v>#REF!</v>
      </c>
      <c r="N13" s="17" t="e">
        <f>#REF!</f>
        <v>#REF!</v>
      </c>
      <c r="O13" s="17" t="e">
        <f>#REF!</f>
        <v>#REF!</v>
      </c>
      <c r="P13" s="17" t="e">
        <f>#REF!</f>
        <v>#REF!</v>
      </c>
      <c r="Q13" s="17" t="e">
        <f>#REF!</f>
        <v>#REF!</v>
      </c>
      <c r="R13" s="17" t="e">
        <f>#REF!</f>
        <v>#REF!</v>
      </c>
      <c r="S13" s="17" t="e">
        <f>#REF!</f>
        <v>#REF!</v>
      </c>
      <c r="T13" s="17" t="e">
        <f>#REF!</f>
        <v>#REF!</v>
      </c>
      <c r="U13" s="17" t="e">
        <f>#REF!</f>
        <v>#REF!</v>
      </c>
      <c r="V13" s="17" t="e">
        <f>#REF!</f>
        <v>#REF!</v>
      </c>
    </row>
    <row r="14" spans="1:36" ht="16.5" thickBot="1" x14ac:dyDescent="0.3">
      <c r="A14" s="8" t="s">
        <v>22</v>
      </c>
      <c r="B14" s="9" t="s">
        <v>83</v>
      </c>
      <c r="C14" s="3" t="str">
        <f>CONCATENATE("&lt;GeneAnalysis gene=",CHAR(34),B14,CHAR(34)," interval=",CHAR(34),B15,CHAR(34),"&gt; ")</f>
        <v xml:space="preserve">&lt;GeneAnalysis gene="CHRNA2" interval="NC_000008.11:g.27459761_27479296"&gt; </v>
      </c>
      <c r="H14" s="18" t="s">
        <v>85</v>
      </c>
      <c r="I14" s="18" t="s">
        <v>86</v>
      </c>
      <c r="J14" s="18" t="s">
        <v>85</v>
      </c>
      <c r="K14" s="18" t="s">
        <v>67</v>
      </c>
      <c r="L14" s="18" t="s">
        <v>67</v>
      </c>
      <c r="M14" s="18" t="s">
        <v>67</v>
      </c>
      <c r="N14" s="18" t="s">
        <v>67</v>
      </c>
      <c r="O14" s="19" t="s">
        <v>67</v>
      </c>
      <c r="P14" s="20" t="s">
        <v>67</v>
      </c>
      <c r="Q14" s="19" t="s">
        <v>67</v>
      </c>
      <c r="R14" s="19" t="s">
        <v>67</v>
      </c>
      <c r="S14" s="20" t="s">
        <v>67</v>
      </c>
      <c r="T14" s="20" t="s">
        <v>67</v>
      </c>
      <c r="U14" s="19" t="s">
        <v>67</v>
      </c>
      <c r="V14" s="19" t="s">
        <v>67</v>
      </c>
      <c r="W14" s="20"/>
      <c r="X14" s="20"/>
      <c r="Y14" s="20"/>
      <c r="Z14" s="20"/>
    </row>
    <row r="15" spans="1:36" x14ac:dyDescent="0.25">
      <c r="A15" s="8" t="s">
        <v>23</v>
      </c>
      <c r="B15" s="9" t="s">
        <v>87</v>
      </c>
      <c r="H15" s="9" t="s">
        <v>88</v>
      </c>
      <c r="I15" s="9" t="s">
        <v>89</v>
      </c>
      <c r="J15" s="9" t="s">
        <v>90</v>
      </c>
      <c r="K15" s="9" t="s">
        <v>91</v>
      </c>
      <c r="L15" s="9" t="s">
        <v>92</v>
      </c>
      <c r="M15" s="9" t="s">
        <v>93</v>
      </c>
      <c r="N15" s="9" t="s">
        <v>94</v>
      </c>
      <c r="O15" s="9" t="s">
        <v>95</v>
      </c>
      <c r="P15" s="9" t="s">
        <v>96</v>
      </c>
      <c r="Q15" s="9" t="s">
        <v>97</v>
      </c>
      <c r="R15" s="9" t="s">
        <v>98</v>
      </c>
      <c r="S15" s="9" t="s">
        <v>99</v>
      </c>
      <c r="T15" s="9" t="s">
        <v>100</v>
      </c>
      <c r="U15" s="9" t="s">
        <v>101</v>
      </c>
      <c r="V15" s="9" t="s">
        <v>102</v>
      </c>
      <c r="W15" s="9"/>
      <c r="X15" s="9"/>
      <c r="Y15" s="9"/>
      <c r="Z15" s="9"/>
    </row>
    <row r="16" spans="1:36" x14ac:dyDescent="0.25">
      <c r="A16" s="8" t="s">
        <v>24</v>
      </c>
      <c r="B16" s="9" t="s">
        <v>103</v>
      </c>
      <c r="C16" s="3" t="str">
        <f>CONCATENATE("# What are some common variants of ",B14,"?")</f>
        <v># What are some common variants of CHRNA2?</v>
      </c>
      <c r="H16" s="9" t="s">
        <v>104</v>
      </c>
      <c r="I16" s="9" t="s">
        <v>105</v>
      </c>
      <c r="J16" s="9" t="s">
        <v>106</v>
      </c>
      <c r="K16" s="9" t="s">
        <v>107</v>
      </c>
      <c r="L16" s="9" t="s">
        <v>108</v>
      </c>
      <c r="M16" s="9" t="s">
        <v>109</v>
      </c>
      <c r="N16" s="9" t="s">
        <v>110</v>
      </c>
      <c r="O16" s="9" t="s">
        <v>111</v>
      </c>
      <c r="P16" s="9" t="s">
        <v>112</v>
      </c>
      <c r="Q16" s="9" t="s">
        <v>113</v>
      </c>
      <c r="R16" s="9" t="s">
        <v>98</v>
      </c>
      <c r="S16" s="9" t="s">
        <v>114</v>
      </c>
      <c r="T16" s="9" t="s">
        <v>115</v>
      </c>
      <c r="U16" s="9" t="s">
        <v>116</v>
      </c>
      <c r="V16" s="9" t="s">
        <v>117</v>
      </c>
      <c r="W16" s="9"/>
      <c r="X16" s="9"/>
      <c r="Y16" s="9"/>
      <c r="Z16" s="9"/>
    </row>
    <row r="17" spans="1:26" x14ac:dyDescent="0.25">
      <c r="A17" s="8"/>
      <c r="C17" s="3" t="s">
        <v>25</v>
      </c>
      <c r="H17" s="9" t="str">
        <f>CONCATENATE("People with this variant have one copy of the ",B25," variant. This substitution of a single nucleotide is known as a missense mutation.")</f>
        <v>People with this variant have one copy of the [C65T (p.Thr22Ile)](https://www.ncbi.nlm.nih.gov/clinvar/variation/128740/)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[A373G (p.Thr125Ala)](https://www.ncbi.nlm.nih.gov/clinvar/variation/128739/)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[T836A (p.Ile279Asn)](https://www.ncbi.nlm.nih.gov/clinvar/variation/17504/)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and",B49,".")</f>
        <v>A variant is a change at a specific point in the gene from the expected nucleotide sequence to another, resulting in incorrect protein function. 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and[889A&gt;T (p.Ile297Phe)](https://www.ncbi.nlm.nih.gov/clinvar/variation/522582/).</v>
      </c>
      <c r="H18" s="9" t="s">
        <v>32</v>
      </c>
      <c r="I18" s="9" t="s">
        <v>32</v>
      </c>
      <c r="J18" s="9" t="s">
        <v>32</v>
      </c>
      <c r="K18" s="9" t="s">
        <v>32</v>
      </c>
      <c r="L18" s="9" t="s">
        <v>32</v>
      </c>
      <c r="M18" s="9" t="s">
        <v>118</v>
      </c>
      <c r="N18" s="9" t="s">
        <v>118</v>
      </c>
      <c r="O18" s="9" t="s">
        <v>32</v>
      </c>
      <c r="P18" s="9" t="s">
        <v>32</v>
      </c>
      <c r="Q18" s="9" t="s">
        <v>32</v>
      </c>
      <c r="R18" s="9" t="s">
        <v>32</v>
      </c>
      <c r="S18" s="9" t="s">
        <v>32</v>
      </c>
      <c r="T18" s="9" t="s">
        <v>32</v>
      </c>
      <c r="U18" s="9" t="s">
        <v>32</v>
      </c>
      <c r="V18" s="9" t="s">
        <v>118</v>
      </c>
      <c r="W18" s="9"/>
      <c r="X18" s="9"/>
      <c r="Y18" s="9"/>
      <c r="Z18" s="9"/>
    </row>
    <row r="19" spans="1:26" x14ac:dyDescent="0.25">
      <c r="H19" s="9">
        <v>27.5</v>
      </c>
      <c r="I19" s="9">
        <v>48</v>
      </c>
      <c r="J19" s="9">
        <v>49.8</v>
      </c>
      <c r="K19" s="9" t="s">
        <v>25</v>
      </c>
      <c r="L19" s="9">
        <v>35.4</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C65T #&gt;</v>
      </c>
      <c r="H20" s="9" t="str">
        <f>CONCATENATE("People with this variant have two copies of the ",B25," variant. This substitution of a single nucleotide is known as a missense mutation.")</f>
        <v>People with this variant have two copies of the [C65T (p.Thr22Ile)](https://www.ncbi.nlm.nih.gov/clinvar/variation/128740/)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[T836A (p.Ile279Asn)](https://www.ncbi.nlm.nih.gov/clinvar/variation/17504/)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26</v>
      </c>
      <c r="B21" s="18" t="s">
        <v>119</v>
      </c>
      <c r="C21" s="3" t="str">
        <f>CONCATENATE("  &lt;Variant hgvs=",CHAR(34),B21,CHAR(34)," name=",CHAR(34),B22,CHAR(34),"&gt; ")</f>
        <v xml:space="preserve">  &lt;Variant hgvs="NC_000008.11:g.27470994G&gt;A" name="C65T"&gt; </v>
      </c>
      <c r="H21" s="9" t="s">
        <v>32</v>
      </c>
      <c r="I21" s="9" t="s">
        <v>118</v>
      </c>
      <c r="J21" s="9" t="s">
        <v>32</v>
      </c>
      <c r="K21" s="9" t="s">
        <v>118</v>
      </c>
      <c r="L21" s="9" t="s">
        <v>118</v>
      </c>
      <c r="M21" s="9" t="s">
        <v>118</v>
      </c>
      <c r="N21" s="9" t="s">
        <v>32</v>
      </c>
      <c r="O21" s="9" t="s">
        <v>32</v>
      </c>
      <c r="P21" s="9" t="s">
        <v>118</v>
      </c>
      <c r="Q21" s="9" t="s">
        <v>32</v>
      </c>
      <c r="R21" s="9" t="s">
        <v>32</v>
      </c>
      <c r="S21" s="9" t="s">
        <v>118</v>
      </c>
      <c r="T21" s="9" t="s">
        <v>32</v>
      </c>
      <c r="U21" s="9" t="s">
        <v>118</v>
      </c>
      <c r="V21" s="9" t="s">
        <v>32</v>
      </c>
      <c r="W21" s="9"/>
      <c r="X21" s="9"/>
      <c r="Y21" s="9"/>
      <c r="Z21" s="9"/>
    </row>
    <row r="22" spans="1:26" x14ac:dyDescent="0.25">
      <c r="A22" s="21" t="s">
        <v>27</v>
      </c>
      <c r="B22" s="22" t="s">
        <v>120</v>
      </c>
      <c r="H22" s="9">
        <v>15.2</v>
      </c>
      <c r="I22" s="9">
        <v>48.1</v>
      </c>
      <c r="J22" s="9">
        <v>48.6</v>
      </c>
      <c r="K22" s="9" t="s">
        <v>25</v>
      </c>
      <c r="L22" s="9">
        <v>14.1</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21" t="s">
        <v>28</v>
      </c>
      <c r="B23" s="9" t="str">
        <f>"cytosine (C)"</f>
        <v>cytosine (C)</v>
      </c>
      <c r="C23" s="3" t="str">
        <f>CONCATENATE("    Instead of ",B23,", there is a ",B24," nucleotide.")</f>
        <v xml:space="preserve">    Instead of cytosine (C), there is a thymine (T) nucleotide.</v>
      </c>
      <c r="H23" s="9" t="str">
        <f>CONCATENATE("Your ",B14," gene has no variants. A normal gene is referred to as a ",CHAR(34),"wild-type",CHAR(34)," gene.")</f>
        <v>Your CHRNA2 gene has no variants. A normal gene is referred to as a "wild-type" gene.</v>
      </c>
      <c r="I23" s="9" t="str">
        <f>CONCATENATE("Your ",B14," gene has no variants. A normal gene is referred to as a ",CHAR(34),"wild-type",CHAR(34)," gene.")</f>
        <v>Your CHRNA2 gene has no variants. A normal gene is referred to as a "wild-type" gene.</v>
      </c>
      <c r="J23" s="9" t="str">
        <f>CONCATENATE("Your ",B14," gene has no variants. A normal gene is referred to as a ",CHAR(34),"wild-type",CHAR(34)," gene.")</f>
        <v>Your CHRNA2 gene has no variants. A normal gene is referred to as a "wild-type" gene.</v>
      </c>
      <c r="K23" s="9" t="str">
        <f>CONCATENATE("Your ",B14," gene has no variants. A normal gene is referred to as a ",CHAR(34),"wild-type",CHAR(34)," gene.")</f>
        <v>Your CHRNA2 gene has no variants. A normal gene is referred to as a "wild-type" gene.</v>
      </c>
      <c r="L23" s="9" t="str">
        <f>CONCATENATE("Your ",B14," gene has no variants. A normal gene is referred to as a ",CHAR(34),"wild-type",CHAR(34)," gene.")</f>
        <v>Your CHRNA2 gene has no variants. A normal gene is referred to as a "wild-type" gene.</v>
      </c>
      <c r="M23" s="9" t="str">
        <f>CONCATENATE("Your ",B14," gene has no variants. A normal gene is referred to as a ",CHAR(34),"wild-type",CHAR(34)," gene.")</f>
        <v>Your CHRNA2 gene has no variants. A normal gene is referred to as a "wild-type" gene.</v>
      </c>
      <c r="N23" s="9" t="str">
        <f>CONCATENATE("Your ",B14," gene has no variants. A normal gene is referred to as a ",CHAR(34),"wild-type",CHAR(34)," gene.")</f>
        <v>Your CHRNA2 gene has no variants. A normal gene is referred to as a "wild-type" gene.</v>
      </c>
      <c r="O23" s="9" t="str">
        <f>CONCATENATE("Your ",B14," gene has no variants. A normal gene is referred to as a ",CHAR(34),"wild-type",CHAR(34)," gene.")</f>
        <v>Your CHRNA2 gene has no variants. A normal gene is referred to as a "wild-type" gene.</v>
      </c>
      <c r="P23" s="9" t="str">
        <f>CONCATENATE("Your ",B14," gene has no variants. A normal gene is referred to as a ",CHAR(34),"wild-type",CHAR(34)," gene.")</f>
        <v>Your CHRNA2 gene has no variants. A normal gene is referred to as a "wild-type" gene.</v>
      </c>
      <c r="Q23" s="9" t="str">
        <f>CONCATENATE("Your ",B14," gene has no variants. A normal gene is referred to as a ",CHAR(34),"wild-type",CHAR(34)," gene.")</f>
        <v>Your CHRNA2 gene has no variants. A normal gene is referred to as a "wild-type" gene.</v>
      </c>
      <c r="R23" s="9" t="str">
        <f>CONCATENATE("Your ",B14," gene has no variants. A normal gene is referred to as a ",CHAR(34),"wild-type",CHAR(34)," gene.")</f>
        <v>Your CHRNA2 gene has no variants. A normal gene is referred to as a "wild-type" gene.</v>
      </c>
      <c r="S23" s="9" t="str">
        <f>CONCATENATE("Your ",B14," gene has no variants. A normal gene is referred to as a ",CHAR(34),"wild-type",CHAR(34)," gene.")</f>
        <v>Your CHRNA2 gene has no variants. A normal gene is referred to as a "wild-type" gene.</v>
      </c>
      <c r="T23" s="9" t="str">
        <f>CONCATENATE("Your ",B14," gene has no variants. A normal gene is referred to as a ",CHAR(34),"wild-type",CHAR(34)," gene.")</f>
        <v>Your CHRNA2 gene has no variants. A normal gene is referred to as a "wild-type" gene.</v>
      </c>
      <c r="U23" s="9" t="str">
        <f>CONCATENATE("Your ",B14," gene has no variants. A normal gene is referred to as a ",CHAR(34),"wild-type",CHAR(34)," gene.")</f>
        <v>Your CHRNA2 gene has no variants. A normal gene is referred to as a "wild-type" gene.</v>
      </c>
      <c r="V23" s="9" t="str">
        <f>CONCATENATE("Your ",B14," gene has no variants. A normal gene is referred to as a ",CHAR(34),"wild-type",CHAR(34)," gene.")</f>
        <v>Your CHRNA2 gene has no variants. A normal gene is referred to as a "wild-type" gene.</v>
      </c>
      <c r="W23" s="9"/>
      <c r="X23" s="9"/>
      <c r="Y23" s="9"/>
      <c r="Z23" s="9"/>
    </row>
    <row r="24" spans="1:26" x14ac:dyDescent="0.25">
      <c r="A24" s="21" t="s">
        <v>30</v>
      </c>
      <c r="B24" s="9" t="s">
        <v>31</v>
      </c>
      <c r="H24" s="9" t="s">
        <v>118</v>
      </c>
      <c r="I24" s="9" t="s">
        <v>32</v>
      </c>
      <c r="J24" s="9" t="s">
        <v>118</v>
      </c>
      <c r="K24" s="9" t="s">
        <v>32</v>
      </c>
      <c r="L24" s="9" t="s">
        <v>32</v>
      </c>
      <c r="M24" s="9" t="s">
        <v>32</v>
      </c>
      <c r="N24" s="9" t="s">
        <v>32</v>
      </c>
      <c r="O24" s="9" t="s">
        <v>118</v>
      </c>
      <c r="P24" s="9" t="s">
        <v>32</v>
      </c>
      <c r="Q24" s="9" t="s">
        <v>118</v>
      </c>
      <c r="R24" s="9" t="s">
        <v>118</v>
      </c>
      <c r="S24" s="9" t="s">
        <v>32</v>
      </c>
      <c r="T24" s="9" t="s">
        <v>118</v>
      </c>
      <c r="U24" s="9" t="s">
        <v>32</v>
      </c>
      <c r="V24" s="9" t="s">
        <v>32</v>
      </c>
      <c r="W24" s="9"/>
      <c r="X24" s="9"/>
      <c r="Y24" s="9"/>
      <c r="Z24" s="9"/>
    </row>
    <row r="25" spans="1:26" x14ac:dyDescent="0.25">
      <c r="A25" s="21" t="s">
        <v>33</v>
      </c>
      <c r="B25" s="9" t="s">
        <v>121</v>
      </c>
      <c r="C25" s="3" t="str">
        <f>"  &lt;/Variant&gt;"</f>
        <v xml:space="preserve">  &lt;/Variant&gt;</v>
      </c>
      <c r="H25" s="9">
        <v>57.3</v>
      </c>
      <c r="I25" s="9">
        <v>3.9</v>
      </c>
      <c r="J25" s="9">
        <v>1.6</v>
      </c>
      <c r="K25" s="9" t="s">
        <v>25</v>
      </c>
      <c r="L25" s="9">
        <v>50.5</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21"/>
      <c r="C26" s="3" t="str">
        <f>CONCATENATE("&lt;# ",B28," #&gt;")</f>
        <v>&lt;# A27468610G #&gt;</v>
      </c>
    </row>
    <row r="27" spans="1:26" x14ac:dyDescent="0.25">
      <c r="A27" s="8" t="s">
        <v>26</v>
      </c>
      <c r="B27" s="31" t="s">
        <v>86</v>
      </c>
      <c r="C27" s="3" t="str">
        <f>CONCATENATE("  &lt;Variant hgvs=",CHAR(34),B27,CHAR(34)," name=",CHAR(34),B28,CHAR(34),"&gt; ")</f>
        <v xml:space="preserve">  &lt;Variant hgvs="NC_000008.11:g.27468610A&gt;G" name="A27468610G"&gt; </v>
      </c>
    </row>
    <row r="28" spans="1:26" x14ac:dyDescent="0.25">
      <c r="A28" s="21" t="s">
        <v>27</v>
      </c>
      <c r="B28" s="9" t="s">
        <v>122</v>
      </c>
    </row>
    <row r="29" spans="1:26" x14ac:dyDescent="0.25">
      <c r="A29" s="21" t="s">
        <v>28</v>
      </c>
      <c r="B29" s="9" t="s">
        <v>31</v>
      </c>
      <c r="C29" s="3" t="str">
        <f>CONCATENATE("    Instead of ",B29,", there is a ",B30," nucleotide.")</f>
        <v xml:space="preserve">    Instead of thymine (T), there is a cytosine (C) nucleotide.</v>
      </c>
    </row>
    <row r="30" spans="1:26" x14ac:dyDescent="0.25">
      <c r="A30" s="21" t="s">
        <v>30</v>
      </c>
      <c r="B30" s="9" t="str">
        <f>"cytosine (C)"</f>
        <v>cytosine (C)</v>
      </c>
    </row>
    <row r="31" spans="1:26" x14ac:dyDescent="0.25">
      <c r="A31" s="21" t="s">
        <v>33</v>
      </c>
      <c r="B31" s="9" t="s">
        <v>123</v>
      </c>
      <c r="C31" s="3" t="str">
        <f>"  &lt;/Variant&gt;"</f>
        <v xml:space="preserve">  &lt;/Variant&gt;</v>
      </c>
    </row>
    <row r="32" spans="1:26" x14ac:dyDescent="0.25">
      <c r="A32" s="8"/>
      <c r="C32" s="3" t="str">
        <f>CONCATENATE("&lt;# ",B34," #&gt;")</f>
        <v>&lt;# A373G #&gt;</v>
      </c>
    </row>
    <row r="33" spans="1:3" x14ac:dyDescent="0.25">
      <c r="A33" s="8" t="s">
        <v>26</v>
      </c>
      <c r="B33" s="18" t="s">
        <v>124</v>
      </c>
      <c r="C33" s="3" t="str">
        <f>CONCATENATE("  &lt;Variant hgvs=",CHAR(34),B33,CHAR(34)," name=",CHAR(34),B34,CHAR(34),"&gt; ")</f>
        <v xml:space="preserve">  &lt;Variant hgvs="NC_000008.11:g.27467305T&gt;C" name="A373G"&gt; </v>
      </c>
    </row>
    <row r="34" spans="1:3" x14ac:dyDescent="0.25">
      <c r="A34" s="21" t="s">
        <v>27</v>
      </c>
      <c r="B34" s="9" t="s">
        <v>125</v>
      </c>
    </row>
    <row r="35" spans="1:3" x14ac:dyDescent="0.25">
      <c r="A35" s="21" t="s">
        <v>28</v>
      </c>
      <c r="B35" s="9" t="s">
        <v>31</v>
      </c>
      <c r="C35" s="3" t="str">
        <f>CONCATENATE("    Instead of ",B35,", there is a ",B36," nucleotide.")</f>
        <v xml:space="preserve">    Instead of thymine (T), there is a cytosine (C) nucleotide.</v>
      </c>
    </row>
    <row r="36" spans="1:3" x14ac:dyDescent="0.25">
      <c r="A36" s="21" t="s">
        <v>30</v>
      </c>
      <c r="B36" s="9" t="str">
        <f>"cytosine (C)"</f>
        <v>cytosine (C)</v>
      </c>
    </row>
    <row r="37" spans="1:3" x14ac:dyDescent="0.25">
      <c r="A37" s="21" t="s">
        <v>33</v>
      </c>
      <c r="B37" s="9" t="s">
        <v>126</v>
      </c>
      <c r="C37" s="3" t="str">
        <f>"  &lt;/Variant&gt;"</f>
        <v xml:space="preserve">  &lt;/Variant&gt;</v>
      </c>
    </row>
    <row r="38" spans="1:3" x14ac:dyDescent="0.25">
      <c r="A38" s="21"/>
      <c r="C38" s="3" t="str">
        <f>CONCATENATE("&lt;# ",B40," #&gt;")</f>
        <v>&lt;# T836A #&gt;</v>
      </c>
    </row>
    <row r="39" spans="1:3" x14ac:dyDescent="0.25">
      <c r="A39" s="8" t="s">
        <v>26</v>
      </c>
      <c r="B39" s="18" t="s">
        <v>127</v>
      </c>
      <c r="C39" s="3" t="str">
        <f>CONCATENATE("  &lt;Variant hgvs=",CHAR(34),B39,CHAR(34)," name=",CHAR(34),B40,CHAR(34),"&gt; ")</f>
        <v xml:space="preserve">  &lt;Variant hgvs="NC_000008.11:g.27463607A&gt;T" name="T836A"&gt; </v>
      </c>
    </row>
    <row r="40" spans="1:3" x14ac:dyDescent="0.25">
      <c r="A40" s="21" t="s">
        <v>27</v>
      </c>
      <c r="B40" s="9" t="s">
        <v>128</v>
      </c>
    </row>
    <row r="41" spans="1:3" x14ac:dyDescent="0.25">
      <c r="A41" s="21" t="s">
        <v>28</v>
      </c>
      <c r="B41" s="9" t="s">
        <v>31</v>
      </c>
      <c r="C41" s="3" t="str">
        <f>CONCATENATE("    Instead of ",B41,", there is a ",B42," nucleotide.")</f>
        <v xml:space="preserve">    Instead of thymine (T), there is a adenine (A) nucleotide.</v>
      </c>
    </row>
    <row r="42" spans="1:3" x14ac:dyDescent="0.25">
      <c r="A42" s="21" t="s">
        <v>30</v>
      </c>
      <c r="B42" s="9" t="s">
        <v>65</v>
      </c>
    </row>
    <row r="43" spans="1:3" x14ac:dyDescent="0.25">
      <c r="A43" s="21" t="s">
        <v>33</v>
      </c>
      <c r="B43" s="9" t="s">
        <v>129</v>
      </c>
      <c r="C43" s="3" t="str">
        <f>"  &lt;/Variant&gt;"</f>
        <v xml:space="preserve">  &lt;/Variant&gt;</v>
      </c>
    </row>
    <row r="44" spans="1:3" x14ac:dyDescent="0.25">
      <c r="A44" s="21"/>
      <c r="C44" s="3" t="str">
        <f>CONCATENATE("&lt;# ",B46," #&gt;")</f>
        <v>&lt;# T889A #&gt;</v>
      </c>
    </row>
    <row r="45" spans="1:3" x14ac:dyDescent="0.25">
      <c r="A45" s="8" t="s">
        <v>26</v>
      </c>
      <c r="B45" s="18" t="s">
        <v>130</v>
      </c>
      <c r="C45" s="3" t="str">
        <f>CONCATENATE("  &lt;Variant hgvs=",CHAR(34),B45,CHAR(34)," name=",CHAR(34),B46,CHAR(34),"&gt; ")</f>
        <v xml:space="preserve">  &lt;Variant hgvs="NC_000008.11:g.27463554T&gt;A" name="T889A"&gt; </v>
      </c>
    </row>
    <row r="46" spans="1:3" x14ac:dyDescent="0.25">
      <c r="A46" s="21" t="s">
        <v>27</v>
      </c>
      <c r="B46" s="9" t="s">
        <v>131</v>
      </c>
    </row>
    <row r="47" spans="1:3" x14ac:dyDescent="0.25">
      <c r="A47" s="21" t="s">
        <v>28</v>
      </c>
      <c r="B47" s="9" t="s">
        <v>31</v>
      </c>
      <c r="C47" s="3" t="str">
        <f>CONCATENATE("    Instead of ",B47,", there is a ",B48," nucleotide.")</f>
        <v xml:space="preserve">    Instead of thymine (T), there is a adenine (A) nucleotide.</v>
      </c>
    </row>
    <row r="48" spans="1:3" x14ac:dyDescent="0.25">
      <c r="A48" s="21" t="s">
        <v>30</v>
      </c>
      <c r="B48" s="9" t="s">
        <v>65</v>
      </c>
    </row>
    <row r="49" spans="1:3" x14ac:dyDescent="0.25">
      <c r="A49" s="21" t="s">
        <v>33</v>
      </c>
      <c r="B49" s="9" t="s">
        <v>132</v>
      </c>
      <c r="C49" s="3" t="str">
        <f>"  &lt;/Variant&gt;"</f>
        <v xml:space="preserve">  &lt;/Variant&gt;</v>
      </c>
    </row>
    <row r="50" spans="1:3" s="17" customFormat="1" x14ac:dyDescent="0.25">
      <c r="A50" s="23"/>
      <c r="B50" s="16"/>
    </row>
    <row r="51" spans="1:3" s="17" customFormat="1" x14ac:dyDescent="0.25">
      <c r="A51" s="23"/>
      <c r="B51" s="16"/>
      <c r="C51" s="17" t="str">
        <f>C20</f>
        <v>&lt;# C65T #&gt;</v>
      </c>
    </row>
    <row r="52" spans="1:3" x14ac:dyDescent="0.25">
      <c r="A52" s="21" t="s">
        <v>34</v>
      </c>
      <c r="B52" s="22" t="str">
        <f>H14</f>
        <v>NC_000008.11:g.</v>
      </c>
      <c r="C52" s="3" t="str">
        <f>CONCATENATE("  &lt;Genotype hgvs=",CHAR(34),B52,B53,";",B54,CHAR(34)," name=",CHAR(34),B22,CHAR(34),"&gt; ")</f>
        <v xml:space="preserve">  &lt;Genotype hgvs="NC_000008.11:g.[27470994G&gt;A];[27470994=]" name="C65T"&gt; </v>
      </c>
    </row>
    <row r="53" spans="1:3" x14ac:dyDescent="0.25">
      <c r="A53" s="21" t="s">
        <v>33</v>
      </c>
      <c r="B53" s="22" t="str">
        <f t="shared" ref="B53:B57" si="1">H15</f>
        <v>[27470994G&gt;A]</v>
      </c>
    </row>
    <row r="54" spans="1:3" x14ac:dyDescent="0.25">
      <c r="A54" s="21" t="s">
        <v>28</v>
      </c>
      <c r="B54" s="22" t="str">
        <f t="shared" si="1"/>
        <v>[27470994=]</v>
      </c>
      <c r="C54" s="3" t="s">
        <v>35</v>
      </c>
    </row>
    <row r="55" spans="1:3" x14ac:dyDescent="0.25">
      <c r="A55" s="21" t="s">
        <v>36</v>
      </c>
      <c r="B55" s="22" t="str">
        <f t="shared" si="1"/>
        <v>People with this variant have one copy of the [C65T (p.Thr22Ile)](https://www.ncbi.nlm.nih.gov/clinvar/variation/128740/) variant. This substitution of a single nucleotide is known as a missense mutation.</v>
      </c>
      <c r="C55" s="3" t="s">
        <v>25</v>
      </c>
    </row>
    <row r="56" spans="1:3" x14ac:dyDescent="0.25">
      <c r="A56" s="8" t="s">
        <v>37</v>
      </c>
      <c r="B56" s="22" t="str">
        <f t="shared" si="1"/>
        <v>This variant is not associated with increased risk.</v>
      </c>
      <c r="C56" s="3" t="str">
        <f>CONCATENATE("    ",B55)</f>
        <v xml:space="preserve">    People with this variant have one copy of the [C65T (p.Thr22Ile)](https://www.ncbi.nlm.nih.gov/clinvar/variation/128740/) variant. This substitution of a single nucleotide is known as a missense mutation.</v>
      </c>
    </row>
    <row r="57" spans="1:3" x14ac:dyDescent="0.25">
      <c r="A57" s="8" t="s">
        <v>38</v>
      </c>
      <c r="B57" s="22">
        <f t="shared" si="1"/>
        <v>27.5</v>
      </c>
    </row>
    <row r="58" spans="1:3" x14ac:dyDescent="0.25">
      <c r="A58" s="21"/>
      <c r="C58" s="3" t="s">
        <v>39</v>
      </c>
    </row>
    <row r="59" spans="1:3" x14ac:dyDescent="0.25">
      <c r="A59" s="8"/>
    </row>
    <row r="60" spans="1:3" x14ac:dyDescent="0.25">
      <c r="A60" s="8"/>
      <c r="C60" s="3" t="str">
        <f>CONCATENATE("    ",B56)</f>
        <v xml:space="preserve">    This variant is not associated with increased risk.</v>
      </c>
    </row>
    <row r="61" spans="1:3" x14ac:dyDescent="0.25">
      <c r="A61" s="8"/>
    </row>
    <row r="62" spans="1:3" x14ac:dyDescent="0.25">
      <c r="A62" s="8"/>
      <c r="C62" s="3" t="s">
        <v>40</v>
      </c>
    </row>
    <row r="63" spans="1:3" x14ac:dyDescent="0.25">
      <c r="A63" s="21"/>
    </row>
    <row r="64" spans="1:3" x14ac:dyDescent="0.25">
      <c r="A64" s="21"/>
      <c r="C64" s="3" t="str">
        <f>CONCATENATE( "    &lt;piechart percentage=",B57," /&gt;")</f>
        <v xml:space="preserve">    &lt;piechart percentage=27.5 /&gt;</v>
      </c>
    </row>
    <row r="65" spans="1:3" x14ac:dyDescent="0.25">
      <c r="A65" s="21"/>
      <c r="C65" s="3" t="str">
        <f>"  &lt;/Genotype&gt;"</f>
        <v xml:space="preserve">  &lt;/Genotype&gt;</v>
      </c>
    </row>
    <row r="66" spans="1:3" x14ac:dyDescent="0.25">
      <c r="A66" s="21" t="s">
        <v>41</v>
      </c>
      <c r="B66" s="9" t="str">
        <f>H20</f>
        <v>People with this variant have two copies of the [C65T (p.Thr22Ile)](https://www.ncbi.nlm.nih.gov/clinvar/variation/128740/) variant. This substitution of a single nucleotide is known as a missense mutation.</v>
      </c>
      <c r="C66" s="3" t="str">
        <f>CONCATENATE("  &lt;Genotype hgvs=",CHAR(34),B52,B53,";",B53,CHAR(34)," name=",CHAR(34),B22,CHAR(34),"&gt; ")</f>
        <v xml:space="preserve">  &lt;Genotype hgvs="NC_000008.11:g.[27470994G&gt;A];[27470994G&gt;A]" name="C65T"&gt; </v>
      </c>
    </row>
    <row r="67" spans="1:3" x14ac:dyDescent="0.25">
      <c r="A67" s="8" t="s">
        <v>42</v>
      </c>
      <c r="B67" s="9" t="str">
        <f t="shared" ref="B67:B68" si="2">H21</f>
        <v>This variant is not associated with increased risk.</v>
      </c>
      <c r="C67" s="3" t="s">
        <v>25</v>
      </c>
    </row>
    <row r="68" spans="1:3" x14ac:dyDescent="0.25">
      <c r="A68" s="8" t="s">
        <v>38</v>
      </c>
      <c r="B68" s="9">
        <f t="shared" si="2"/>
        <v>15.2</v>
      </c>
      <c r="C68" s="3" t="s">
        <v>35</v>
      </c>
    </row>
    <row r="69" spans="1:3" x14ac:dyDescent="0.25">
      <c r="A69" s="8"/>
    </row>
    <row r="70" spans="1:3" x14ac:dyDescent="0.25">
      <c r="A70" s="21"/>
      <c r="C70" s="3" t="str">
        <f>CONCATENATE("    ",B66)</f>
        <v xml:space="preserve">    People with this variant have two copies of the [C65T (p.Thr22Ile)](https://www.ncbi.nlm.nih.gov/clinvar/variation/128740/) variant. This substitution of a single nucleotide is known as a missense mutation.</v>
      </c>
    </row>
    <row r="71" spans="1:3" x14ac:dyDescent="0.25">
      <c r="A71" s="8"/>
    </row>
    <row r="72" spans="1:3" x14ac:dyDescent="0.25">
      <c r="A72" s="8"/>
      <c r="C72" s="3" t="s">
        <v>39</v>
      </c>
    </row>
    <row r="73" spans="1:3" x14ac:dyDescent="0.25">
      <c r="A73" s="8"/>
    </row>
    <row r="74" spans="1:3" x14ac:dyDescent="0.25">
      <c r="A74" s="8"/>
      <c r="C74" s="3" t="str">
        <f>CONCATENATE("    ",B67)</f>
        <v xml:space="preserve">    This variant is not associated with increased risk.</v>
      </c>
    </row>
    <row r="75" spans="1:3" x14ac:dyDescent="0.25">
      <c r="A75" s="8"/>
    </row>
    <row r="76" spans="1:3" x14ac:dyDescent="0.25">
      <c r="A76" s="21"/>
      <c r="C76" s="3" t="s">
        <v>40</v>
      </c>
    </row>
    <row r="77" spans="1:3" x14ac:dyDescent="0.25">
      <c r="A77" s="21"/>
    </row>
    <row r="78" spans="1:3" x14ac:dyDescent="0.25">
      <c r="A78" s="21"/>
      <c r="C78" s="3" t="str">
        <f>CONCATENATE( "    &lt;piechart percentage=",B68," /&gt;")</f>
        <v xml:space="preserve">    &lt;piechart percentage=15.2 /&gt;</v>
      </c>
    </row>
    <row r="79" spans="1:3" x14ac:dyDescent="0.25">
      <c r="A79" s="21"/>
      <c r="C79" s="3" t="str">
        <f>"  &lt;/Genotype&gt;"</f>
        <v xml:space="preserve">  &lt;/Genotype&gt;</v>
      </c>
    </row>
    <row r="80" spans="1:3" x14ac:dyDescent="0.25">
      <c r="A80" s="21" t="s">
        <v>43</v>
      </c>
      <c r="B80" s="9" t="str">
        <f>H23</f>
        <v>Your CHRNA2 gene has no variants. A normal gene is referred to as a "wild-type" gene.</v>
      </c>
      <c r="C80" s="3" t="str">
        <f>CONCATENATE("  &lt;Genotype hgvs=",CHAR(34),B52,B54,";",B54,CHAR(34)," name=",CHAR(34),B22,CHAR(34),"&gt; ")</f>
        <v xml:space="preserve">  &lt;Genotype hgvs="NC_000008.11:g.[27470994=];[27470994=]" name="C65T"&gt; </v>
      </c>
    </row>
    <row r="81" spans="1:3" x14ac:dyDescent="0.25">
      <c r="A81" s="8" t="s">
        <v>44</v>
      </c>
      <c r="B81" s="9" t="str">
        <f t="shared" ref="B81:B82" si="3">H24</f>
        <v>You are in the Moderate Loss of Function category. See below for more information.</v>
      </c>
      <c r="C81" s="3" t="s">
        <v>25</v>
      </c>
    </row>
    <row r="82" spans="1:3" x14ac:dyDescent="0.25">
      <c r="A82" s="8" t="s">
        <v>38</v>
      </c>
      <c r="B82" s="9">
        <f t="shared" si="3"/>
        <v>57.3</v>
      </c>
      <c r="C82" s="3" t="s">
        <v>35</v>
      </c>
    </row>
    <row r="83" spans="1:3" x14ac:dyDescent="0.25">
      <c r="A83" s="21"/>
    </row>
    <row r="84" spans="1:3" x14ac:dyDescent="0.25">
      <c r="A84" s="8"/>
      <c r="C84" s="3" t="str">
        <f>CONCATENATE("    ",B80)</f>
        <v xml:space="preserve">    Your CHRNA2 gene has no variants. A normal gene is referred to as a "wild-type" gene.</v>
      </c>
    </row>
    <row r="85" spans="1:3" x14ac:dyDescent="0.25">
      <c r="A85" s="8"/>
    </row>
    <row r="86" spans="1:3" x14ac:dyDescent="0.25">
      <c r="A86" s="21"/>
      <c r="C86" s="3" t="s">
        <v>40</v>
      </c>
    </row>
    <row r="87" spans="1:3" x14ac:dyDescent="0.25">
      <c r="A87" s="21"/>
    </row>
    <row r="88" spans="1:3" x14ac:dyDescent="0.25">
      <c r="A88" s="21"/>
      <c r="C88" s="3" t="str">
        <f>CONCATENATE( "    &lt;piechart percentage=",B82," /&gt;")</f>
        <v xml:space="preserve">    &lt;piechart percentage=57.3 /&gt;</v>
      </c>
    </row>
    <row r="89" spans="1:3" x14ac:dyDescent="0.25">
      <c r="A89" s="21"/>
      <c r="C89" s="3" t="str">
        <f>"  &lt;/Genotype&gt;"</f>
        <v xml:space="preserve">  &lt;/Genotype&gt;</v>
      </c>
    </row>
    <row r="90" spans="1:3" x14ac:dyDescent="0.25">
      <c r="A90" s="21"/>
      <c r="C90" s="3" t="str">
        <f>C26</f>
        <v>&lt;# A27468610G #&gt;</v>
      </c>
    </row>
    <row r="91" spans="1:3" x14ac:dyDescent="0.25">
      <c r="A91" s="21" t="s">
        <v>34</v>
      </c>
      <c r="B91" s="22" t="str">
        <f>I14</f>
        <v>NC_000008.11:g.27468610A&gt;G</v>
      </c>
      <c r="C91" s="3" t="str">
        <f>CONCATENATE("  &lt;Genotype hgvs=",CHAR(34),B91,B92,";",B93,CHAR(34)," name=",CHAR(34),B28,CHAR(34),"&gt; ")</f>
        <v xml:space="preserve">  &lt;Genotype hgvs="NC_000008.11:g.27468610A&gt;G[27468610A&gt;G];[27468610=]" name="A27468610G"&gt; </v>
      </c>
    </row>
    <row r="92" spans="1:3" x14ac:dyDescent="0.25">
      <c r="A92" s="21" t="s">
        <v>33</v>
      </c>
      <c r="B92" s="22" t="str">
        <f t="shared" ref="B92:B96" si="4">I15</f>
        <v>[27468610A&gt;G]</v>
      </c>
    </row>
    <row r="93" spans="1:3" x14ac:dyDescent="0.25">
      <c r="A93" s="21" t="s">
        <v>28</v>
      </c>
      <c r="B93" s="22" t="str">
        <f t="shared" si="4"/>
        <v>[27468610=]</v>
      </c>
      <c r="C93" s="3" t="s">
        <v>35</v>
      </c>
    </row>
    <row r="94" spans="1:3" x14ac:dyDescent="0.25">
      <c r="A94" s="21" t="s">
        <v>36</v>
      </c>
      <c r="B94" s="22" t="str">
        <f t="shared" si="4"/>
        <v>People with this variant have one copy of the [A27468610G](https://www.ncbi.nlm.nih.gov/projects/SNP/snp_ref.cgi?rs=2741343) variant. This substitution of a single nucleotide is known as a missense mutation.</v>
      </c>
      <c r="C94" s="3" t="s">
        <v>25</v>
      </c>
    </row>
    <row r="95" spans="1:3" x14ac:dyDescent="0.25">
      <c r="A95" s="8" t="s">
        <v>37</v>
      </c>
      <c r="B95" s="22" t="str">
        <f t="shared" si="4"/>
        <v>This variant is not associated with increased risk.</v>
      </c>
      <c r="C95" s="3" t="str">
        <f>CONCATENATE("    ",B94)</f>
        <v xml:space="preserve">    People with this variant have one copy of the [A27468610G](https://www.ncbi.nlm.nih.gov/projects/SNP/snp_ref.cgi?rs=2741343) variant. This substitution of a single nucleotide is known as a missense mutation.</v>
      </c>
    </row>
    <row r="96" spans="1:3" x14ac:dyDescent="0.25">
      <c r="A96" s="8" t="s">
        <v>38</v>
      </c>
      <c r="B96" s="22">
        <f t="shared" si="4"/>
        <v>48</v>
      </c>
    </row>
    <row r="97" spans="1:3" x14ac:dyDescent="0.25">
      <c r="A97" s="21"/>
      <c r="C97" s="3" t="s">
        <v>39</v>
      </c>
    </row>
    <row r="98" spans="1:3" x14ac:dyDescent="0.25">
      <c r="A98" s="8"/>
    </row>
    <row r="99" spans="1:3" x14ac:dyDescent="0.25">
      <c r="A99" s="8"/>
      <c r="C99" s="3" t="str">
        <f>CONCATENATE("    ",B95)</f>
        <v xml:space="preserve">    This variant is not associated with increased risk.</v>
      </c>
    </row>
    <row r="100" spans="1:3" x14ac:dyDescent="0.25">
      <c r="A100" s="8"/>
    </row>
    <row r="101" spans="1:3" x14ac:dyDescent="0.25">
      <c r="A101" s="8"/>
      <c r="C101" s="3" t="s">
        <v>40</v>
      </c>
    </row>
    <row r="102" spans="1:3" x14ac:dyDescent="0.25">
      <c r="A102" s="21"/>
    </row>
    <row r="103" spans="1:3" x14ac:dyDescent="0.25">
      <c r="A103" s="21"/>
      <c r="C103" s="3" t="str">
        <f>CONCATENATE( "    &lt;piechart percentage=",B96," /&gt;")</f>
        <v xml:space="preserve">    &lt;piechart percentage=48 /&gt;</v>
      </c>
    </row>
    <row r="104" spans="1:3" x14ac:dyDescent="0.25">
      <c r="A104" s="21"/>
      <c r="C104" s="3" t="str">
        <f>"  &lt;/Genotype&gt;"</f>
        <v xml:space="preserve">  &lt;/Genotype&gt;</v>
      </c>
    </row>
    <row r="105" spans="1:3" x14ac:dyDescent="0.25">
      <c r="A105" s="21" t="s">
        <v>41</v>
      </c>
      <c r="B105" s="9" t="str">
        <f>I20</f>
        <v>People with this variant have two copies of the [A27468610G](https://www.ncbi.nlm.nih.gov/projects/SNP/snp_ref.cgi?rs=2741343) variant. This substitution of a single nucleotide is known as a missense mutation.</v>
      </c>
      <c r="C105" s="3" t="str">
        <f>CONCATENATE("  &lt;Genotype hgvs=",CHAR(34),B91,B92,";",B92,CHAR(34)," name=",CHAR(34),B28,CHAR(34),"&gt; ")</f>
        <v xml:space="preserve">  &lt;Genotype hgvs="NC_000008.11:g.27468610A&gt;G[27468610A&gt;G];[27468610A&gt;G]" name="A27468610G"&gt; </v>
      </c>
    </row>
    <row r="106" spans="1:3" x14ac:dyDescent="0.25">
      <c r="A106" s="8" t="s">
        <v>42</v>
      </c>
      <c r="B106" s="9" t="str">
        <f t="shared" ref="B106:B107" si="5">I21</f>
        <v>You are in the Moderate Loss of Function category. See below for more information.</v>
      </c>
      <c r="C106" s="3" t="s">
        <v>25</v>
      </c>
    </row>
    <row r="107" spans="1:3" x14ac:dyDescent="0.25">
      <c r="A107" s="8" t="s">
        <v>38</v>
      </c>
      <c r="B107" s="9">
        <f t="shared" si="5"/>
        <v>48.1</v>
      </c>
      <c r="C107" s="3" t="s">
        <v>35</v>
      </c>
    </row>
    <row r="108" spans="1:3" x14ac:dyDescent="0.25">
      <c r="A108" s="8"/>
    </row>
    <row r="109" spans="1:3" x14ac:dyDescent="0.25">
      <c r="A109" s="21"/>
      <c r="C109" s="3" t="str">
        <f>CONCATENATE("    ",B105)</f>
        <v xml:space="preserve">    People with this variant have two copies of the [A27468610G](https://www.ncbi.nlm.nih.gov/projects/SNP/snp_ref.cgi?rs=2741343) variant. This substitution of a single nucleotide is known as a missense mutation.</v>
      </c>
    </row>
    <row r="110" spans="1:3" x14ac:dyDescent="0.25">
      <c r="A110" s="8"/>
    </row>
    <row r="111" spans="1:3" x14ac:dyDescent="0.25">
      <c r="A111" s="8"/>
      <c r="C111" s="3" t="s">
        <v>39</v>
      </c>
    </row>
    <row r="112" spans="1:3" x14ac:dyDescent="0.25">
      <c r="A112" s="8"/>
    </row>
    <row r="113" spans="1:3" x14ac:dyDescent="0.25">
      <c r="A113" s="8"/>
      <c r="C113" s="3" t="str">
        <f>CONCATENATE("    ",B106)</f>
        <v xml:space="preserve">    You are in the Moderate Loss of Function category. See below for more information.</v>
      </c>
    </row>
    <row r="114" spans="1:3" x14ac:dyDescent="0.25">
      <c r="A114" s="8"/>
    </row>
    <row r="115" spans="1:3" x14ac:dyDescent="0.25">
      <c r="A115" s="21"/>
      <c r="C115" s="3" t="s">
        <v>40</v>
      </c>
    </row>
    <row r="116" spans="1:3" x14ac:dyDescent="0.25">
      <c r="A116" s="21"/>
    </row>
    <row r="117" spans="1:3" x14ac:dyDescent="0.25">
      <c r="A117" s="21"/>
      <c r="C117" s="3" t="str">
        <f>CONCATENATE( "    &lt;piechart percentage=",B107," /&gt;")</f>
        <v xml:space="preserve">    &lt;piechart percentage=48.1 /&gt;</v>
      </c>
    </row>
    <row r="118" spans="1:3" x14ac:dyDescent="0.25">
      <c r="A118" s="21"/>
      <c r="C118" s="3" t="str">
        <f>"  &lt;/Genotype&gt;"</f>
        <v xml:space="preserve">  &lt;/Genotype&gt;</v>
      </c>
    </row>
    <row r="119" spans="1:3" x14ac:dyDescent="0.25">
      <c r="A119" s="21" t="s">
        <v>43</v>
      </c>
      <c r="B119" s="9" t="str">
        <f>I23</f>
        <v>Your CHRNA2 gene has no variants. A normal gene is referred to as a "wild-type" gene.</v>
      </c>
      <c r="C119" s="3" t="str">
        <f>CONCATENATE("  &lt;Genotype hgvs=",CHAR(34),B91,B93,";",B93,CHAR(34)," name=",CHAR(34),B28,CHAR(34),"&gt; ")</f>
        <v xml:space="preserve">  &lt;Genotype hgvs="NC_000008.11:g.27468610A&gt;G[27468610=];[27468610=]" name="A27468610G"&gt; </v>
      </c>
    </row>
    <row r="120" spans="1:3" x14ac:dyDescent="0.25">
      <c r="A120" s="8" t="s">
        <v>44</v>
      </c>
      <c r="B120" s="9" t="str">
        <f t="shared" ref="B120:B121" si="6">I24</f>
        <v>This variant is not associated with increased risk.</v>
      </c>
      <c r="C120" s="3" t="s">
        <v>25</v>
      </c>
    </row>
    <row r="121" spans="1:3" x14ac:dyDescent="0.25">
      <c r="A121" s="8" t="s">
        <v>38</v>
      </c>
      <c r="B121" s="9">
        <f t="shared" si="6"/>
        <v>3.9</v>
      </c>
      <c r="C121" s="3" t="s">
        <v>35</v>
      </c>
    </row>
    <row r="122" spans="1:3" x14ac:dyDescent="0.25">
      <c r="A122" s="21"/>
    </row>
    <row r="123" spans="1:3" x14ac:dyDescent="0.25">
      <c r="A123" s="8"/>
      <c r="C123" s="3" t="str">
        <f>CONCATENATE("    ",B119)</f>
        <v xml:space="preserve">    Your CHRNA2 gene has no variants. A normal gene is referred to as a "wild-type" gene.</v>
      </c>
    </row>
    <row r="124" spans="1:3" x14ac:dyDescent="0.25">
      <c r="A124" s="8"/>
    </row>
    <row r="125" spans="1:3" x14ac:dyDescent="0.25">
      <c r="A125" s="21"/>
      <c r="C125" s="3" t="s">
        <v>40</v>
      </c>
    </row>
    <row r="126" spans="1:3" x14ac:dyDescent="0.25">
      <c r="A126" s="21"/>
    </row>
    <row r="127" spans="1:3" x14ac:dyDescent="0.25">
      <c r="A127" s="21"/>
      <c r="C127" s="3" t="str">
        <f>CONCATENATE( "    &lt;piechart percentage=",B121," /&gt;")</f>
        <v xml:space="preserve">    &lt;piechart percentage=3.9 /&gt;</v>
      </c>
    </row>
    <row r="128" spans="1:3" x14ac:dyDescent="0.25">
      <c r="A128" s="21"/>
      <c r="C128" s="3" t="str">
        <f>"  &lt;/Genotype&gt;"</f>
        <v xml:space="preserve">  &lt;/Genotype&gt;</v>
      </c>
    </row>
    <row r="129" spans="1:3" x14ac:dyDescent="0.25">
      <c r="A129" s="21"/>
      <c r="C129" s="3" t="str">
        <f>C32</f>
        <v>&lt;# A373G #&gt;</v>
      </c>
    </row>
    <row r="130" spans="1:3" x14ac:dyDescent="0.25">
      <c r="A130" s="21" t="s">
        <v>34</v>
      </c>
      <c r="B130" s="22" t="str">
        <f>J14</f>
        <v>NC_000008.11:g.</v>
      </c>
      <c r="C130" s="3" t="str">
        <f>CONCATENATE("  &lt;Genotype hgvs=",CHAR(34),B130,B131,";",B132,CHAR(34)," name=",CHAR(34),B34,CHAR(34),"&gt; ")</f>
        <v xml:space="preserve">  &lt;Genotype hgvs="NC_000008.11:g.[27467305T&gt;C];[27467305=]" name="A373G"&gt; </v>
      </c>
    </row>
    <row r="131" spans="1:3" x14ac:dyDescent="0.25">
      <c r="A131" s="21" t="s">
        <v>33</v>
      </c>
      <c r="B131" s="22" t="str">
        <f t="shared" ref="B131:B135" si="7">J15</f>
        <v>[27467305T&gt;C]</v>
      </c>
    </row>
    <row r="132" spans="1:3" x14ac:dyDescent="0.25">
      <c r="A132" s="21" t="s">
        <v>28</v>
      </c>
      <c r="B132" s="22" t="str">
        <f t="shared" si="7"/>
        <v>[27467305=]</v>
      </c>
      <c r="C132" s="3" t="s">
        <v>35</v>
      </c>
    </row>
    <row r="133" spans="1:3" x14ac:dyDescent="0.25">
      <c r="A133" s="21" t="s">
        <v>36</v>
      </c>
      <c r="B133" s="22" t="str">
        <f t="shared" si="7"/>
        <v>People with this variant have one copy of the [A373G (p.Thr125Ala)](https://www.ncbi.nlm.nih.gov/clinvar/variation/128739/) variant. This substitution of a single nucleotide is known as a missense mutation.</v>
      </c>
      <c r="C133" s="3" t="s">
        <v>25</v>
      </c>
    </row>
    <row r="134" spans="1:3" x14ac:dyDescent="0.25">
      <c r="A134" s="8" t="s">
        <v>37</v>
      </c>
      <c r="B134" s="22" t="str">
        <f t="shared" si="7"/>
        <v>This variant is not associated with increased risk.</v>
      </c>
      <c r="C134" s="3" t="str">
        <f>CONCATENATE("    ",B133)</f>
        <v xml:space="preserve">    People with this variant have one copy of the [A373G (p.Thr125Ala)](https://www.ncbi.nlm.nih.gov/clinvar/variation/128739/) variant. This substitution of a single nucleotide is known as a missense mutation.</v>
      </c>
    </row>
    <row r="135" spans="1:3" x14ac:dyDescent="0.25">
      <c r="A135" s="8" t="s">
        <v>38</v>
      </c>
      <c r="B135" s="22">
        <f t="shared" si="7"/>
        <v>49.8</v>
      </c>
    </row>
    <row r="136" spans="1:3" x14ac:dyDescent="0.25">
      <c r="A136" s="21"/>
      <c r="C136" s="3" t="s">
        <v>39</v>
      </c>
    </row>
    <row r="137" spans="1:3" x14ac:dyDescent="0.25">
      <c r="A137" s="8"/>
    </row>
    <row r="138" spans="1:3" x14ac:dyDescent="0.25">
      <c r="A138" s="8"/>
      <c r="C138" s="3" t="str">
        <f>CONCATENATE("    ",B134)</f>
        <v xml:space="preserve">    This variant is not associated with increased risk.</v>
      </c>
    </row>
    <row r="139" spans="1:3" x14ac:dyDescent="0.25">
      <c r="A139" s="8"/>
    </row>
    <row r="140" spans="1:3" x14ac:dyDescent="0.25">
      <c r="A140" s="8"/>
      <c r="C140" s="3" t="s">
        <v>40</v>
      </c>
    </row>
    <row r="141" spans="1:3" x14ac:dyDescent="0.25">
      <c r="A141" s="21"/>
    </row>
    <row r="142" spans="1:3" x14ac:dyDescent="0.25">
      <c r="A142" s="21"/>
      <c r="C142" s="3" t="str">
        <f>CONCATENATE( "    &lt;piechart percentage=",B135," /&gt;")</f>
        <v xml:space="preserve">    &lt;piechart percentage=49.8 /&gt;</v>
      </c>
    </row>
    <row r="143" spans="1:3" x14ac:dyDescent="0.25">
      <c r="A143" s="21"/>
      <c r="C143" s="3" t="str">
        <f>"  &lt;/Genotype&gt;"</f>
        <v xml:space="preserve">  &lt;/Genotype&gt;</v>
      </c>
    </row>
    <row r="144" spans="1:3" x14ac:dyDescent="0.25">
      <c r="A144" s="21" t="s">
        <v>41</v>
      </c>
      <c r="B144" s="9" t="str">
        <f>J20</f>
        <v>People with this variant have two copies of the [A373G (p.Thr125Ala)](https://www.ncbi.nlm.nih.gov/clinvar/variation/128739/) variant. This substitution of a single nucleotide is known as a missense mutation.</v>
      </c>
      <c r="C144" s="3" t="str">
        <f>CONCATENATE("  &lt;Genotype hgvs=",CHAR(34),B130,B131,";",B131,CHAR(34)," name=",CHAR(34),B34,CHAR(34),"&gt; ")</f>
        <v xml:space="preserve">  &lt;Genotype hgvs="NC_000008.11:g.[27467305T&gt;C];[27467305T&gt;C]" name="A373G"&gt; </v>
      </c>
    </row>
    <row r="145" spans="1:3" x14ac:dyDescent="0.25">
      <c r="A145" s="8" t="s">
        <v>42</v>
      </c>
      <c r="B145" s="9" t="str">
        <f t="shared" ref="B145:B146" si="8">J21</f>
        <v>This variant is not associated with increased risk.</v>
      </c>
      <c r="C145" s="3" t="s">
        <v>25</v>
      </c>
    </row>
    <row r="146" spans="1:3" x14ac:dyDescent="0.25">
      <c r="A146" s="8" t="s">
        <v>38</v>
      </c>
      <c r="B146" s="9">
        <f t="shared" si="8"/>
        <v>48.6</v>
      </c>
      <c r="C146" s="3" t="s">
        <v>35</v>
      </c>
    </row>
    <row r="147" spans="1:3" x14ac:dyDescent="0.25">
      <c r="A147" s="8"/>
    </row>
    <row r="148" spans="1:3" x14ac:dyDescent="0.25">
      <c r="A148" s="21"/>
      <c r="C148" s="3" t="str">
        <f>CONCATENATE("    ",B144)</f>
        <v xml:space="preserve">    People with this variant have two copies of the [A373G (p.Thr125Ala)](https://www.ncbi.nlm.nih.gov/clinvar/variation/128739/) variant. This substitution of a single nucleotide is known as a missense mutation.</v>
      </c>
    </row>
    <row r="149" spans="1:3" x14ac:dyDescent="0.25">
      <c r="A149" s="8"/>
    </row>
    <row r="150" spans="1:3" x14ac:dyDescent="0.25">
      <c r="A150" s="8"/>
      <c r="C150" s="3" t="s">
        <v>39</v>
      </c>
    </row>
    <row r="151" spans="1:3" x14ac:dyDescent="0.25">
      <c r="A151" s="8"/>
    </row>
    <row r="152" spans="1:3" x14ac:dyDescent="0.25">
      <c r="A152" s="8"/>
      <c r="C152" s="3" t="str">
        <f>CONCATENATE("    ",B145)</f>
        <v xml:space="preserve">    This variant is not associated with increased risk.</v>
      </c>
    </row>
    <row r="153" spans="1:3" x14ac:dyDescent="0.25">
      <c r="A153" s="8"/>
    </row>
    <row r="154" spans="1:3" x14ac:dyDescent="0.25">
      <c r="A154" s="21"/>
      <c r="C154" s="3" t="s">
        <v>40</v>
      </c>
    </row>
    <row r="155" spans="1:3" x14ac:dyDescent="0.25">
      <c r="A155" s="21"/>
    </row>
    <row r="156" spans="1:3" x14ac:dyDescent="0.25">
      <c r="A156" s="21"/>
      <c r="C156" s="3" t="str">
        <f>CONCATENATE( "    &lt;piechart percentage=",B146," /&gt;")</f>
        <v xml:space="preserve">    &lt;piechart percentage=48.6 /&gt;</v>
      </c>
    </row>
    <row r="157" spans="1:3" x14ac:dyDescent="0.25">
      <c r="A157" s="21"/>
      <c r="C157" s="3" t="str">
        <f>"  &lt;/Genotype&gt;"</f>
        <v xml:space="preserve">  &lt;/Genotype&gt;</v>
      </c>
    </row>
    <row r="158" spans="1:3" x14ac:dyDescent="0.25">
      <c r="A158" s="21" t="s">
        <v>43</v>
      </c>
      <c r="B158" s="9" t="str">
        <f>J23</f>
        <v>Your CHRNA2 gene has no variants. A normal gene is referred to as a "wild-type" gene.</v>
      </c>
      <c r="C158" s="3" t="str">
        <f>CONCATENATE("  &lt;Genotype hgvs=",CHAR(34),B130,B132,";",B132,CHAR(34)," name=",CHAR(34),B34,CHAR(34),"&gt; ")</f>
        <v xml:space="preserve">  &lt;Genotype hgvs="NC_000008.11:g.[27467305=];[27467305=]" name="A373G"&gt; </v>
      </c>
    </row>
    <row r="159" spans="1:3" x14ac:dyDescent="0.25">
      <c r="A159" s="8" t="s">
        <v>44</v>
      </c>
      <c r="B159" s="9" t="str">
        <f t="shared" ref="B159:B160" si="9">J24</f>
        <v>You are in the Moderate Loss of Function category. See below for more information.</v>
      </c>
      <c r="C159" s="3" t="s">
        <v>25</v>
      </c>
    </row>
    <row r="160" spans="1:3" x14ac:dyDescent="0.25">
      <c r="A160" s="8" t="s">
        <v>38</v>
      </c>
      <c r="B160" s="9">
        <f t="shared" si="9"/>
        <v>1.6</v>
      </c>
      <c r="C160" s="3" t="s">
        <v>35</v>
      </c>
    </row>
    <row r="161" spans="1:3" x14ac:dyDescent="0.25">
      <c r="A161" s="21"/>
    </row>
    <row r="162" spans="1:3" x14ac:dyDescent="0.25">
      <c r="A162" s="8"/>
      <c r="C162" s="3" t="str">
        <f>CONCATENATE("    ",B158)</f>
        <v xml:space="preserve">    Your CHRNA2 gene has no variants. A normal gene is referred to as a "wild-type" gene.</v>
      </c>
    </row>
    <row r="163" spans="1:3" x14ac:dyDescent="0.25">
      <c r="A163" s="8"/>
    </row>
    <row r="164" spans="1:3" x14ac:dyDescent="0.25">
      <c r="A164" s="21"/>
      <c r="C164" s="3" t="s">
        <v>40</v>
      </c>
    </row>
    <row r="165" spans="1:3" x14ac:dyDescent="0.25">
      <c r="A165" s="21"/>
    </row>
    <row r="166" spans="1:3" x14ac:dyDescent="0.25">
      <c r="A166" s="21"/>
      <c r="C166" s="3" t="str">
        <f>CONCATENATE( "    &lt;piechart percentage=",B160," /&gt;")</f>
        <v xml:space="preserve">    &lt;piechart percentage=1.6 /&gt;</v>
      </c>
    </row>
    <row r="167" spans="1:3" x14ac:dyDescent="0.25">
      <c r="A167" s="21"/>
      <c r="C167" s="3" t="str">
        <f>"  &lt;/Genotype&gt;"</f>
        <v xml:space="preserve">  &lt;/Genotype&gt;</v>
      </c>
    </row>
    <row r="168" spans="1:3" x14ac:dyDescent="0.25">
      <c r="A168" s="21"/>
      <c r="C168" s="3" t="str">
        <f>C38</f>
        <v>&lt;# T836A #&gt;</v>
      </c>
    </row>
    <row r="169" spans="1:3" x14ac:dyDescent="0.25">
      <c r="A169" s="21" t="s">
        <v>34</v>
      </c>
      <c r="B169" s="22" t="str">
        <f>K14</f>
        <v>NC_000005.10:g.</v>
      </c>
      <c r="C169" s="3" t="str">
        <f>CONCATENATE("  &lt;Genotype hgvs=",CHAR(34),B169,B170,";",B171,CHAR(34)," name=",CHAR(34),B40,CHAR(34),"&gt; ")</f>
        <v xml:space="preserve">  &lt;Genotype hgvs="NC_000005.10:g.[143300779C&gt;A];[143300779=]" name="T836A"&gt; </v>
      </c>
    </row>
    <row r="170" spans="1:3" x14ac:dyDescent="0.25">
      <c r="A170" s="21" t="s">
        <v>33</v>
      </c>
      <c r="B170" s="22" t="str">
        <f t="shared" ref="B170:B174" si="10">K15</f>
        <v>[143300779C&gt;A]</v>
      </c>
    </row>
    <row r="171" spans="1:3" x14ac:dyDescent="0.25">
      <c r="A171" s="21" t="s">
        <v>28</v>
      </c>
      <c r="B171" s="22" t="str">
        <f t="shared" si="10"/>
        <v>[143300779=]</v>
      </c>
      <c r="C171" s="3" t="s">
        <v>35</v>
      </c>
    </row>
    <row r="172" spans="1:3" x14ac:dyDescent="0.25">
      <c r="A172" s="21" t="s">
        <v>36</v>
      </c>
      <c r="B172" s="22" t="str">
        <f t="shared" si="10"/>
        <v>People with this variant have one copy of the [T836A (p.Ile279Asn)](https://www.ncbi.nlm.nih.gov/clinvar/variation/17504/) variant. This substitution of a single nucleotide is known as a missense mutation.</v>
      </c>
      <c r="C172" s="3" t="s">
        <v>25</v>
      </c>
    </row>
    <row r="173" spans="1:3" x14ac:dyDescent="0.25">
      <c r="A173" s="8" t="s">
        <v>37</v>
      </c>
      <c r="B173" s="22" t="str">
        <f t="shared" si="10"/>
        <v>This variant is not associated with increased risk.</v>
      </c>
      <c r="C173" s="3" t="str">
        <f>CONCATENATE("    ",B172)</f>
        <v xml:space="preserve">    People with this variant have one copy of the [T836A (p.Ile279Asn)](https://www.ncbi.nlm.nih.gov/clinvar/variation/17504/) variant. This substitution of a single nucleotide is known as a missense mutation.</v>
      </c>
    </row>
    <row r="174" spans="1:3" x14ac:dyDescent="0.25">
      <c r="A174" s="8" t="s">
        <v>38</v>
      </c>
      <c r="B174" s="22" t="str">
        <f t="shared" si="10"/>
        <v xml:space="preserve"> </v>
      </c>
    </row>
    <row r="175" spans="1:3" x14ac:dyDescent="0.25">
      <c r="A175" s="21"/>
      <c r="C175" s="3" t="s">
        <v>39</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40</v>
      </c>
    </row>
    <row r="180" spans="1:3" x14ac:dyDescent="0.25">
      <c r="A180" s="21"/>
    </row>
    <row r="181" spans="1:3" x14ac:dyDescent="0.25">
      <c r="A181" s="21"/>
      <c r="C181" s="3" t="str">
        <f>CONCATENATE( "    &lt;piechart percentage=",B174," /&gt;")</f>
        <v xml:space="preserve">    &lt;piechart percentage=  /&gt;</v>
      </c>
    </row>
    <row r="182" spans="1:3" x14ac:dyDescent="0.25">
      <c r="A182" s="21"/>
      <c r="C182" s="3" t="str">
        <f>"  &lt;/Genotype&gt;"</f>
        <v xml:space="preserve">  &lt;/Genotype&gt;</v>
      </c>
    </row>
    <row r="183" spans="1:3" x14ac:dyDescent="0.25">
      <c r="A183" s="21" t="s">
        <v>41</v>
      </c>
      <c r="B183" s="9" t="str">
        <f>K20</f>
        <v>People with this variant have two copies of the [T836A (p.Ile279Asn)](https://www.ncbi.nlm.nih.gov/clinvar/variation/17504/) variant. This substitution of a single nucleotide is known as a missense mutation.</v>
      </c>
      <c r="C183" s="3" t="str">
        <f>CONCATENATE("  &lt;Genotype hgvs=",CHAR(34),B169,B170,";",B170,CHAR(34)," name=",CHAR(34),B40,CHAR(34),"&gt; ")</f>
        <v xml:space="preserve">  &lt;Genotype hgvs="NC_000005.10:g.[143300779C&gt;A];[143300779C&gt;A]" name="T836A"&gt; </v>
      </c>
    </row>
    <row r="184" spans="1:3" x14ac:dyDescent="0.25">
      <c r="A184" s="8" t="s">
        <v>42</v>
      </c>
      <c r="B184" s="9" t="str">
        <f t="shared" ref="B184:B185" si="11">K21</f>
        <v>You are in the Moderate Loss of Function category. See below for more information.</v>
      </c>
      <c r="C184" s="3" t="s">
        <v>25</v>
      </c>
    </row>
    <row r="185" spans="1:3" x14ac:dyDescent="0.25">
      <c r="A185" s="8" t="s">
        <v>38</v>
      </c>
      <c r="B185" s="9" t="str">
        <f t="shared" si="11"/>
        <v xml:space="preserve"> </v>
      </c>
      <c r="C185" s="3" t="s">
        <v>35</v>
      </c>
    </row>
    <row r="186" spans="1:3" x14ac:dyDescent="0.25">
      <c r="A186" s="8"/>
    </row>
    <row r="187" spans="1:3" x14ac:dyDescent="0.25">
      <c r="A187" s="21"/>
      <c r="C187" s="3" t="str">
        <f>CONCATENATE("    ",B183)</f>
        <v xml:space="preserve">    People with this variant have two copies of the [T836A (p.Ile279Asn)](https://www.ncbi.nlm.nih.gov/clinvar/variation/17504/) variant. This substitution of a single nucleotide is known as a missense mutation.</v>
      </c>
    </row>
    <row r="188" spans="1:3" x14ac:dyDescent="0.25">
      <c r="A188" s="8"/>
    </row>
    <row r="189" spans="1:3" x14ac:dyDescent="0.25">
      <c r="A189" s="8"/>
      <c r="C189" s="3" t="s">
        <v>39</v>
      </c>
    </row>
    <row r="190" spans="1:3" x14ac:dyDescent="0.25">
      <c r="A190" s="8"/>
    </row>
    <row r="191" spans="1:3" x14ac:dyDescent="0.25">
      <c r="A191" s="8"/>
      <c r="C191" s="3" t="str">
        <f>CONCATENATE("    ",B184)</f>
        <v xml:space="preserve">    You are in the Moderate Loss of Function category. See below for more information.</v>
      </c>
    </row>
    <row r="192" spans="1:3" x14ac:dyDescent="0.25">
      <c r="A192" s="8"/>
    </row>
    <row r="193" spans="1:3" x14ac:dyDescent="0.25">
      <c r="A193" s="21"/>
      <c r="C193" s="3" t="s">
        <v>40</v>
      </c>
    </row>
    <row r="194" spans="1:3" x14ac:dyDescent="0.25">
      <c r="A194" s="21"/>
    </row>
    <row r="195" spans="1:3" x14ac:dyDescent="0.25">
      <c r="A195" s="21"/>
      <c r="C195" s="3" t="str">
        <f>CONCATENATE( "    &lt;piechart percentage=",B185," /&gt;")</f>
        <v xml:space="preserve">    &lt;piechart percentage=  /&gt;</v>
      </c>
    </row>
    <row r="196" spans="1:3" x14ac:dyDescent="0.25">
      <c r="A196" s="21"/>
      <c r="C196" s="3" t="str">
        <f>"  &lt;/Genotype&gt;"</f>
        <v xml:space="preserve">  &lt;/Genotype&gt;</v>
      </c>
    </row>
    <row r="197" spans="1:3" x14ac:dyDescent="0.25">
      <c r="A197" s="21" t="s">
        <v>43</v>
      </c>
      <c r="B197" s="9" t="str">
        <f>K23</f>
        <v>Your CHRNA2 gene has no variants. A normal gene is referred to as a "wild-type" gene.</v>
      </c>
      <c r="C197" s="3" t="str">
        <f>CONCATENATE("  &lt;Genotype hgvs=",CHAR(34),B169,B171,";",B171,CHAR(34)," name=",CHAR(34),B40,CHAR(34),"&gt; ")</f>
        <v xml:space="preserve">  &lt;Genotype hgvs="NC_000005.10:g.[143300779=];[143300779=]" name="T836A"&gt; </v>
      </c>
    </row>
    <row r="198" spans="1:3" x14ac:dyDescent="0.25">
      <c r="A198" s="8" t="s">
        <v>44</v>
      </c>
      <c r="B198" s="9" t="str">
        <f t="shared" ref="B198:B199" si="12">K24</f>
        <v>This variant is not associated with increased risk.</v>
      </c>
      <c r="C198" s="3" t="s">
        <v>25</v>
      </c>
    </row>
    <row r="199" spans="1:3" x14ac:dyDescent="0.25">
      <c r="A199" s="8" t="s">
        <v>38</v>
      </c>
      <c r="B199" s="9" t="str">
        <f t="shared" si="12"/>
        <v xml:space="preserve"> </v>
      </c>
      <c r="C199" s="3" t="s">
        <v>35</v>
      </c>
    </row>
    <row r="200" spans="1:3" x14ac:dyDescent="0.25">
      <c r="A200" s="21"/>
    </row>
    <row r="201" spans="1:3" x14ac:dyDescent="0.25">
      <c r="A201" s="8"/>
      <c r="C201" s="3" t="str">
        <f>CONCATENATE("    ",B197)</f>
        <v xml:space="preserve">    Your CHRNA2 gene has no variants. A normal gene is referred to as a "wild-type" gene.</v>
      </c>
    </row>
    <row r="202" spans="1:3" x14ac:dyDescent="0.25">
      <c r="A202" s="8"/>
    </row>
    <row r="203" spans="1:3" x14ac:dyDescent="0.25">
      <c r="A203" s="8"/>
      <c r="C203" s="3" t="s">
        <v>39</v>
      </c>
    </row>
    <row r="204" spans="1:3" x14ac:dyDescent="0.25">
      <c r="A204" s="8"/>
    </row>
    <row r="205" spans="1:3" x14ac:dyDescent="0.25">
      <c r="A205" s="8"/>
      <c r="C205" s="3" t="str">
        <f>CONCATENATE("    ",B198)</f>
        <v xml:space="preserve">    This variant is not associated with increased risk.</v>
      </c>
    </row>
    <row r="206" spans="1:3" x14ac:dyDescent="0.25">
      <c r="A206" s="21"/>
    </row>
    <row r="207" spans="1:3" x14ac:dyDescent="0.25">
      <c r="A207" s="21"/>
      <c r="C207" s="3" t="s">
        <v>40</v>
      </c>
    </row>
    <row r="208" spans="1:3" x14ac:dyDescent="0.25">
      <c r="A208" s="21"/>
    </row>
    <row r="209" spans="1:3" x14ac:dyDescent="0.25">
      <c r="A209" s="21"/>
      <c r="C209" s="3" t="str">
        <f>CONCATENATE( "    &lt;piechart percentage=",B199," /&gt;")</f>
        <v xml:space="preserve">    &lt;piechart percentage=  /&gt;</v>
      </c>
    </row>
    <row r="210" spans="1:3" x14ac:dyDescent="0.25">
      <c r="A210" s="21"/>
      <c r="C210" s="3" t="str">
        <f>"  &lt;/Genotype&gt;"</f>
        <v xml:space="preserve">  &lt;/Genotype&gt;</v>
      </c>
    </row>
    <row r="211" spans="1:3" x14ac:dyDescent="0.25">
      <c r="A211" s="21"/>
      <c r="C211" s="3" t="str">
        <f>C44</f>
        <v>&lt;# T889A #&gt;</v>
      </c>
    </row>
    <row r="212" spans="1:3" x14ac:dyDescent="0.25">
      <c r="A212" s="21" t="s">
        <v>34</v>
      </c>
      <c r="B212" s="22" t="str">
        <f>L14</f>
        <v>NC_000005.10:g.</v>
      </c>
      <c r="C212" s="3" t="str">
        <f>CONCATENATE("  &lt;Genotype hgvs=",CHAR(34),B212,B213,";",B214,CHAR(34)," name=",CHAR(34),B46,CHAR(34),"&gt; ")</f>
        <v xml:space="preserve">  &lt;Genotype hgvs="NC_000005.10:g.[143281925A&gt;G];[143281925=]" name="T889A"&gt; </v>
      </c>
    </row>
    <row r="213" spans="1:3" x14ac:dyDescent="0.25">
      <c r="A213" s="21" t="s">
        <v>33</v>
      </c>
      <c r="B213" s="22" t="str">
        <f t="shared" ref="B213:B217" si="13">L15</f>
        <v>[143281925A&gt;G]</v>
      </c>
    </row>
    <row r="214" spans="1:3" x14ac:dyDescent="0.25">
      <c r="A214" s="21" t="s">
        <v>28</v>
      </c>
      <c r="B214" s="22" t="str">
        <f t="shared" si="13"/>
        <v>[143281925=]</v>
      </c>
      <c r="C214" s="3" t="s">
        <v>35</v>
      </c>
    </row>
    <row r="215" spans="1:3" x14ac:dyDescent="0.25">
      <c r="A215" s="21" t="s">
        <v>36</v>
      </c>
      <c r="B215" s="22" t="str">
        <f t="shared" si="13"/>
        <v>People with this variant have one copy of the [889A&gt;T (p.Ile297Phe)](https://www.ncbi.nlm.nih.gov/clinvar/variation/522582/) variant. This substitution of a single nucleotide is known as a missense mutation.</v>
      </c>
      <c r="C215" s="3" t="s">
        <v>25</v>
      </c>
    </row>
    <row r="216" spans="1:3" x14ac:dyDescent="0.25">
      <c r="A216" s="8" t="s">
        <v>37</v>
      </c>
      <c r="B216" s="22" t="str">
        <f t="shared" si="13"/>
        <v>This variant is not associated with increased risk.</v>
      </c>
      <c r="C216" s="3" t="str">
        <f>CONCATENATE("    ",B215)</f>
        <v xml:space="preserve">    People with this variant have one copy of the [889A&gt;T (p.Ile297Phe)](https://www.ncbi.nlm.nih.gov/clinvar/variation/522582/) variant. This substitution of a single nucleotide is known as a missense mutation.</v>
      </c>
    </row>
    <row r="217" spans="1:3" x14ac:dyDescent="0.25">
      <c r="A217" s="8" t="s">
        <v>38</v>
      </c>
      <c r="B217" s="22">
        <f t="shared" si="13"/>
        <v>35.4</v>
      </c>
    </row>
    <row r="218" spans="1:3" x14ac:dyDescent="0.25">
      <c r="A218" s="21"/>
      <c r="C218" s="3" t="s">
        <v>39</v>
      </c>
    </row>
    <row r="219" spans="1:3" x14ac:dyDescent="0.25">
      <c r="A219" s="8"/>
    </row>
    <row r="220" spans="1:3" x14ac:dyDescent="0.25">
      <c r="A220" s="8"/>
      <c r="C220" s="3" t="str">
        <f>CONCATENATE("    ",B216)</f>
        <v xml:space="preserve">    This variant is not associated with increased risk.</v>
      </c>
    </row>
    <row r="221" spans="1:3" x14ac:dyDescent="0.25">
      <c r="A221" s="8"/>
    </row>
    <row r="222" spans="1:3" x14ac:dyDescent="0.25">
      <c r="A222" s="8"/>
      <c r="C222" s="3" t="s">
        <v>40</v>
      </c>
    </row>
    <row r="223" spans="1:3" x14ac:dyDescent="0.25">
      <c r="A223" s="21"/>
    </row>
    <row r="224" spans="1:3" x14ac:dyDescent="0.25">
      <c r="A224" s="21"/>
      <c r="C224" s="3" t="str">
        <f>CONCATENATE( "    &lt;piechart percentage=",B217," /&gt;")</f>
        <v xml:space="preserve">    &lt;piechart percentage=35.4 /&gt;</v>
      </c>
    </row>
    <row r="225" spans="1:3" x14ac:dyDescent="0.25">
      <c r="A225" s="21"/>
      <c r="C225" s="3" t="str">
        <f>"  &lt;/Genotype&gt;"</f>
        <v xml:space="preserve">  &lt;/Genotype&gt;</v>
      </c>
    </row>
    <row r="226" spans="1:3" x14ac:dyDescent="0.25">
      <c r="A226" s="21" t="s">
        <v>41</v>
      </c>
      <c r="B226" s="9" t="str">
        <f>L20</f>
        <v>People with this variant have two copies of the [889A&gt;T (p.Ile297Phe)](https://www.ncbi.nlm.nih.gov/clinvar/variation/522582/) variant. This substitution of a single nucleotide is known as a missense mutation.</v>
      </c>
      <c r="C226" s="3" t="str">
        <f>CONCATENATE("  &lt;Genotype hgvs=",CHAR(34),B212,B213,";",B213,CHAR(34)," name=",CHAR(34),B46,CHAR(34),"&gt; ")</f>
        <v xml:space="preserve">  &lt;Genotype hgvs="NC_000005.10:g.[143281925A&gt;G];[143281925A&gt;G]" name="T889A"&gt; </v>
      </c>
    </row>
    <row r="227" spans="1:3" x14ac:dyDescent="0.25">
      <c r="A227" s="8" t="s">
        <v>42</v>
      </c>
      <c r="B227" s="9" t="str">
        <f t="shared" ref="B227:B228" si="14">L21</f>
        <v>You are in the Moderate Loss of Function category. See below for more information.</v>
      </c>
      <c r="C227" s="3" t="s">
        <v>25</v>
      </c>
    </row>
    <row r="228" spans="1:3" x14ac:dyDescent="0.25">
      <c r="A228" s="8" t="s">
        <v>38</v>
      </c>
      <c r="B228" s="9">
        <f t="shared" si="14"/>
        <v>14.1</v>
      </c>
      <c r="C228" s="3" t="s">
        <v>35</v>
      </c>
    </row>
    <row r="229" spans="1:3" x14ac:dyDescent="0.25">
      <c r="A229" s="8"/>
    </row>
    <row r="230" spans="1:3" x14ac:dyDescent="0.25">
      <c r="A230" s="21"/>
      <c r="C230" s="3" t="str">
        <f>CONCATENATE("    ",B226)</f>
        <v xml:space="preserve">    People with this variant have two copies of the [889A&gt;T (p.Ile297Phe)](https://www.ncbi.nlm.nih.gov/clinvar/variation/522582/) variant. This substitution of a single nucleotide is known as a missense mutation.</v>
      </c>
    </row>
    <row r="231" spans="1:3" x14ac:dyDescent="0.25">
      <c r="A231" s="8"/>
    </row>
    <row r="232" spans="1:3" x14ac:dyDescent="0.25">
      <c r="A232" s="8"/>
      <c r="C232" s="3" t="s">
        <v>39</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21"/>
      <c r="C236" s="3" t="s">
        <v>40</v>
      </c>
    </row>
    <row r="237" spans="1:3" x14ac:dyDescent="0.25">
      <c r="A237" s="21"/>
    </row>
    <row r="238" spans="1:3" x14ac:dyDescent="0.25">
      <c r="A238" s="21"/>
      <c r="C238" s="3" t="str">
        <f>CONCATENATE( "    &lt;piechart percentage=",B228," /&gt;")</f>
        <v xml:space="preserve">    &lt;piechart percentage=14.1 /&gt;</v>
      </c>
    </row>
    <row r="239" spans="1:3" x14ac:dyDescent="0.25">
      <c r="A239" s="21"/>
      <c r="C239" s="3" t="str">
        <f>"  &lt;/Genotype&gt;"</f>
        <v xml:space="preserve">  &lt;/Genotype&gt;</v>
      </c>
    </row>
    <row r="240" spans="1:3" x14ac:dyDescent="0.25">
      <c r="A240" s="21" t="s">
        <v>43</v>
      </c>
      <c r="B240" s="9" t="str">
        <f>L23</f>
        <v>Your CHRNA2 gene has no variants. A normal gene is referred to as a "wild-type" gene.</v>
      </c>
      <c r="C240" s="3" t="str">
        <f>CONCATENATE("  &lt;Genotype hgvs=",CHAR(34),B212,B214,";",B214,CHAR(34)," name=",CHAR(34),B46,CHAR(34),"&gt; ")</f>
        <v xml:space="preserve">  &lt;Genotype hgvs="NC_000005.10:g.[143281925=];[143281925=]" name="T889A"&gt; </v>
      </c>
    </row>
    <row r="241" spans="1:3" x14ac:dyDescent="0.25">
      <c r="A241" s="8" t="s">
        <v>44</v>
      </c>
      <c r="B241" s="9" t="str">
        <f t="shared" ref="B241:B242" si="15">L24</f>
        <v>This variant is not associated with increased risk.</v>
      </c>
      <c r="C241" s="3" t="s">
        <v>25</v>
      </c>
    </row>
    <row r="242" spans="1:3" x14ac:dyDescent="0.25">
      <c r="A242" s="8" t="s">
        <v>38</v>
      </c>
      <c r="B242" s="9">
        <f t="shared" si="15"/>
        <v>50.5</v>
      </c>
      <c r="C242" s="3" t="s">
        <v>35</v>
      </c>
    </row>
    <row r="243" spans="1:3" x14ac:dyDescent="0.25">
      <c r="A243" s="21"/>
    </row>
    <row r="244" spans="1:3" x14ac:dyDescent="0.25">
      <c r="A244" s="8"/>
      <c r="C244" s="3" t="str">
        <f>CONCATENATE("    ",B240)</f>
        <v xml:space="preserve">    Your CHRNA2 gene has no variants. A normal gene is referred to as a "wild-type" gene.</v>
      </c>
    </row>
    <row r="245" spans="1:3" x14ac:dyDescent="0.25">
      <c r="A245" s="8"/>
    </row>
    <row r="246" spans="1:3" x14ac:dyDescent="0.25">
      <c r="A246" s="21"/>
      <c r="C246" s="3" t="s">
        <v>40</v>
      </c>
    </row>
    <row r="247" spans="1:3" x14ac:dyDescent="0.25">
      <c r="A247" s="21"/>
    </row>
    <row r="248" spans="1:3" x14ac:dyDescent="0.25">
      <c r="A248" s="21"/>
      <c r="C248" s="3" t="str">
        <f>CONCATENATE( "    &lt;piechart percentage=",B242," /&gt;")</f>
        <v xml:space="preserve">    &lt;piechart percentage=50.5 /&gt;</v>
      </c>
    </row>
    <row r="249" spans="1:3" x14ac:dyDescent="0.25">
      <c r="A249" s="21"/>
      <c r="C249" s="3" t="str">
        <f>"  &lt;/Genotype&gt;"</f>
        <v xml:space="preserve">  &lt;/Genotype&gt;</v>
      </c>
    </row>
    <row r="250" spans="1:3" x14ac:dyDescent="0.25">
      <c r="A250" s="21"/>
      <c r="C250" s="3" t="s">
        <v>45</v>
      </c>
    </row>
    <row r="251" spans="1:3" x14ac:dyDescent="0.25">
      <c r="A251" s="21" t="s">
        <v>46</v>
      </c>
      <c r="B251" s="9" t="str">
        <f>CONCATENATE("Your ",B14," gene has an unknown variant.")</f>
        <v>Your CHRNA2 gene has an unknown variant.</v>
      </c>
      <c r="C251" s="3" t="str">
        <f>CONCATENATE("  &lt;Genotype hgvs=",CHAR(34),"unknown",CHAR(34),"&gt; ")</f>
        <v xml:space="preserve">  &lt;Genotype hgvs="unknown"&gt; </v>
      </c>
    </row>
    <row r="252" spans="1:3" x14ac:dyDescent="0.25">
      <c r="A252" s="8" t="s">
        <v>46</v>
      </c>
      <c r="B252" s="9" t="s">
        <v>47</v>
      </c>
      <c r="C252" s="3" t="s">
        <v>25</v>
      </c>
    </row>
    <row r="253" spans="1:3" x14ac:dyDescent="0.25">
      <c r="A253" s="8" t="s">
        <v>38</v>
      </c>
      <c r="C253" s="3" t="s">
        <v>35</v>
      </c>
    </row>
    <row r="254" spans="1:3" x14ac:dyDescent="0.25">
      <c r="A254" s="8"/>
    </row>
    <row r="255" spans="1:3" x14ac:dyDescent="0.25">
      <c r="A255" s="8"/>
      <c r="C255" s="3" t="str">
        <f>CONCATENATE("    ",B251)</f>
        <v xml:space="preserve">    Your CHRNA2 gene has an unknown variant.</v>
      </c>
    </row>
    <row r="256" spans="1:3" x14ac:dyDescent="0.25">
      <c r="A256" s="8"/>
    </row>
    <row r="257" spans="1:3" x14ac:dyDescent="0.25">
      <c r="A257" s="21"/>
      <c r="C257" s="3" t="s">
        <v>40</v>
      </c>
    </row>
    <row r="258" spans="1:3" x14ac:dyDescent="0.25">
      <c r="A258" s="21"/>
    </row>
    <row r="259" spans="1:3" x14ac:dyDescent="0.25">
      <c r="A259" s="21"/>
      <c r="C259" s="3" t="str">
        <f>CONCATENATE( "    &lt;piechart percentage=",B253," /&gt;")</f>
        <v xml:space="preserve">    &lt;piechart percentage= /&gt;</v>
      </c>
    </row>
    <row r="260" spans="1:3" x14ac:dyDescent="0.25">
      <c r="A260" s="21"/>
      <c r="C260" s="3" t="str">
        <f>"  &lt;/Genotype&gt;"</f>
        <v xml:space="preserve">  &lt;/Genotype&gt;</v>
      </c>
    </row>
    <row r="261" spans="1:3" x14ac:dyDescent="0.25">
      <c r="A261" s="21"/>
      <c r="C261" s="3" t="s">
        <v>48</v>
      </c>
    </row>
    <row r="262" spans="1:3" x14ac:dyDescent="0.25">
      <c r="A262" s="21" t="s">
        <v>43</v>
      </c>
      <c r="B262" s="9" t="str">
        <f>CONCATENATE("Your ",B14," gene has no variants. A normal gene is referred to as a ",CHAR(34),"wild-type",CHAR(34)," gene.")</f>
        <v>Your CHRNA2 gene has no variants. A normal gene is referred to as a "wild-type" gene.</v>
      </c>
      <c r="C262" s="3" t="str">
        <f>CONCATENATE("  &lt;Genotype hgvs=",CHAR(34),"wildtype",CHAR(34),"&gt;")</f>
        <v xml:space="preserve">  &lt;Genotype hgvs="wildtype"&gt;</v>
      </c>
    </row>
    <row r="263" spans="1:3" x14ac:dyDescent="0.25">
      <c r="A263" s="8" t="s">
        <v>44</v>
      </c>
      <c r="B263" s="9" t="s">
        <v>49</v>
      </c>
      <c r="C263" s="3" t="s">
        <v>25</v>
      </c>
    </row>
    <row r="264" spans="1:3" x14ac:dyDescent="0.25">
      <c r="A264" s="8" t="s">
        <v>38</v>
      </c>
      <c r="C264" s="3" t="s">
        <v>35</v>
      </c>
    </row>
    <row r="265" spans="1:3" x14ac:dyDescent="0.25">
      <c r="A265" s="8"/>
    </row>
    <row r="266" spans="1:3" x14ac:dyDescent="0.25">
      <c r="A266" s="8"/>
      <c r="C266" s="3" t="str">
        <f>CONCATENATE("    ",B262)</f>
        <v xml:space="preserve">    Your CHRNA2 gene has no variants. A normal gene is referred to as a "wild-type" gene.</v>
      </c>
    </row>
    <row r="267" spans="1:3" x14ac:dyDescent="0.25">
      <c r="A267" s="8"/>
    </row>
    <row r="268" spans="1:3" x14ac:dyDescent="0.25">
      <c r="A268" s="8"/>
      <c r="C268" s="3" t="s">
        <v>40</v>
      </c>
    </row>
    <row r="269" spans="1:3" x14ac:dyDescent="0.25">
      <c r="A269" s="21"/>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7" customFormat="1" x14ac:dyDescent="0.25">
      <c r="A273" s="23"/>
      <c r="B273" s="16"/>
    </row>
    <row r="274" spans="1:3" x14ac:dyDescent="0.25">
      <c r="A274" s="3" t="s">
        <v>50</v>
      </c>
      <c r="B274" s="9" t="s">
        <v>137</v>
      </c>
      <c r="C274" s="3" t="str">
        <f>CONCATENATE("&lt;# ",A274," ",B274," #&gt;")</f>
        <v>&lt;# symptoms anxiety D001007 inflammation D007249 #&gt;</v>
      </c>
    </row>
    <row r="276" spans="1:3" x14ac:dyDescent="0.25">
      <c r="B276" s="9" t="s">
        <v>138</v>
      </c>
      <c r="C276" s="3" t="str">
        <f>CONCATENATE("&lt;symptoms ",B276," /&gt;")</f>
        <v>&lt;symptoms D001007 D007249 /&gt;</v>
      </c>
    </row>
    <row r="278" spans="1:3" x14ac:dyDescent="0.25">
      <c r="A278" s="3" t="s">
        <v>51</v>
      </c>
      <c r="B278" s="9" t="s">
        <v>133</v>
      </c>
      <c r="C278" s="3" t="str">
        <f>CONCATENATE("&lt;# ",A278," ",B278," #&gt;")</f>
        <v>&lt;# Tissue List male tissue; brain; #&gt;</v>
      </c>
    </row>
    <row r="280" spans="1:3" x14ac:dyDescent="0.25">
      <c r="B280" s="9" t="s">
        <v>134</v>
      </c>
      <c r="C280" s="3" t="str">
        <f>CONCATENATE("&lt;TissueList ",B280," /&gt;")</f>
        <v>&lt;TissueList D005837 D001921 /&gt;</v>
      </c>
    </row>
    <row r="281" spans="1:3" x14ac:dyDescent="0.25">
      <c r="A281" s="3" t="s">
        <v>52</v>
      </c>
      <c r="B281" s="3" t="s">
        <v>139</v>
      </c>
      <c r="C281" s="3" t="str">
        <f>CONCATENATE("&lt;# ",A281," ",B281," #&gt;")</f>
        <v>&lt;# Diseases epilepsy  D004827; febrile seizures D003294; ME/CFS D015673; nicotine dependency D014029; #&gt;</v>
      </c>
    </row>
    <row r="283" spans="1:3" x14ac:dyDescent="0.25">
      <c r="B283" s="3" t="s">
        <v>140</v>
      </c>
      <c r="C283" s="3" t="str">
        <f>CONCATENATE("&lt;diseases ",B283," /&gt;")</f>
        <v>&lt;diseases D004827 D003294 D015673 D014029 /&gt;</v>
      </c>
    </row>
    <row r="955" spans="3:3" x14ac:dyDescent="0.25">
      <c r="C955" s="3" t="str">
        <f>CONCATENATE("    This variant is a change at a specific point in the ",B946," gene from ",B955," to ",B956," resulting in incorrect ",B949,"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",B946," gene from ",B961," to ",B962," resulting in incorrect ",B949,"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1" spans="3:3" x14ac:dyDescent="0.25">
      <c r="C1091" s="3" t="str">
        <f>CONCATENATE("    This variant is a change at a specific point in the ",B1082," gene from ",B1091," to ",B1092," resulting in incorrect ",B1085,"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7" spans="3:3" x14ac:dyDescent="0.25">
      <c r="C1097" s="3" t="str">
        <f>CONCATENATE("    This variant is a change at a specific point in the ",B1082," gene from ",B1097," to ",B1098," resulting in incorrect ",B1085,"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99" spans="3:3" x14ac:dyDescent="0.25">
      <c r="C1499" s="3" t="str">
        <f>CONCATENATE("    This variant is a change at a specific point in the ",B1490," gene from ",B1499," to ",B1500," resulting in incorrect ",B1493,"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",B1490," gene from ",B1505," to ",B1506," resulting in incorrect ",B1493,"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35" spans="3:3" x14ac:dyDescent="0.25">
      <c r="C1635" s="3" t="str">
        <f>CONCATENATE("    This variant is a change at a specific point in the ",B1626," gene from ",B1635," to ",B1636," resulting in incorrect ",B1629,"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",B1626," gene from ",B1641," to ",B1642," resulting in incorrect ",B1629,"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1" spans="3:3" x14ac:dyDescent="0.25">
      <c r="C1771" s="3" t="str">
        <f>CONCATENATE("    This variant is a change at a specific point in the ",B1762," gene from ",B1771," to ",B1772," resulting in incorrect ",B1765,"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",B1762," gene from ",B1777," to ",B1778," resulting in incorrect ",B1765,"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07" spans="3:3" x14ac:dyDescent="0.25">
      <c r="C1907" s="3" t="str">
        <f>CONCATENATE("    This variant is a change at a specific point in the ",B1898," gene from ",B1907," to ",B1908," resulting in incorrect ",B1901,"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",B1898," gene from ",B1913," to ",B1914," resulting in incorrect ",B1901,"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3" spans="3:3" x14ac:dyDescent="0.25">
      <c r="C2043" s="3" t="str">
        <f>CONCATENATE("    This variant is a change at a specific point in the ",B2034," gene from ",B2043," to ",B2044," resulting in incorrect ",B2037,"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",B2034," gene from ",B2049," to ",B2050," resulting in incorrect ",B2037,"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79" spans="3:3" x14ac:dyDescent="0.25">
      <c r="C2179" s="3" t="str">
        <f>CONCATENATE("    This variant is a change at a specific point in the ",B2170," gene from ",B2179," to ",B2180," resulting in incorrect ",B2173,"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",B2170," gene from ",B2185," to ",B2186," resulting in incorrect ",B2173,"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15" spans="3:3" x14ac:dyDescent="0.25">
      <c r="C2315" s="3" t="str">
        <f>CONCATENATE("    This variant is a change at a specific point in the ",B2306," gene from ",B2315," to ",B2316," resulting in incorrect ",B2309,"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",B2306," gene from ",B2321," to ",B2322," resulting in incorrect ",B2309,"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1" spans="3:3" x14ac:dyDescent="0.25">
      <c r="C2451" s="3" t="str">
        <f>CONCATENATE("    This variant is a change at a specific point in the ",B2442," gene from ",B2451," to ",B2452," resulting in incorrect ",B2445,"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7" spans="3:3" x14ac:dyDescent="0.25">
      <c r="C2457" s="3" t="str">
        <f>CONCATENATE("    This variant is a change at a specific point in the ",B2442," gene from ",B2457," to ",B2458," resulting in incorrect ",B2445,"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5F292-8711-4190-B071-79EB8400A0A1}">
  <dimension ref="A1:AJ2364"/>
  <sheetViews>
    <sheetView workbookViewId="0">
      <selection activeCell="C16" sqref="C1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142</v>
      </c>
      <c r="C2" s="3" t="str">
        <f>CONCATENATE("&lt;",A2," ",B2," /&gt;")</f>
        <v>&lt;Gene_Name CHRNA5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4</v>
      </c>
      <c r="B4" s="9" t="s">
        <v>144</v>
      </c>
      <c r="C4" s="3" t="str">
        <f>CONCATENATE("&lt;",A4," ",B4," /&gt;")</f>
        <v>&lt;GeneName_full neuronal acetylcholine receptor subunit alpha-5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CHRNA5 gene do?</v>
      </c>
      <c r="H6" s="4"/>
      <c r="I6" s="5"/>
      <c r="J6" s="4"/>
      <c r="K6" s="4"/>
      <c r="L6" s="4"/>
      <c r="Y6" s="12"/>
      <c r="Z6" s="12"/>
      <c r="AA6" s="12"/>
      <c r="AC6" s="12"/>
      <c r="AF6" s="7"/>
      <c r="AJ6" s="7"/>
    </row>
    <row r="7" spans="1:36" x14ac:dyDescent="0.25">
      <c r="A7" s="8"/>
      <c r="H7" s="3" t="s">
        <v>5</v>
      </c>
      <c r="I7" s="13" t="s">
        <v>6</v>
      </c>
      <c r="J7" s="3">
        <v>0.47</v>
      </c>
      <c r="K7" s="3">
        <v>0.33300000000000002</v>
      </c>
      <c r="L7" s="3">
        <f t="shared" ref="L7:L12" si="0">J7/K7</f>
        <v>1.4114114114114114</v>
      </c>
      <c r="Y7" s="12"/>
      <c r="Z7" s="12"/>
      <c r="AA7" s="12"/>
      <c r="AC7" s="12"/>
      <c r="AF7" s="7"/>
      <c r="AJ7" s="7"/>
    </row>
    <row r="8" spans="1:36" x14ac:dyDescent="0.25">
      <c r="A8" s="8" t="s">
        <v>7</v>
      </c>
      <c r="B8" s="10" t="s">
        <v>141</v>
      </c>
      <c r="C8" s="3" t="str">
        <f>CONCATENATE(B8," This gene is located on chromosome ",B10,".")</f>
        <v>[CHRNA5](https://www.genecards.org/cgi-bin/carddisp.pl?gene=CHRNA5) creates a protein that controls signals between between [motor neurons and muscle fiber](https://www.ebi.ac.uk/QuickGO/term/GO:0007274)s as well as the body’s response to [nicotine](http://www.uniprot.org/citations/18227835). Variants in CHRNA5 are associated with [anxiety](https://www.ncbi.nlm.nih.gov/pubmed/25826680) and decreased function of [natural killer cells (NKC)](https://www.ncbi.nlm.nih.gov/pubmed/27099524), a type of white blood cell that helps the body respond to viral infections. This gene is located on chromosome 15.</v>
      </c>
      <c r="H8" s="3" t="s">
        <v>8</v>
      </c>
      <c r="I8" s="13" t="s">
        <v>9</v>
      </c>
      <c r="J8" s="3">
        <v>0.24</v>
      </c>
      <c r="K8" s="3">
        <v>0.13700000000000001</v>
      </c>
      <c r="L8" s="3">
        <f t="shared" si="0"/>
        <v>1.751824817518248</v>
      </c>
      <c r="X8" s="14"/>
      <c r="Y8" s="12"/>
      <c r="Z8" s="12"/>
      <c r="AA8" s="12"/>
      <c r="AC8" s="12"/>
    </row>
    <row r="9" spans="1:36" x14ac:dyDescent="0.25">
      <c r="A9" s="8"/>
      <c r="B9" s="11"/>
      <c r="H9" s="3" t="s">
        <v>10</v>
      </c>
      <c r="I9" s="13" t="s">
        <v>11</v>
      </c>
      <c r="J9" s="3">
        <v>0.24</v>
      </c>
      <c r="K9" s="3">
        <v>0.13700000000000001</v>
      </c>
      <c r="L9" s="3">
        <f t="shared" si="0"/>
        <v>1.751824817518248</v>
      </c>
      <c r="Y9" s="12"/>
      <c r="Z9" s="12"/>
      <c r="AA9" s="12"/>
      <c r="AC9" s="12"/>
    </row>
    <row r="10" spans="1:36" x14ac:dyDescent="0.25">
      <c r="A10" s="8" t="s">
        <v>12</v>
      </c>
      <c r="B10" s="24">
        <v>15</v>
      </c>
      <c r="H10" s="3" t="s">
        <v>13</v>
      </c>
      <c r="I10" s="13" t="s">
        <v>14</v>
      </c>
      <c r="J10" s="3">
        <v>0.44</v>
      </c>
      <c r="K10" s="3">
        <v>0.316</v>
      </c>
      <c r="L10" s="3">
        <f t="shared" si="0"/>
        <v>1.3924050632911393</v>
      </c>
      <c r="Y10" s="12"/>
      <c r="Z10" s="12"/>
      <c r="AA10" s="12"/>
      <c r="AC10" s="12"/>
    </row>
    <row r="11" spans="1:36" x14ac:dyDescent="0.25">
      <c r="A11" s="8" t="s">
        <v>15</v>
      </c>
      <c r="B11" s="24" t="s">
        <v>16</v>
      </c>
      <c r="H11" s="3" t="s">
        <v>17</v>
      </c>
      <c r="I11" s="13" t="s">
        <v>18</v>
      </c>
      <c r="J11" s="3">
        <v>0.45</v>
      </c>
      <c r="K11" s="3">
        <v>0.33100000000000002</v>
      </c>
      <c r="L11" s="3">
        <f t="shared" si="0"/>
        <v>1.3595166163141994</v>
      </c>
      <c r="Y11" s="6"/>
      <c r="AC11" s="12"/>
    </row>
    <row r="12" spans="1:36" x14ac:dyDescent="0.25">
      <c r="A12" s="8" t="s">
        <v>19</v>
      </c>
      <c r="B12" s="24" t="s">
        <v>143</v>
      </c>
      <c r="H12" s="3" t="s">
        <v>20</v>
      </c>
      <c r="I12" s="13" t="s">
        <v>21</v>
      </c>
      <c r="J12" s="3">
        <v>0.17299999999999999</v>
      </c>
      <c r="K12" s="3">
        <v>0.1</v>
      </c>
      <c r="L12" s="3">
        <f t="shared" si="0"/>
        <v>1.7299999999999998</v>
      </c>
      <c r="Y12" s="6"/>
      <c r="AC12" s="12"/>
    </row>
    <row r="13" spans="1:36" s="17" customFormat="1" ht="16.5" thickBot="1" x14ac:dyDescent="0.3">
      <c r="A13" s="15"/>
      <c r="B13" s="16"/>
      <c r="H13" s="17" t="str">
        <f>B22</f>
        <v>G1192A</v>
      </c>
      <c r="I13" s="17" t="str">
        <f>B28</f>
        <v>A78573551G</v>
      </c>
      <c r="J13" s="17" t="str">
        <f>B34</f>
        <v>A78581651T</v>
      </c>
      <c r="S13" s="17" t="e">
        <f>#REF!</f>
        <v>#REF!</v>
      </c>
      <c r="T13" s="17" t="e">
        <f>#REF!</f>
        <v>#REF!</v>
      </c>
      <c r="U13" s="17" t="e">
        <f>#REF!</f>
        <v>#REF!</v>
      </c>
      <c r="V13" s="17" t="e">
        <f>#REF!</f>
        <v>#REF!</v>
      </c>
    </row>
    <row r="14" spans="1:36" ht="16.5" thickBot="1" x14ac:dyDescent="0.3">
      <c r="A14" s="8" t="s">
        <v>22</v>
      </c>
      <c r="B14" s="24" t="s">
        <v>142</v>
      </c>
      <c r="C14" s="3" t="str">
        <f>CONCATENATE("&lt;GeneAnalysis gene=",CHAR(34),B14,CHAR(34)," interval=",CHAR(34),B15,CHAR(34),"&gt; ")</f>
        <v xml:space="preserve">&lt;GeneAnalysis gene="CHRNA5" interval="NC_000015.10:G.78565520_78595269"&gt; </v>
      </c>
      <c r="H14" s="18" t="s">
        <v>85</v>
      </c>
      <c r="I14" s="18" t="s">
        <v>86</v>
      </c>
      <c r="J14" s="18" t="s">
        <v>85</v>
      </c>
      <c r="K14" s="18"/>
      <c r="L14" s="18"/>
      <c r="M14" s="18"/>
      <c r="N14" s="18"/>
      <c r="O14" s="19"/>
      <c r="P14" s="20"/>
      <c r="Q14" s="19"/>
      <c r="R14" s="19"/>
      <c r="S14" s="20" t="s">
        <v>67</v>
      </c>
      <c r="T14" s="20" t="s">
        <v>67</v>
      </c>
      <c r="U14" s="19" t="s">
        <v>67</v>
      </c>
      <c r="V14" s="19" t="s">
        <v>67</v>
      </c>
      <c r="W14" s="20"/>
      <c r="X14" s="20"/>
      <c r="Y14" s="20"/>
      <c r="Z14" s="20"/>
    </row>
    <row r="15" spans="1:36" x14ac:dyDescent="0.25">
      <c r="A15" s="8" t="s">
        <v>23</v>
      </c>
      <c r="B15" s="24" t="s">
        <v>145</v>
      </c>
      <c r="H15" s="9" t="s">
        <v>88</v>
      </c>
      <c r="I15" s="9" t="s">
        <v>89</v>
      </c>
      <c r="J15" s="9" t="s">
        <v>90</v>
      </c>
      <c r="K15" s="9"/>
      <c r="L15" s="9"/>
      <c r="M15" s="9"/>
      <c r="N15" s="9"/>
      <c r="O15" s="9"/>
      <c r="P15" s="9"/>
      <c r="Q15" s="9"/>
      <c r="R15" s="9"/>
      <c r="S15" s="9" t="s">
        <v>99</v>
      </c>
      <c r="T15" s="9" t="s">
        <v>100</v>
      </c>
      <c r="U15" s="9" t="s">
        <v>101</v>
      </c>
      <c r="V15" s="9" t="s">
        <v>102</v>
      </c>
      <c r="W15" s="9"/>
      <c r="X15" s="9"/>
      <c r="Y15" s="9"/>
      <c r="Z15" s="9"/>
    </row>
    <row r="16" spans="1:36" x14ac:dyDescent="0.25">
      <c r="A16" s="8" t="s">
        <v>24</v>
      </c>
      <c r="B16" s="24" t="s">
        <v>146</v>
      </c>
      <c r="C16" s="3" t="str">
        <f>CONCATENATE("# What are some common variants of ",B14,"?")</f>
        <v># What are some common variants of CHRNA5?</v>
      </c>
      <c r="H16" s="9" t="s">
        <v>104</v>
      </c>
      <c r="I16" s="9" t="s">
        <v>105</v>
      </c>
      <c r="J16" s="9" t="s">
        <v>106</v>
      </c>
      <c r="K16" s="9"/>
      <c r="L16" s="9"/>
      <c r="M16" s="9"/>
      <c r="N16" s="9"/>
      <c r="O16" s="9"/>
      <c r="P16" s="9"/>
      <c r="Q16" s="9"/>
      <c r="R16" s="9"/>
      <c r="S16" s="9" t="s">
        <v>114</v>
      </c>
      <c r="T16" s="9" t="s">
        <v>115</v>
      </c>
      <c r="U16" s="9" t="s">
        <v>116</v>
      </c>
      <c r="V16" s="9" t="s">
        <v>117</v>
      </c>
      <c r="W16" s="9"/>
      <c r="X16" s="9"/>
      <c r="Y16" s="9"/>
      <c r="Z16" s="9"/>
    </row>
    <row r="17" spans="1:26" x14ac:dyDescent="0.25">
      <c r="A17" s="8"/>
      <c r="B17" s="24"/>
      <c r="C17" s="3" t="s">
        <v>25</v>
      </c>
      <c r="H17" s="9" t="str">
        <f>CONCATENATE("People with this variant have one copy of the ",B25," variant. This substitution of a single nucleotide is known as a missense mutation.")</f>
        <v>People with this variant have one copy of the [G1192A (Asp398Asn)](https://www.ncbi.nlm.nih.gov/clinvar/variation/17497/)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[A78573551G](https://www.ncbi.nlm.nih.gov/projects/SNP/snp_ref.cgi?rs=6495306)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[A78581651T](https://www.ncbi.nlm.nih.gov/projects/SNP/snp_ref.cgi?rs=7180002) variant. This substitution of a single nucleotide is known as a missense mutation.</v>
      </c>
      <c r="K17" s="9"/>
      <c r="L17" s="9"/>
      <c r="M17" s="9"/>
      <c r="N17" s="9"/>
      <c r="O17" s="9"/>
      <c r="P17" s="9"/>
      <c r="Q17" s="9"/>
      <c r="R17" s="9"/>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B18" s="24"/>
      <c r="C18" s="3" t="str">
        <f>CONCATENATE("A variant is a change at a specific point in the gene from the expected nucleotide sequence to another, resulting in incorrect ", B11," function. There are ",B16," common variants in ",B14,": ",B25,", ",B31,", and ",B37,".")</f>
        <v>A variant is a change at a specific point in the gene from the expected nucleotide sequence to another, resulting in incorrect protein function. There are three common variants in CHRNA5: [G1192A (Asp398Asn)](https://www.ncbi.nlm.nih.gov/clinvar/variation/17497/), [A78573551G](https://www.ncbi.nlm.nih.gov/projects/SNP/snp_ref.cgi?rs=6495306), and [A78581651T](https://www.ncbi.nlm.nih.gov/projects/SNP/snp_ref.cgi?rs=7180002).</v>
      </c>
      <c r="H18" t="s">
        <v>156</v>
      </c>
      <c r="I18" s="9" t="s">
        <v>158</v>
      </c>
      <c r="J18" s="24" t="s">
        <v>159</v>
      </c>
      <c r="K18" s="9"/>
      <c r="L18" s="9"/>
      <c r="M18" s="9"/>
      <c r="N18" s="9"/>
      <c r="O18" s="9"/>
      <c r="P18" s="9"/>
      <c r="Q18" s="9"/>
      <c r="R18" s="9"/>
      <c r="S18" s="9" t="s">
        <v>32</v>
      </c>
      <c r="T18" s="9" t="s">
        <v>32</v>
      </c>
      <c r="U18" s="9" t="s">
        <v>32</v>
      </c>
      <c r="V18" s="9" t="s">
        <v>118</v>
      </c>
      <c r="W18" s="9"/>
      <c r="X18" s="9"/>
      <c r="Y18" s="9"/>
      <c r="Z18" s="9"/>
    </row>
    <row r="19" spans="1:26" x14ac:dyDescent="0.25">
      <c r="B19" s="24"/>
      <c r="H19">
        <v>39.200000000000003</v>
      </c>
      <c r="I19" s="24">
        <v>39.200000000000003</v>
      </c>
      <c r="J19" s="24">
        <v>27.3</v>
      </c>
      <c r="K19" s="9"/>
      <c r="L19" s="9"/>
      <c r="M19" s="9"/>
      <c r="N19" s="9"/>
      <c r="O19" s="9"/>
      <c r="P19" s="9"/>
      <c r="Q19" s="9"/>
      <c r="R19" s="9"/>
      <c r="S19" s="9">
        <v>7.2</v>
      </c>
      <c r="T19" s="9">
        <v>46.8</v>
      </c>
      <c r="U19" s="9">
        <v>25.2</v>
      </c>
      <c r="V19" s="9">
        <v>7.2</v>
      </c>
      <c r="W19" s="9"/>
      <c r="X19" s="9"/>
      <c r="Y19" s="9"/>
      <c r="Z19" s="9"/>
    </row>
    <row r="20" spans="1:26" x14ac:dyDescent="0.25">
      <c r="B20" s="24"/>
      <c r="C20" s="3" t="str">
        <f>CONCATENATE("&lt;# ",B22," #&gt;")</f>
        <v>&lt;# G1192A #&gt;</v>
      </c>
      <c r="H20" t="str">
        <f>CONCATENATE("People with this variant have two copies of the ",B25," variant. This substitution of a single nucleotide is known as a missense mutation.")</f>
        <v>People with this variant have two copies of the [G1192A (Asp398Asn)](https://www.ncbi.nlm.nih.gov/clinvar/variation/17497/)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K20" s="9"/>
      <c r="L20" s="9"/>
      <c r="M20" s="9"/>
      <c r="N20" s="9"/>
      <c r="O20" s="9"/>
      <c r="P20" s="9"/>
      <c r="Q20" s="9"/>
      <c r="R20" s="9"/>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26</v>
      </c>
      <c r="B21" s="30" t="s">
        <v>147</v>
      </c>
      <c r="C21" s="3" t="str">
        <f>CONCATENATE("  &lt;Variant hgvs=",CHAR(34),B21,CHAR(34)," name=",CHAR(34),B22,CHAR(34),"&gt; ")</f>
        <v xml:space="preserve">  &lt;Variant hgvs="NC_000015.10:g.78590583G&gt;A" name="G1192A"&gt; </v>
      </c>
      <c r="H21" t="s">
        <v>157</v>
      </c>
      <c r="I21" s="9" t="s">
        <v>158</v>
      </c>
      <c r="J21" s="24" t="s">
        <v>159</v>
      </c>
      <c r="K21" s="9"/>
      <c r="L21" s="9"/>
      <c r="M21" s="9"/>
      <c r="N21" s="9"/>
      <c r="O21" s="9"/>
      <c r="P21" s="9"/>
      <c r="Q21" s="9"/>
      <c r="R21" s="9"/>
      <c r="S21" s="9" t="s">
        <v>118</v>
      </c>
      <c r="T21" s="9" t="s">
        <v>32</v>
      </c>
      <c r="U21" s="9" t="s">
        <v>118</v>
      </c>
      <c r="V21" s="9" t="s">
        <v>32</v>
      </c>
      <c r="W21" s="9"/>
      <c r="X21" s="9"/>
      <c r="Y21" s="9"/>
      <c r="Z21" s="9"/>
    </row>
    <row r="22" spans="1:26" x14ac:dyDescent="0.25">
      <c r="A22" s="21" t="s">
        <v>27</v>
      </c>
      <c r="B22" s="32" t="s">
        <v>148</v>
      </c>
      <c r="H22">
        <v>5.2</v>
      </c>
      <c r="I22" s="24">
        <v>17.899999999999999</v>
      </c>
      <c r="J22" s="24">
        <v>9.5</v>
      </c>
      <c r="K22" s="9"/>
      <c r="L22" s="9"/>
      <c r="M22" s="9"/>
      <c r="N22" s="9"/>
      <c r="O22" s="9"/>
      <c r="P22" s="9"/>
      <c r="Q22" s="9"/>
      <c r="R22" s="9"/>
      <c r="S22" s="9">
        <v>1.9</v>
      </c>
      <c r="T22" s="9">
        <v>25.7</v>
      </c>
      <c r="U22" s="9">
        <v>8.5</v>
      </c>
      <c r="V22" s="9">
        <v>1.9</v>
      </c>
      <c r="W22" s="9"/>
      <c r="X22" s="9"/>
      <c r="Y22" s="9"/>
      <c r="Z22" s="9"/>
    </row>
    <row r="23" spans="1:26" x14ac:dyDescent="0.25">
      <c r="A23" s="21" t="s">
        <v>28</v>
      </c>
      <c r="B23" s="24" t="s">
        <v>64</v>
      </c>
      <c r="C23" s="3" t="str">
        <f>CONCATENATE("    Instead of ",B23,", there is an ",B24," nucleotide.")</f>
        <v xml:space="preserve">    Instead of guanine (G), there is an adenine (A) nucleotide.</v>
      </c>
      <c r="H23" s="9" t="str">
        <f>CONCATENATE("Your ",B14," gene has no variants. A normal gene is referred to as a ",CHAR(34),"wild-type",CHAR(34)," gene.")</f>
        <v>Your CHRNA5 gene has no variants. A normal gene is referred to as a "wild-type" gene.</v>
      </c>
      <c r="I23" s="9" t="str">
        <f>CONCATENATE("Your ",B14," gene has no variants. A normal gene is referred to as a ",CHAR(34),"wild-type",CHAR(34)," gene.")</f>
        <v>Your CHRNA5 gene has no variants. A normal gene is referred to as a "wild-type" gene.</v>
      </c>
      <c r="J23" s="9" t="str">
        <f>CONCATENATE("Your ",B14," gene has no variants. A normal gene is referred to as a ",CHAR(34),"wild-type",CHAR(34)," gene.")</f>
        <v>Your CHRNA5 gene has no variants. A normal gene is referred to as a "wild-type" gene.</v>
      </c>
      <c r="K23" s="9"/>
      <c r="L23" s="9"/>
      <c r="M23" s="9"/>
      <c r="N23" s="9"/>
      <c r="O23" s="9"/>
      <c r="P23" s="9"/>
      <c r="Q23" s="9"/>
      <c r="R23" s="9"/>
      <c r="S23" s="9" t="str">
        <f>CONCATENATE("Your ",B14," gene has no variants. A normal gene is referred to as a ",CHAR(34),"wild-type",CHAR(34)," gene.")</f>
        <v>Your CHRNA5 gene has no variants. A normal gene is referred to as a "wild-type" gene.</v>
      </c>
      <c r="T23" s="9" t="str">
        <f>CONCATENATE("Your ",B14," gene has no variants. A normal gene is referred to as a ",CHAR(34),"wild-type",CHAR(34)," gene.")</f>
        <v>Your CHRNA5 gene has no variants. A normal gene is referred to as a "wild-type" gene.</v>
      </c>
      <c r="U23" s="9" t="str">
        <f>CONCATENATE("Your ",B14," gene has no variants. A normal gene is referred to as a ",CHAR(34),"wild-type",CHAR(34)," gene.")</f>
        <v>Your CHRNA5 gene has no variants. A normal gene is referred to as a "wild-type" gene.</v>
      </c>
      <c r="V23" s="9" t="str">
        <f>CONCATENATE("Your ",B14," gene has no variants. A normal gene is referred to as a ",CHAR(34),"wild-type",CHAR(34)," gene.")</f>
        <v>Your CHRNA5 gene has no variants. A normal gene is referred to as a "wild-type" gene.</v>
      </c>
      <c r="W23" s="9"/>
      <c r="X23" s="9"/>
      <c r="Y23" s="9"/>
      <c r="Z23" s="9"/>
    </row>
    <row r="24" spans="1:26" x14ac:dyDescent="0.25">
      <c r="A24" s="21" t="s">
        <v>30</v>
      </c>
      <c r="B24" s="24" t="s">
        <v>65</v>
      </c>
      <c r="H24" s="9" t="s">
        <v>32</v>
      </c>
      <c r="I24" s="9" t="s">
        <v>32</v>
      </c>
      <c r="J24" s="9" t="s">
        <v>32</v>
      </c>
      <c r="K24" s="9"/>
      <c r="L24" s="9"/>
      <c r="M24" s="9"/>
      <c r="N24" s="9"/>
      <c r="O24" s="9"/>
      <c r="P24" s="9"/>
      <c r="Q24" s="9"/>
      <c r="R24" s="9"/>
      <c r="S24" s="9" t="s">
        <v>32</v>
      </c>
      <c r="T24" s="9" t="s">
        <v>118</v>
      </c>
      <c r="U24" s="9" t="s">
        <v>32</v>
      </c>
      <c r="V24" s="9" t="s">
        <v>32</v>
      </c>
      <c r="W24" s="9"/>
      <c r="X24" s="9"/>
      <c r="Y24" s="9"/>
      <c r="Z24" s="9"/>
    </row>
    <row r="25" spans="1:26" x14ac:dyDescent="0.25">
      <c r="A25" s="21" t="s">
        <v>33</v>
      </c>
      <c r="B25" s="32" t="s">
        <v>149</v>
      </c>
      <c r="C25" s="3" t="str">
        <f>"  &lt;/Variant&gt;"</f>
        <v xml:space="preserve">  &lt;/Variant&gt;</v>
      </c>
      <c r="H25" s="24">
        <v>55.6</v>
      </c>
      <c r="I25" s="24">
        <v>42.9</v>
      </c>
      <c r="J25" s="24">
        <v>63.2</v>
      </c>
      <c r="K25" s="9"/>
      <c r="L25" s="9"/>
      <c r="M25" s="9"/>
      <c r="N25" s="9"/>
      <c r="O25" s="9"/>
      <c r="P25" s="9"/>
      <c r="Q25" s="9"/>
      <c r="R25" s="9"/>
      <c r="S25" s="9">
        <v>90.9</v>
      </c>
      <c r="T25" s="9">
        <v>27.5</v>
      </c>
      <c r="U25" s="9">
        <v>66.3</v>
      </c>
      <c r="V25" s="9">
        <v>90.9</v>
      </c>
      <c r="W25" s="9"/>
      <c r="X25" s="9"/>
      <c r="Y25" s="9"/>
      <c r="Z25" s="9"/>
    </row>
    <row r="26" spans="1:26" x14ac:dyDescent="0.25">
      <c r="A26" s="21"/>
      <c r="B26" s="24"/>
      <c r="C26" s="3" t="str">
        <f>CONCATENATE("&lt;# ",B28," #&gt;")</f>
        <v>&lt;# A78573551G #&gt;</v>
      </c>
    </row>
    <row r="27" spans="1:26" x14ac:dyDescent="0.25">
      <c r="A27" s="8" t="s">
        <v>26</v>
      </c>
      <c r="B27" s="33" t="s">
        <v>150</v>
      </c>
      <c r="C27" s="3" t="str">
        <f>CONCATENATE("  &lt;Variant hgvs=",CHAR(34),B27,CHAR(34)," name=",CHAR(34),B28,CHAR(34),"&gt; ")</f>
        <v xml:space="preserve">  &lt;Variant hgvs="NC_000015.10:g.78573551G&gt;A" name="A78573551G"&gt; </v>
      </c>
    </row>
    <row r="28" spans="1:26" x14ac:dyDescent="0.25">
      <c r="A28" s="21" t="s">
        <v>27</v>
      </c>
      <c r="B28" s="32" t="s">
        <v>151</v>
      </c>
    </row>
    <row r="29" spans="1:26" x14ac:dyDescent="0.25">
      <c r="A29" s="21" t="s">
        <v>28</v>
      </c>
      <c r="B29" s="24" t="s">
        <v>65</v>
      </c>
      <c r="C29" s="3" t="str">
        <f>CONCATENATE("    Instead of ",B29,", there is a ",B30," nucleotide.")</f>
        <v xml:space="preserve">    Instead of adenine (A), there is a guanine (G) nucleotide.</v>
      </c>
    </row>
    <row r="30" spans="1:26" x14ac:dyDescent="0.25">
      <c r="A30" s="21" t="s">
        <v>30</v>
      </c>
      <c r="B30" s="24" t="s">
        <v>64</v>
      </c>
    </row>
    <row r="31" spans="1:26" x14ac:dyDescent="0.25">
      <c r="A31" s="21" t="s">
        <v>33</v>
      </c>
      <c r="B31" s="32" t="s">
        <v>152</v>
      </c>
      <c r="C31" s="3" t="str">
        <f>"  &lt;/Variant&gt;"</f>
        <v xml:space="preserve">  &lt;/Variant&gt;</v>
      </c>
    </row>
    <row r="32" spans="1:26" x14ac:dyDescent="0.25">
      <c r="A32" s="8"/>
      <c r="B32" s="24"/>
      <c r="C32" s="3" t="str">
        <f>CONCATENATE("&lt;# ",B34," #&gt;")</f>
        <v>&lt;# A78581651T #&gt;</v>
      </c>
    </row>
    <row r="33" spans="1:3" x14ac:dyDescent="0.25">
      <c r="A33" s="8" t="s">
        <v>26</v>
      </c>
      <c r="B33" s="33" t="s">
        <v>153</v>
      </c>
      <c r="C33" s="3" t="str">
        <f>CONCATENATE("  &lt;Variant hgvs=",CHAR(34),B33,CHAR(34)," name=",CHAR(34),B34,CHAR(34),"&gt; ")</f>
        <v xml:space="preserve">  &lt;Variant hgvs="NC_000015.10:g.78581651A&gt;T" name="A78581651T"&gt; </v>
      </c>
    </row>
    <row r="34" spans="1:3" x14ac:dyDescent="0.25">
      <c r="A34" s="21" t="s">
        <v>27</v>
      </c>
      <c r="B34" s="34" t="s">
        <v>154</v>
      </c>
    </row>
    <row r="35" spans="1:3" x14ac:dyDescent="0.25">
      <c r="A35" s="21" t="s">
        <v>28</v>
      </c>
      <c r="B35" s="24" t="s">
        <v>65</v>
      </c>
      <c r="C35" s="3" t="str">
        <f>CONCATENATE("    Instead of ",B35,", there is a ",B36," nucleotide.")</f>
        <v xml:space="preserve">    Instead of adenine (A), there is a thymine (T) nucleotide.</v>
      </c>
    </row>
    <row r="36" spans="1:3" x14ac:dyDescent="0.25">
      <c r="A36" s="21" t="s">
        <v>30</v>
      </c>
      <c r="B36" s="24" t="s">
        <v>31</v>
      </c>
    </row>
    <row r="37" spans="1:3" x14ac:dyDescent="0.25">
      <c r="A37" s="21" t="s">
        <v>33</v>
      </c>
      <c r="B37" s="32" t="s">
        <v>155</v>
      </c>
      <c r="C37" s="3" t="str">
        <f>"  &lt;/Variant&gt;"</f>
        <v xml:space="preserve">  &lt;/Variant&gt;</v>
      </c>
    </row>
    <row r="38" spans="1:3" s="17" customFormat="1" x14ac:dyDescent="0.25">
      <c r="A38" s="23"/>
      <c r="B38" s="16"/>
    </row>
    <row r="39" spans="1:3" s="17" customFormat="1" x14ac:dyDescent="0.25">
      <c r="A39" s="23"/>
      <c r="B39" s="16"/>
      <c r="C39" s="17" t="str">
        <f>C20</f>
        <v>&lt;# G1192A #&gt;</v>
      </c>
    </row>
    <row r="40" spans="1:3" x14ac:dyDescent="0.25">
      <c r="A40" s="21" t="s">
        <v>34</v>
      </c>
      <c r="B40" s="22" t="str">
        <f>H14</f>
        <v>NC_000008.11:g.</v>
      </c>
      <c r="C40" s="3" t="str">
        <f>CONCATENATE("  &lt;Genotype hgvs=",CHAR(34),B40,B41,";",B42,CHAR(34)," name=",CHAR(34),B22,CHAR(34),"&gt; ")</f>
        <v xml:space="preserve">  &lt;Genotype hgvs="NC_000008.11:g.[27470994G&gt;A];[27470994=]" name="G1192A"&gt; </v>
      </c>
    </row>
    <row r="41" spans="1:3" x14ac:dyDescent="0.25">
      <c r="A41" s="21" t="s">
        <v>33</v>
      </c>
      <c r="B41" s="22" t="str">
        <f t="shared" ref="B41:B45" si="1">H15</f>
        <v>[27470994G&gt;A]</v>
      </c>
    </row>
    <row r="42" spans="1:3" x14ac:dyDescent="0.25">
      <c r="A42" s="21" t="s">
        <v>28</v>
      </c>
      <c r="B42" s="22" t="str">
        <f t="shared" si="1"/>
        <v>[27470994=]</v>
      </c>
      <c r="C42" s="3" t="s">
        <v>35</v>
      </c>
    </row>
    <row r="43" spans="1:3" x14ac:dyDescent="0.25">
      <c r="A43" s="21" t="s">
        <v>36</v>
      </c>
      <c r="B43" s="22" t="str">
        <f t="shared" si="1"/>
        <v>People with this variant have one copy of the [G1192A (Asp398Asn)](https://www.ncbi.nlm.nih.gov/clinvar/variation/17497/) variant. This substitution of a single nucleotide is known as a missense mutation.</v>
      </c>
      <c r="C43" s="3" t="s">
        <v>25</v>
      </c>
    </row>
    <row r="44" spans="1:3" x14ac:dyDescent="0.25">
      <c r="A44" s="8" t="s">
        <v>37</v>
      </c>
      <c r="B44" s="22" t="str">
        <f t="shared" si="1"/>
        <v>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should I do about this?
    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c r="C44" s="3" t="str">
        <f>CONCATENATE("    ",B43)</f>
        <v xml:space="preserve">    People with this variant have one copy of the [G1192A (Asp398Asn)](https://www.ncbi.nlm.nih.gov/clinvar/variation/17497/) variant. This substitution of a single nucleotide is known as a missense mutation.</v>
      </c>
    </row>
    <row r="45" spans="1:3" x14ac:dyDescent="0.25">
      <c r="A45" s="8" t="s">
        <v>38</v>
      </c>
      <c r="B45" s="22">
        <f t="shared" si="1"/>
        <v>39.200000000000003</v>
      </c>
    </row>
    <row r="46" spans="1:3" x14ac:dyDescent="0.25">
      <c r="A46" s="21"/>
      <c r="C46" s="3" t="s">
        <v>39</v>
      </c>
    </row>
    <row r="47" spans="1:3" x14ac:dyDescent="0.25">
      <c r="A47" s="8"/>
    </row>
    <row r="48" spans="1:3" x14ac:dyDescent="0.25">
      <c r="A48" s="8"/>
      <c r="C48" s="3" t="str">
        <f>CONCATENATE("    ",B44)</f>
        <v xml:space="preserve">    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should I do about this?
    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49" spans="1:3" x14ac:dyDescent="0.25">
      <c r="A49" s="8"/>
    </row>
    <row r="50" spans="1:3" x14ac:dyDescent="0.25">
      <c r="A50" s="8"/>
      <c r="C50" s="3" t="s">
        <v>40</v>
      </c>
    </row>
    <row r="51" spans="1:3" x14ac:dyDescent="0.25">
      <c r="A51" s="21"/>
    </row>
    <row r="52" spans="1:3" x14ac:dyDescent="0.25">
      <c r="A52" s="21"/>
      <c r="C52" s="3" t="str">
        <f>CONCATENATE( "    &lt;piechart percentage=",B45," /&gt;")</f>
        <v xml:space="preserve">    &lt;piechart percentage=39.2 /&gt;</v>
      </c>
    </row>
    <row r="53" spans="1:3" x14ac:dyDescent="0.25">
      <c r="A53" s="21"/>
      <c r="C53" s="3" t="str">
        <f>"  &lt;/Genotype&gt;"</f>
        <v xml:space="preserve">  &lt;/Genotype&gt;</v>
      </c>
    </row>
    <row r="54" spans="1:3" x14ac:dyDescent="0.25">
      <c r="A54" s="21" t="s">
        <v>41</v>
      </c>
      <c r="B54" s="9" t="str">
        <f>H20</f>
        <v>People with this variant have two copies of the [G1192A (Asp398Asn)](https://www.ncbi.nlm.nih.gov/clinvar/variation/17497/) variant. This substitution of a single nucleotide is known as a missense mutation.</v>
      </c>
      <c r="C54" s="3" t="str">
        <f>CONCATENATE("  &lt;Genotype hgvs=",CHAR(34),B40,B41,";",B41,CHAR(34)," name=",CHAR(34),B22,CHAR(34),"&gt; ")</f>
        <v xml:space="preserve">  &lt;Genotype hgvs="NC_000008.11:g.[27470994G&gt;A];[27470994G&gt;A]" name="G1192A"&gt; </v>
      </c>
    </row>
    <row r="55" spans="1:3" x14ac:dyDescent="0.25">
      <c r="A55" s="8" t="s">
        <v>42</v>
      </c>
      <c r="B55" s="9" t="str">
        <f t="shared" ref="B55:B56" si="2">H21</f>
        <v>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
    # What should I do about this?
    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c r="C55" s="3" t="s">
        <v>25</v>
      </c>
    </row>
    <row r="56" spans="1:3" x14ac:dyDescent="0.25">
      <c r="A56" s="8" t="s">
        <v>38</v>
      </c>
      <c r="B56" s="9">
        <f t="shared" si="2"/>
        <v>5.2</v>
      </c>
      <c r="C56" s="3" t="s">
        <v>35</v>
      </c>
    </row>
    <row r="57" spans="1:3" x14ac:dyDescent="0.25">
      <c r="A57" s="8"/>
    </row>
    <row r="58" spans="1:3" x14ac:dyDescent="0.25">
      <c r="A58" s="21"/>
      <c r="C58" s="3" t="str">
        <f>CONCATENATE("    ",B54)</f>
        <v xml:space="preserve">    People with this variant have two copies of the [G1192A (Asp398Asn)](https://www.ncbi.nlm.nih.gov/clinvar/variation/17497/) variant. This substitution of a single nucleotide is known as a missense mutation.</v>
      </c>
    </row>
    <row r="59" spans="1:3" x14ac:dyDescent="0.25">
      <c r="A59" s="8"/>
    </row>
    <row r="60" spans="1:3" x14ac:dyDescent="0.25">
      <c r="A60" s="8"/>
      <c r="C60" s="3" t="s">
        <v>39</v>
      </c>
    </row>
    <row r="61" spans="1:3" x14ac:dyDescent="0.25">
      <c r="A61" s="8"/>
    </row>
    <row r="62" spans="1:3" x14ac:dyDescent="0.25">
      <c r="A62" s="8"/>
      <c r="C62" s="3" t="str">
        <f>CONCATENATE("    ",B55)</f>
        <v xml:space="preserve">    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
    # What should I do about this?
    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63" spans="1:3" x14ac:dyDescent="0.25">
      <c r="A63" s="8"/>
    </row>
    <row r="64" spans="1:3" x14ac:dyDescent="0.25">
      <c r="A64" s="21"/>
      <c r="C64" s="3" t="s">
        <v>40</v>
      </c>
    </row>
    <row r="65" spans="1:3" x14ac:dyDescent="0.25">
      <c r="A65" s="21"/>
    </row>
    <row r="66" spans="1:3" x14ac:dyDescent="0.25">
      <c r="A66" s="21"/>
      <c r="C66" s="3" t="str">
        <f>CONCATENATE( "    &lt;piechart percentage=",B56," /&gt;")</f>
        <v xml:space="preserve">    &lt;piechart percentage=5.2 /&gt;</v>
      </c>
    </row>
    <row r="67" spans="1:3" x14ac:dyDescent="0.25">
      <c r="A67" s="21"/>
      <c r="C67" s="3" t="str">
        <f>"  &lt;/Genotype&gt;"</f>
        <v xml:space="preserve">  &lt;/Genotype&gt;</v>
      </c>
    </row>
    <row r="68" spans="1:3" x14ac:dyDescent="0.25">
      <c r="A68" s="21" t="s">
        <v>43</v>
      </c>
      <c r="B68" s="9" t="str">
        <f>H23</f>
        <v>Your CHRNA5 gene has no variants. A normal gene is referred to as a "wild-type" gene.</v>
      </c>
      <c r="C68" s="3" t="str">
        <f>CONCATENATE("  &lt;Genotype hgvs=",CHAR(34),B40,B42,";",B42,CHAR(34)," name=",CHAR(34),B22,CHAR(34),"&gt; ")</f>
        <v xml:space="preserve">  &lt;Genotype hgvs="NC_000008.11:g.[27470994=];[27470994=]" name="G1192A"&gt; </v>
      </c>
    </row>
    <row r="69" spans="1:3" x14ac:dyDescent="0.25">
      <c r="A69" s="8" t="s">
        <v>44</v>
      </c>
      <c r="B69" s="9" t="str">
        <f t="shared" ref="B69:B70" si="3">H24</f>
        <v>This variant is not associated with increased risk.</v>
      </c>
      <c r="C69" s="3" t="s">
        <v>25</v>
      </c>
    </row>
    <row r="70" spans="1:3" x14ac:dyDescent="0.25">
      <c r="A70" s="8" t="s">
        <v>38</v>
      </c>
      <c r="B70" s="9">
        <f t="shared" si="3"/>
        <v>55.6</v>
      </c>
      <c r="C70" s="3" t="s">
        <v>35</v>
      </c>
    </row>
    <row r="71" spans="1:3" x14ac:dyDescent="0.25">
      <c r="A71" s="21"/>
    </row>
    <row r="72" spans="1:3" x14ac:dyDescent="0.25">
      <c r="A72" s="8"/>
      <c r="C72" s="3" t="str">
        <f>CONCATENATE("    ",B68)</f>
        <v xml:space="preserve">    Your CHRNA5 gene has no variants. A normal gene is referred to as a "wild-type" gene.</v>
      </c>
    </row>
    <row r="73" spans="1:3" x14ac:dyDescent="0.25">
      <c r="A73" s="8"/>
    </row>
    <row r="74" spans="1:3" x14ac:dyDescent="0.25">
      <c r="A74" s="21"/>
      <c r="C74" s="3" t="s">
        <v>40</v>
      </c>
    </row>
    <row r="75" spans="1:3" x14ac:dyDescent="0.25">
      <c r="A75" s="21"/>
    </row>
    <row r="76" spans="1:3" x14ac:dyDescent="0.25">
      <c r="A76" s="21"/>
      <c r="C76" s="3" t="str">
        <f>CONCATENATE( "    &lt;piechart percentage=",B70," /&gt;")</f>
        <v xml:space="preserve">    &lt;piechart percentage=55.6 /&gt;</v>
      </c>
    </row>
    <row r="77" spans="1:3" x14ac:dyDescent="0.25">
      <c r="A77" s="21"/>
      <c r="C77" s="3" t="str">
        <f>"  &lt;/Genotype&gt;"</f>
        <v xml:space="preserve">  &lt;/Genotype&gt;</v>
      </c>
    </row>
    <row r="78" spans="1:3" x14ac:dyDescent="0.25">
      <c r="A78" s="21"/>
      <c r="C78" s="3" t="str">
        <f>C26</f>
        <v>&lt;# A78573551G #&gt;</v>
      </c>
    </row>
    <row r="79" spans="1:3" x14ac:dyDescent="0.25">
      <c r="A79" s="21" t="s">
        <v>34</v>
      </c>
      <c r="B79" s="22" t="str">
        <f>I14</f>
        <v>NC_000008.11:g.27468610A&gt;G</v>
      </c>
      <c r="C79" s="3" t="str">
        <f>CONCATENATE("  &lt;Genotype hgvs=",CHAR(34),B79,B80,";",B81,CHAR(34)," name=",CHAR(34),B28,CHAR(34),"&gt; ")</f>
        <v xml:space="preserve">  &lt;Genotype hgvs="NC_000008.11:g.27468610A&gt;G[27468610A&gt;G];[27468610=]" name="A78573551G"&gt; </v>
      </c>
    </row>
    <row r="80" spans="1:3" x14ac:dyDescent="0.25">
      <c r="A80" s="21" t="s">
        <v>33</v>
      </c>
      <c r="B80" s="22" t="str">
        <f t="shared" ref="B80:B84" si="4">I15</f>
        <v>[27468610A&gt;G]</v>
      </c>
    </row>
    <row r="81" spans="1:3" x14ac:dyDescent="0.25">
      <c r="A81" s="21" t="s">
        <v>28</v>
      </c>
      <c r="B81" s="22" t="str">
        <f t="shared" si="4"/>
        <v>[27468610=]</v>
      </c>
      <c r="C81" s="3" t="s">
        <v>35</v>
      </c>
    </row>
    <row r="82" spans="1:3" x14ac:dyDescent="0.25">
      <c r="A82" s="21" t="s">
        <v>36</v>
      </c>
      <c r="B82" s="22" t="str">
        <f t="shared" si="4"/>
        <v>People with this variant have one copy of the [A78573551G](https://www.ncbi.nlm.nih.gov/projects/SNP/snp_ref.cgi?rs=6495306) variant. This substitution of a single nucleotide is known as a missense mutation.</v>
      </c>
      <c r="C82" s="3" t="s">
        <v>25</v>
      </c>
    </row>
    <row r="83" spans="1:3" x14ac:dyDescent="0.25">
      <c r="A83" s="8" t="s">
        <v>37</v>
      </c>
      <c r="B83" s="22" t="str">
        <f t="shared" si="4"/>
        <v>This variant acts in the the part of the [brain](https://www.ncbi.nlm.nih.gov/pubmed/26220977) that controls motor function, problem solving, language, judgement, impulse control, sexual behavior, and memory formation and processing. This mutation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mental](https://www.cancer.gov/types/lung/patient/lung-prevention-pdq#section/all),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c r="C83" s="3" t="str">
        <f>CONCATENATE("    ",B82)</f>
        <v xml:space="preserve">    People with this variant have one copy of the [A78573551G](https://www.ncbi.nlm.nih.gov/projects/SNP/snp_ref.cgi?rs=6495306) variant. This substitution of a single nucleotide is known as a missense mutation.</v>
      </c>
    </row>
    <row r="84" spans="1:3" x14ac:dyDescent="0.25">
      <c r="A84" s="8" t="s">
        <v>38</v>
      </c>
      <c r="B84" s="22">
        <f t="shared" si="4"/>
        <v>39.200000000000003</v>
      </c>
    </row>
    <row r="85" spans="1:3" x14ac:dyDescent="0.25">
      <c r="A85" s="21"/>
      <c r="C85" s="3" t="s">
        <v>39</v>
      </c>
    </row>
    <row r="86" spans="1:3" x14ac:dyDescent="0.25">
      <c r="A86" s="8"/>
    </row>
    <row r="87" spans="1:3" x14ac:dyDescent="0.25">
      <c r="A87" s="8"/>
      <c r="C87" s="3" t="str">
        <f>CONCATENATE("    ",B83)</f>
        <v xml:space="preserve">    This variant acts in the the part of the [brain](https://www.ncbi.nlm.nih.gov/pubmed/26220977) that controls motor function, problem solving, language, judgement, impulse control, sexual behavior, and memory formation and processing. This mutation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mental](https://www.cancer.gov/types/lung/patient/lung-prevention-pdq#section/all),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row>
    <row r="88" spans="1:3" x14ac:dyDescent="0.25">
      <c r="A88" s="8"/>
    </row>
    <row r="89" spans="1:3" x14ac:dyDescent="0.25">
      <c r="A89" s="8"/>
      <c r="C89" s="3" t="s">
        <v>40</v>
      </c>
    </row>
    <row r="90" spans="1:3" x14ac:dyDescent="0.25">
      <c r="A90" s="21"/>
    </row>
    <row r="91" spans="1:3" x14ac:dyDescent="0.25">
      <c r="A91" s="21"/>
      <c r="C91" s="3" t="str">
        <f>CONCATENATE( "    &lt;piechart percentage=",B84," /&gt;")</f>
        <v xml:space="preserve">    &lt;piechart percentage=39.2 /&gt;</v>
      </c>
    </row>
    <row r="92" spans="1:3" x14ac:dyDescent="0.25">
      <c r="A92" s="21"/>
      <c r="C92" s="3" t="str">
        <f>"  &lt;/Genotype&gt;"</f>
        <v xml:space="preserve">  &lt;/Genotype&gt;</v>
      </c>
    </row>
    <row r="93" spans="1:3" x14ac:dyDescent="0.25">
      <c r="A93" s="21" t="s">
        <v>41</v>
      </c>
      <c r="B93" s="9" t="str">
        <f>I20</f>
        <v>People with this variant have two copies of the [A78573551G](https://www.ncbi.nlm.nih.gov/projects/SNP/snp_ref.cgi?rs=6495306) variant. This substitution of a single nucleotide is known as a missense mutation.</v>
      </c>
      <c r="C93" s="3" t="str">
        <f>CONCATENATE("  &lt;Genotype hgvs=",CHAR(34),B79,B80,";",B80,CHAR(34)," name=",CHAR(34),B28,CHAR(34),"&gt; ")</f>
        <v xml:space="preserve">  &lt;Genotype hgvs="NC_000008.11:g.27468610A&gt;G[27468610A&gt;G];[27468610A&gt;G]" name="A78573551G"&gt; </v>
      </c>
    </row>
    <row r="94" spans="1:3" x14ac:dyDescent="0.25">
      <c r="A94" s="8" t="s">
        <v>42</v>
      </c>
      <c r="B94" s="9" t="str">
        <f t="shared" ref="B94:B95" si="5">I21</f>
        <v>This variant acts in the the part of the [brain](https://www.ncbi.nlm.nih.gov/pubmed/26220977) that controls motor function, problem solving, language, judgement, impulse control, sexual behavior, and memory formation and processing. This mutation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mental](https://www.cancer.gov/types/lung/patient/lung-prevention-pdq#section/all),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c r="C94" s="3" t="s">
        <v>25</v>
      </c>
    </row>
    <row r="95" spans="1:3" x14ac:dyDescent="0.25">
      <c r="A95" s="8" t="s">
        <v>38</v>
      </c>
      <c r="B95" s="9">
        <f t="shared" si="5"/>
        <v>17.899999999999999</v>
      </c>
      <c r="C95" s="3" t="s">
        <v>35</v>
      </c>
    </row>
    <row r="96" spans="1:3" x14ac:dyDescent="0.25">
      <c r="A96" s="8"/>
    </row>
    <row r="97" spans="1:3" x14ac:dyDescent="0.25">
      <c r="A97" s="21"/>
      <c r="C97" s="3" t="str">
        <f>CONCATENATE("    ",B93)</f>
        <v xml:space="preserve">    People with this variant have two copies of the [A78573551G](https://www.ncbi.nlm.nih.gov/projects/SNP/snp_ref.cgi?rs=6495306) variant. This substitution of a single nucleotide is known as a missense mutation.</v>
      </c>
    </row>
    <row r="98" spans="1:3" x14ac:dyDescent="0.25">
      <c r="A98" s="8"/>
    </row>
    <row r="99" spans="1:3" x14ac:dyDescent="0.25">
      <c r="A99" s="8"/>
      <c r="C99" s="3" t="s">
        <v>39</v>
      </c>
    </row>
    <row r="100" spans="1:3" x14ac:dyDescent="0.25">
      <c r="A100" s="8"/>
    </row>
    <row r="101" spans="1:3" x14ac:dyDescent="0.25">
      <c r="A101" s="8"/>
      <c r="C101" s="3" t="str">
        <f>CONCATENATE("    ",B94)</f>
        <v xml:space="preserve">    This variant acts in the the part of the [brain](https://www.ncbi.nlm.nih.gov/pubmed/26220977) that controls motor function, problem solving, language, judgement, impulse control, sexual behavior, and memory formation and processing. This mutation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mental](https://www.cancer.gov/types/lung/patient/lung-prevention-pdq#section/all),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row>
    <row r="102" spans="1:3" x14ac:dyDescent="0.25">
      <c r="A102" s="8"/>
    </row>
    <row r="103" spans="1:3" x14ac:dyDescent="0.25">
      <c r="A103" s="21"/>
      <c r="C103" s="3" t="s">
        <v>40</v>
      </c>
    </row>
    <row r="104" spans="1:3" x14ac:dyDescent="0.25">
      <c r="A104" s="21"/>
    </row>
    <row r="105" spans="1:3" x14ac:dyDescent="0.25">
      <c r="A105" s="21"/>
      <c r="C105" s="3" t="str">
        <f>CONCATENATE( "    &lt;piechart percentage=",B95," /&gt;")</f>
        <v xml:space="preserve">    &lt;piechart percentage=17.9 /&gt;</v>
      </c>
    </row>
    <row r="106" spans="1:3" x14ac:dyDescent="0.25">
      <c r="A106" s="21"/>
      <c r="C106" s="3" t="str">
        <f>"  &lt;/Genotype&gt;"</f>
        <v xml:space="preserve">  &lt;/Genotype&gt;</v>
      </c>
    </row>
    <row r="107" spans="1:3" x14ac:dyDescent="0.25">
      <c r="A107" s="21" t="s">
        <v>43</v>
      </c>
      <c r="B107" s="9" t="str">
        <f>I23</f>
        <v>Your CHRNA5 gene has no variants. A normal gene is referred to as a "wild-type" gene.</v>
      </c>
      <c r="C107" s="3" t="str">
        <f>CONCATENATE("  &lt;Genotype hgvs=",CHAR(34),B79,B81,";",B81,CHAR(34)," name=",CHAR(34),B28,CHAR(34),"&gt; ")</f>
        <v xml:space="preserve">  &lt;Genotype hgvs="NC_000008.11:g.27468610A&gt;G[27468610=];[27468610=]" name="A78573551G"&gt; </v>
      </c>
    </row>
    <row r="108" spans="1:3" x14ac:dyDescent="0.25">
      <c r="A108" s="8" t="s">
        <v>44</v>
      </c>
      <c r="B108" s="9" t="str">
        <f t="shared" ref="B108:B109" si="6">I24</f>
        <v>This variant is not associated with increased risk.</v>
      </c>
      <c r="C108" s="3" t="s">
        <v>25</v>
      </c>
    </row>
    <row r="109" spans="1:3" x14ac:dyDescent="0.25">
      <c r="A109" s="8" t="s">
        <v>38</v>
      </c>
      <c r="B109" s="9">
        <f t="shared" si="6"/>
        <v>42.9</v>
      </c>
      <c r="C109" s="3" t="s">
        <v>35</v>
      </c>
    </row>
    <row r="110" spans="1:3" x14ac:dyDescent="0.25">
      <c r="A110" s="21"/>
    </row>
    <row r="111" spans="1:3" x14ac:dyDescent="0.25">
      <c r="A111" s="8"/>
      <c r="C111" s="3" t="str">
        <f>CONCATENATE("    ",B107)</f>
        <v xml:space="preserve">    Your CHRNA5 gene has no variants. A normal gene is referred to as a "wild-type" gene.</v>
      </c>
    </row>
    <row r="112" spans="1:3" x14ac:dyDescent="0.25">
      <c r="A112" s="8"/>
    </row>
    <row r="113" spans="1:3" x14ac:dyDescent="0.25">
      <c r="A113" s="21"/>
      <c r="C113" s="3" t="s">
        <v>40</v>
      </c>
    </row>
    <row r="114" spans="1:3" x14ac:dyDescent="0.25">
      <c r="A114" s="21"/>
    </row>
    <row r="115" spans="1:3" x14ac:dyDescent="0.25">
      <c r="A115" s="21"/>
      <c r="C115" s="3" t="str">
        <f>CONCATENATE( "    &lt;piechart percentage=",B109," /&gt;")</f>
        <v xml:space="preserve">    &lt;piechart percentage=42.9 /&gt;</v>
      </c>
    </row>
    <row r="116" spans="1:3" x14ac:dyDescent="0.25">
      <c r="A116" s="21"/>
      <c r="C116" s="3" t="str">
        <f>"  &lt;/Genotype&gt;"</f>
        <v xml:space="preserve">  &lt;/Genotype&gt;</v>
      </c>
    </row>
    <row r="117" spans="1:3" x14ac:dyDescent="0.25">
      <c r="A117" s="21"/>
      <c r="C117" s="3" t="str">
        <f>C32</f>
        <v>&lt;# A78581651T #&gt;</v>
      </c>
    </row>
    <row r="118" spans="1:3" x14ac:dyDescent="0.25">
      <c r="A118" s="21" t="s">
        <v>34</v>
      </c>
      <c r="B118" s="22" t="str">
        <f>J14</f>
        <v>NC_000008.11:g.</v>
      </c>
      <c r="C118" s="3" t="str">
        <f>CONCATENATE("  &lt;Genotype hgvs=",CHAR(34),B118,B119,";",B120,CHAR(34)," name=",CHAR(34),B34,CHAR(34),"&gt; ")</f>
        <v xml:space="preserve">  &lt;Genotype hgvs="NC_000008.11:g.[27467305T&gt;C];[27467305=]" name="A78581651T"&gt; </v>
      </c>
    </row>
    <row r="119" spans="1:3" x14ac:dyDescent="0.25">
      <c r="A119" s="21" t="s">
        <v>33</v>
      </c>
      <c r="B119" s="22" t="str">
        <f t="shared" ref="B119:B123" si="7">J15</f>
        <v>[27467305T&gt;C]</v>
      </c>
    </row>
    <row r="120" spans="1:3" x14ac:dyDescent="0.25">
      <c r="A120" s="21" t="s">
        <v>28</v>
      </c>
      <c r="B120" s="22" t="str">
        <f t="shared" si="7"/>
        <v>[27467305=]</v>
      </c>
      <c r="C120" s="3" t="s">
        <v>35</v>
      </c>
    </row>
    <row r="121" spans="1:3" x14ac:dyDescent="0.25">
      <c r="A121" s="21" t="s">
        <v>36</v>
      </c>
      <c r="B121" s="22" t="str">
        <f t="shared" si="7"/>
        <v>People with this variant have one copy of the [A78581651T](https://www.ncbi.nlm.nih.gov/projects/SNP/snp_ref.cgi?rs=7180002) variant. This substitution of a single nucleotide is known as a missense mutation.</v>
      </c>
      <c r="C121" s="3" t="s">
        <v>25</v>
      </c>
    </row>
    <row r="122" spans="1:3" x14ac:dyDescent="0.25">
      <c r="A122" s="8" t="s">
        <v>37</v>
      </c>
      <c r="B122" s="22" t="str">
        <f t="shared" si="7"/>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
    # What should I do about this?
    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c r="C122" s="3" t="str">
        <f>CONCATENATE("    ",B121)</f>
        <v xml:space="preserve">    People with this variant have one copy of the [A78581651T](https://www.ncbi.nlm.nih.gov/projects/SNP/snp_ref.cgi?rs=7180002) variant. This substitution of a single nucleotide is known as a missense mutation.</v>
      </c>
    </row>
    <row r="123" spans="1:3" x14ac:dyDescent="0.25">
      <c r="A123" s="8" t="s">
        <v>38</v>
      </c>
      <c r="B123" s="22">
        <f t="shared" si="7"/>
        <v>27.3</v>
      </c>
    </row>
    <row r="124" spans="1:3" x14ac:dyDescent="0.25">
      <c r="A124" s="21"/>
      <c r="C124" s="3" t="s">
        <v>39</v>
      </c>
    </row>
    <row r="125" spans="1:3" x14ac:dyDescent="0.25">
      <c r="A125" s="8"/>
    </row>
    <row r="126" spans="1:3" x14ac:dyDescent="0.25">
      <c r="A126" s="8"/>
      <c r="C126" s="3" t="str">
        <f>CONCATENATE("    ",B122)</f>
        <v xml:space="preserve">    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
    # What should I do about this?
    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27" spans="1:3" x14ac:dyDescent="0.25">
      <c r="A127" s="8"/>
    </row>
    <row r="128" spans="1:3" x14ac:dyDescent="0.25">
      <c r="A128" s="8"/>
      <c r="C128" s="3" t="s">
        <v>40</v>
      </c>
    </row>
    <row r="129" spans="1:3" x14ac:dyDescent="0.25">
      <c r="A129" s="21"/>
    </row>
    <row r="130" spans="1:3" x14ac:dyDescent="0.25">
      <c r="A130" s="21"/>
      <c r="C130" s="3" t="str">
        <f>CONCATENATE( "    &lt;piechart percentage=",B123," /&gt;")</f>
        <v xml:space="preserve">    &lt;piechart percentage=27.3 /&gt;</v>
      </c>
    </row>
    <row r="131" spans="1:3" x14ac:dyDescent="0.25">
      <c r="A131" s="21"/>
      <c r="C131" s="3" t="str">
        <f>"  &lt;/Genotype&gt;"</f>
        <v xml:space="preserve">  &lt;/Genotype&gt;</v>
      </c>
    </row>
    <row r="132" spans="1:3" x14ac:dyDescent="0.25">
      <c r="A132" s="21" t="s">
        <v>41</v>
      </c>
      <c r="B132" s="9" t="str">
        <f>J20</f>
        <v>People with this variant have two copies of the [A78581651T](https://www.ncbi.nlm.nih.gov/projects/SNP/snp_ref.cgi?rs=7180002) variant. This substitution of a single nucleotide is known as a missense mutation.</v>
      </c>
      <c r="C132" s="3" t="str">
        <f>CONCATENATE("  &lt;Genotype hgvs=",CHAR(34),B118,B119,";",B119,CHAR(34)," name=",CHAR(34),B34,CHAR(34),"&gt; ")</f>
        <v xml:space="preserve">  &lt;Genotype hgvs="NC_000008.11:g.[27467305T&gt;C];[27467305T&gt;C]" name="A78581651T"&gt; </v>
      </c>
    </row>
    <row r="133" spans="1:3" x14ac:dyDescent="0.25">
      <c r="A133" s="8" t="s">
        <v>42</v>
      </c>
      <c r="B133" s="9" t="str">
        <f t="shared" ref="B133:B134" si="8">J21</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
    # What should I do about this?
    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c r="C133" s="3" t="s">
        <v>25</v>
      </c>
    </row>
    <row r="134" spans="1:3" x14ac:dyDescent="0.25">
      <c r="A134" s="8" t="s">
        <v>38</v>
      </c>
      <c r="B134" s="9">
        <f t="shared" si="8"/>
        <v>9.5</v>
      </c>
      <c r="C134" s="3" t="s">
        <v>35</v>
      </c>
    </row>
    <row r="135" spans="1:3" x14ac:dyDescent="0.25">
      <c r="A135" s="8"/>
    </row>
    <row r="136" spans="1:3" x14ac:dyDescent="0.25">
      <c r="A136" s="21"/>
      <c r="C136" s="3" t="str">
        <f>CONCATENATE("    ",B132)</f>
        <v xml:space="preserve">    People with this variant have two copies of the [A78581651T](https://www.ncbi.nlm.nih.gov/projects/SNP/snp_ref.cgi?rs=7180002) variant. This substitution of a single nucleotide is known as a missense mutation.</v>
      </c>
    </row>
    <row r="137" spans="1:3" x14ac:dyDescent="0.25">
      <c r="A137" s="8"/>
    </row>
    <row r="138" spans="1:3" x14ac:dyDescent="0.25">
      <c r="A138" s="8"/>
      <c r="C138" s="3" t="s">
        <v>39</v>
      </c>
    </row>
    <row r="139" spans="1:3" x14ac:dyDescent="0.25">
      <c r="A139" s="8"/>
    </row>
    <row r="140" spans="1:3" x14ac:dyDescent="0.25">
      <c r="A140" s="8"/>
      <c r="C140" s="3" t="str">
        <f>CONCATENATE("    ",B133)</f>
        <v xml:space="preserve">    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
    # What should I do about this?
    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41" spans="1:3" x14ac:dyDescent="0.25">
      <c r="A141" s="8"/>
    </row>
    <row r="142" spans="1:3" x14ac:dyDescent="0.25">
      <c r="A142" s="21"/>
      <c r="C142" s="3" t="s">
        <v>40</v>
      </c>
    </row>
    <row r="143" spans="1:3" x14ac:dyDescent="0.25">
      <c r="A143" s="21"/>
    </row>
    <row r="144" spans="1:3" x14ac:dyDescent="0.25">
      <c r="A144" s="21"/>
      <c r="C144" s="3" t="str">
        <f>CONCATENATE( "    &lt;piechart percentage=",B134," /&gt;")</f>
        <v xml:space="preserve">    &lt;piechart percentage=9.5 /&gt;</v>
      </c>
    </row>
    <row r="145" spans="1:3" x14ac:dyDescent="0.25">
      <c r="A145" s="21"/>
      <c r="C145" s="3" t="str">
        <f>"  &lt;/Genotype&gt;"</f>
        <v xml:space="preserve">  &lt;/Genotype&gt;</v>
      </c>
    </row>
    <row r="146" spans="1:3" x14ac:dyDescent="0.25">
      <c r="A146" s="21" t="s">
        <v>43</v>
      </c>
      <c r="B146" s="9" t="str">
        <f>J23</f>
        <v>Your CHRNA5 gene has no variants. A normal gene is referred to as a "wild-type" gene.</v>
      </c>
      <c r="C146" s="3" t="str">
        <f>CONCATENATE("  &lt;Genotype hgvs=",CHAR(34),B118,B120,";",B120,CHAR(34)," name=",CHAR(34),B34,CHAR(34),"&gt; ")</f>
        <v xml:space="preserve">  &lt;Genotype hgvs="NC_000008.11:g.[27467305=];[27467305=]" name="A78581651T"&gt; </v>
      </c>
    </row>
    <row r="147" spans="1:3" x14ac:dyDescent="0.25">
      <c r="A147" s="8" t="s">
        <v>44</v>
      </c>
      <c r="B147" s="9" t="str">
        <f t="shared" ref="B147:B148" si="9">J24</f>
        <v>This variant is not associated with increased risk.</v>
      </c>
      <c r="C147" s="3" t="s">
        <v>25</v>
      </c>
    </row>
    <row r="148" spans="1:3" x14ac:dyDescent="0.25">
      <c r="A148" s="8" t="s">
        <v>38</v>
      </c>
      <c r="B148" s="9">
        <f t="shared" si="9"/>
        <v>63.2</v>
      </c>
      <c r="C148" s="3" t="s">
        <v>35</v>
      </c>
    </row>
    <row r="149" spans="1:3" x14ac:dyDescent="0.25">
      <c r="A149" s="21"/>
    </row>
    <row r="150" spans="1:3" x14ac:dyDescent="0.25">
      <c r="A150" s="8"/>
      <c r="C150" s="3" t="str">
        <f>CONCATENATE("    ",B146)</f>
        <v xml:space="preserve">    Your CHRNA5 gene has no variants. A normal gene is referred to as a "wild-type" gene.</v>
      </c>
    </row>
    <row r="151" spans="1:3" x14ac:dyDescent="0.25">
      <c r="A151" s="8"/>
    </row>
    <row r="152" spans="1:3" x14ac:dyDescent="0.25">
      <c r="A152" s="21"/>
      <c r="C152" s="3" t="s">
        <v>40</v>
      </c>
    </row>
    <row r="153" spans="1:3" x14ac:dyDescent="0.25">
      <c r="A153" s="21"/>
    </row>
    <row r="154" spans="1:3" x14ac:dyDescent="0.25">
      <c r="A154" s="21"/>
      <c r="C154" s="3" t="str">
        <f>CONCATENATE( "    &lt;piechart percentage=",B148," /&gt;")</f>
        <v xml:space="preserve">    &lt;piechart percentage=63.2 /&gt;</v>
      </c>
    </row>
    <row r="155" spans="1:3" x14ac:dyDescent="0.25">
      <c r="A155" s="21"/>
      <c r="C155" s="3" t="str">
        <f>"  &lt;/Genotype&gt;"</f>
        <v xml:space="preserve">  &lt;/Genotype&gt;</v>
      </c>
    </row>
    <row r="156" spans="1:3" x14ac:dyDescent="0.25">
      <c r="A156" s="21"/>
      <c r="C156" s="3" t="s">
        <v>45</v>
      </c>
    </row>
    <row r="157" spans="1:3" x14ac:dyDescent="0.25">
      <c r="A157" s="21" t="s">
        <v>46</v>
      </c>
      <c r="B157" s="9" t="str">
        <f>CONCATENATE("Your ",B14," gene has an unknown variant.")</f>
        <v>Your CHRNA5 gene has an unknown variant.</v>
      </c>
      <c r="C157" s="3" t="str">
        <f>CONCATENATE("  &lt;Genotype hgvs=",CHAR(34),"unknown",CHAR(34),"&gt; ")</f>
        <v xml:space="preserve">  &lt;Genotype hgvs="unknown"&gt; </v>
      </c>
    </row>
    <row r="158" spans="1:3" x14ac:dyDescent="0.25">
      <c r="A158" s="8" t="s">
        <v>46</v>
      </c>
      <c r="B158" s="9" t="s">
        <v>47</v>
      </c>
      <c r="C158" s="3" t="s">
        <v>25</v>
      </c>
    </row>
    <row r="159" spans="1:3" x14ac:dyDescent="0.25">
      <c r="A159" s="8" t="s">
        <v>38</v>
      </c>
      <c r="C159" s="3" t="s">
        <v>35</v>
      </c>
    </row>
    <row r="160" spans="1:3" x14ac:dyDescent="0.25">
      <c r="A160" s="8"/>
    </row>
    <row r="161" spans="1:3" x14ac:dyDescent="0.25">
      <c r="A161" s="8"/>
      <c r="C161" s="3" t="str">
        <f>CONCATENATE("    ",B157)</f>
        <v xml:space="preserve">    Your CHRNA5 gene has an unknown variant.</v>
      </c>
    </row>
    <row r="162" spans="1:3" x14ac:dyDescent="0.25">
      <c r="A162" s="8"/>
    </row>
    <row r="163" spans="1:3" x14ac:dyDescent="0.25">
      <c r="A163" s="21"/>
      <c r="C163" s="3" t="s">
        <v>40</v>
      </c>
    </row>
    <row r="164" spans="1:3" x14ac:dyDescent="0.25">
      <c r="A164" s="21"/>
    </row>
    <row r="165" spans="1:3" x14ac:dyDescent="0.25">
      <c r="A165" s="21"/>
      <c r="C165" s="3" t="str">
        <f>CONCATENATE( "    &lt;piechart percentage=",B159," /&gt;")</f>
        <v xml:space="preserve">    &lt;piechart percentage= /&gt;</v>
      </c>
    </row>
    <row r="166" spans="1:3" x14ac:dyDescent="0.25">
      <c r="A166" s="21"/>
      <c r="C166" s="3" t="str">
        <f>"  &lt;/Genotype&gt;"</f>
        <v xml:space="preserve">  &lt;/Genotype&gt;</v>
      </c>
    </row>
    <row r="167" spans="1:3" x14ac:dyDescent="0.25">
      <c r="A167" s="21"/>
      <c r="C167" s="3" t="s">
        <v>48</v>
      </c>
    </row>
    <row r="168" spans="1:3" x14ac:dyDescent="0.25">
      <c r="A168" s="21" t="s">
        <v>43</v>
      </c>
      <c r="B168" s="9" t="str">
        <f>CONCATENATE("Your ",B14," gene has no variants. A normal gene is referred to as a ",CHAR(34),"wild-type",CHAR(34)," gene.")</f>
        <v>Your CHRNA5 gene has no variants. A normal gene is referred to as a "wild-type" gene.</v>
      </c>
      <c r="C168" s="3" t="str">
        <f>CONCATENATE("  &lt;Genotype hgvs=",CHAR(34),"wildtype",CHAR(34),"&gt;")</f>
        <v xml:space="preserve">  &lt;Genotype hgvs="wildtype"&gt;</v>
      </c>
    </row>
    <row r="169" spans="1:3" x14ac:dyDescent="0.25">
      <c r="A169" s="8" t="s">
        <v>44</v>
      </c>
      <c r="B169" s="9" t="s">
        <v>49</v>
      </c>
      <c r="C169" s="3" t="s">
        <v>25</v>
      </c>
    </row>
    <row r="170" spans="1:3" x14ac:dyDescent="0.25">
      <c r="A170" s="8" t="s">
        <v>38</v>
      </c>
      <c r="C170" s="3" t="s">
        <v>35</v>
      </c>
    </row>
    <row r="171" spans="1:3" x14ac:dyDescent="0.25">
      <c r="A171" s="8"/>
    </row>
    <row r="172" spans="1:3" x14ac:dyDescent="0.25">
      <c r="A172" s="8"/>
      <c r="C172" s="3" t="str">
        <f>CONCATENATE("    ",B168)</f>
        <v xml:space="preserve">    Your CHRNA5 gene has no variants. A normal gene is referred to as a "wild-type" gene.</v>
      </c>
    </row>
    <row r="173" spans="1:3" x14ac:dyDescent="0.25">
      <c r="A173" s="8"/>
    </row>
    <row r="174" spans="1:3" x14ac:dyDescent="0.25">
      <c r="A174" s="8"/>
      <c r="C174" s="3" t="s">
        <v>40</v>
      </c>
    </row>
    <row r="175" spans="1:3" x14ac:dyDescent="0.25">
      <c r="A175" s="21"/>
    </row>
    <row r="176" spans="1:3" x14ac:dyDescent="0.25">
      <c r="A176" s="8"/>
      <c r="C176" s="3" t="str">
        <f>CONCATENATE( "    &lt;piechart percentage=",B170," /&gt;")</f>
        <v xml:space="preserve">    &lt;piechart percentage= /&gt;</v>
      </c>
    </row>
    <row r="177" spans="1:3" x14ac:dyDescent="0.25">
      <c r="A177" s="8"/>
      <c r="C177" s="3" t="str">
        <f>"  &lt;/Genotype&gt;"</f>
        <v xml:space="preserve">  &lt;/Genotype&gt;</v>
      </c>
    </row>
    <row r="178" spans="1:3" x14ac:dyDescent="0.25">
      <c r="A178" s="8"/>
      <c r="C178" s="3" t="str">
        <f>"&lt;/GeneAnalysis&gt;"</f>
        <v>&lt;/GeneAnalysis&gt;</v>
      </c>
    </row>
    <row r="179" spans="1:3" s="17" customFormat="1" x14ac:dyDescent="0.25">
      <c r="A179" s="23"/>
      <c r="B179" s="16"/>
    </row>
    <row r="180" spans="1:3" x14ac:dyDescent="0.25">
      <c r="A180" s="3" t="s">
        <v>50</v>
      </c>
      <c r="B180" s="35" t="s">
        <v>164</v>
      </c>
      <c r="C180" s="3" t="str">
        <f>CONCATENATE("&lt;# ",A180," ",B180," #&gt;")</f>
        <v>&lt;# symptoms anxiety; pain; inflammation; #&gt;</v>
      </c>
    </row>
    <row r="182" spans="1:3" x14ac:dyDescent="0.25">
      <c r="B182" s="35" t="s">
        <v>165</v>
      </c>
      <c r="C182" s="3" t="str">
        <f>CONCATENATE("&lt;symptoms ",B182," /&gt;")</f>
        <v>&lt;symptoms D001007 D010146  D007249 /&gt;</v>
      </c>
    </row>
    <row r="184" spans="1:3" x14ac:dyDescent="0.25">
      <c r="A184" s="3" t="s">
        <v>51</v>
      </c>
      <c r="B184" s="35" t="s">
        <v>160</v>
      </c>
      <c r="C184" s="3" t="str">
        <f>CONCATENATE("&lt;# ",A184," ",B184," #&gt;")</f>
        <v>&lt;# Tissue List brain D001921  respiratory system and lung D012137  bone marrow and immune system D007107 #&gt;</v>
      </c>
    </row>
    <row r="186" spans="1:3" x14ac:dyDescent="0.25">
      <c r="B186" s="35" t="s">
        <v>161</v>
      </c>
      <c r="C186" s="3" t="str">
        <f>CONCATENATE("&lt;TissueList ",B186," /&gt;")</f>
        <v>&lt;TissueList D001921 D012137 D007107 /&gt;</v>
      </c>
    </row>
    <row r="187" spans="1:3" x14ac:dyDescent="0.25">
      <c r="B187" s="35"/>
    </row>
    <row r="188" spans="1:3" x14ac:dyDescent="0.25">
      <c r="A188" s="3" t="s">
        <v>52</v>
      </c>
      <c r="B188" s="35" t="s">
        <v>162</v>
      </c>
      <c r="C188" s="3" t="str">
        <f>CONCATENATE("&lt;# ",A188," ",B188," #&gt;")</f>
        <v>&lt;# Diseases cancer; COPD; anxiety; ME/CFS; nicotine dependency; autoimmune disorder; Disease susceptibility - increased susceptibility to viral, bacterial, and parasitic infections; mood disorder #&gt;</v>
      </c>
    </row>
    <row r="190" spans="1:3" x14ac:dyDescent="0.25">
      <c r="B190" s="35" t="s">
        <v>163</v>
      </c>
      <c r="C190" s="3" t="str">
        <f>CONCATENATE("&lt;diseases ",B190," /&gt;")</f>
        <v>&lt;diseases D009369 D029424 D001008 D015673 D014029 D001327 D004198 D019964 /&gt;</v>
      </c>
    </row>
    <row r="862" spans="3:3" x14ac:dyDescent="0.25">
      <c r="C862" s="3" t="str">
        <f>CONCATENATE("    This variant is a change at a specific point in the ",B853," gene from ",B862," to ",B863," resulting in incorrect ",B856,"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68" spans="3:3" x14ac:dyDescent="0.25">
      <c r="C868" s="3" t="str">
        <f>CONCATENATE("    This variant is a change at a specific point in the ",B853," gene from ",B868," to ",B869," resulting in incorrect ",B856,"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8" spans="3:3" x14ac:dyDescent="0.25">
      <c r="C998" s="3" t="str">
        <f>CONCATENATE("    This variant is a change at a specific point in the ",B989," gene from ",B998," to ",B999," resulting in incorrect ",B992,"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04" spans="3:3" x14ac:dyDescent="0.25">
      <c r="C1004" s="3" t="str">
        <f>CONCATENATE("    This variant is a change at a specific point in the ",B989," gene from ",B1004," to ",B1005," resulting in incorrect ",B992,"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6" spans="3:3" x14ac:dyDescent="0.25">
      <c r="C1406" s="3" t="str">
        <f>CONCATENATE("    This variant is a change at a specific point in the ",B1397," gene from ",B1406," to ",B1407," resulting in incorrect ",B1400,"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12" spans="3:3" x14ac:dyDescent="0.25">
      <c r="C1412" s="3" t="str">
        <f>CONCATENATE("    This variant is a change at a specific point in the ",B1397," gene from ",B1412," to ",B1413," resulting in incorrect ",B1400,"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2" spans="3:3" x14ac:dyDescent="0.25">
      <c r="C1542" s="3" t="str">
        <f>CONCATENATE("    This variant is a change at a specific point in the ",B1533," gene from ",B1542," to ",B1543," resulting in incorrect ",B1536,"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8" spans="3:3" x14ac:dyDescent="0.25">
      <c r="C1548" s="3" t="str">
        <f>CONCATENATE("    This variant is a change at a specific point in the ",B1533," gene from ",B1548," to ",B1549," resulting in incorrect ",B1536,"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8" spans="3:3" x14ac:dyDescent="0.25">
      <c r="C1678" s="3" t="str">
        <f>CONCATENATE("    This variant is a change at a specific point in the ",B1669," gene from ",B1678," to ",B1679," resulting in incorrect ",B1672,"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84" spans="3:3" x14ac:dyDescent="0.25">
      <c r="C1684" s="3" t="str">
        <f>CONCATENATE("    This variant is a change at a specific point in the ",B1669," gene from ",B1684," to ",B1685," resulting in incorrect ",B1672,"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4" spans="3:3" x14ac:dyDescent="0.25">
      <c r="C1814" s="3" t="str">
        <f>CONCATENATE("    This variant is a change at a specific point in the ",B1805," gene from ",B1814," to ",B1815," resulting in incorrect ",B1808,"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20" spans="3:3" x14ac:dyDescent="0.25">
      <c r="C1820" s="3" t="str">
        <f>CONCATENATE("    This variant is a change at a specific point in the ",B1805," gene from ",B1820," to ",B1821," resulting in incorrect ",B1808,"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0" spans="3:3" x14ac:dyDescent="0.25">
      <c r="C1950" s="3" t="str">
        <f>CONCATENATE("    This variant is a change at a specific point in the ",B1941," gene from ",B1950," to ",B1951," resulting in incorrect ",B1944,"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6" spans="3:3" x14ac:dyDescent="0.25">
      <c r="C1956" s="3" t="str">
        <f>CONCATENATE("    This variant is a change at a specific point in the ",B1941," gene from ",B1956," to ",B1957," resulting in incorrect ",B1944,"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6" spans="3:3" x14ac:dyDescent="0.25">
      <c r="C2086" s="3" t="str">
        <f>CONCATENATE("    This variant is a change at a specific point in the ",B2077," gene from ",B2086," to ",B2087," resulting in incorrect ",B2080,"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92" spans="3:3" x14ac:dyDescent="0.25">
      <c r="C2092" s="3" t="str">
        <f>CONCATENATE("    This variant is a change at a specific point in the ",B2077," gene from ",B2092," to ",B2093," resulting in incorrect ",B2080,"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2" spans="3:3" x14ac:dyDescent="0.25">
      <c r="C2222" s="3" t="str">
        <f>CONCATENATE("    This variant is a change at a specific point in the ",B2213," gene from ",B2222," to ",B2223," resulting in incorrect ",B2216,"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8" spans="3:3" x14ac:dyDescent="0.25">
      <c r="C2228" s="3" t="str">
        <f>CONCATENATE("    This variant is a change at a specific point in the ",B2213," gene from ",B2228," to ",B2229," resulting in incorrect ",B2216,"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8" spans="3:3" x14ac:dyDescent="0.25">
      <c r="C2358" s="3" t="str">
        <f>CONCATENATE("    This variant is a change at a specific point in the ",B2349," gene from ",B2358," to ",B2359," resulting in incorrect ",B2352,"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64" spans="3:3" x14ac:dyDescent="0.25">
      <c r="C2364" s="3" t="str">
        <f>CONCATENATE("    This variant is a change at a specific point in the ",B2349," gene from ",B2364," to ",B2365," resulting in incorrect ",B2352,"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E81E4-7873-40DD-85B0-9CD94B08F292}">
  <dimension ref="A1:AJ190"/>
  <sheetViews>
    <sheetView tabSelected="1" workbookViewId="0">
      <selection activeCell="C167" sqref="C16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t="s">
        <v>166</v>
      </c>
      <c r="C2" s="3" t="str">
        <f>CONCATENATE("&lt;",A2," ",B2," /&gt;")</f>
        <v>&lt;Gene_Name GRIK3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4</v>
      </c>
      <c r="B4" s="9" t="s">
        <v>192</v>
      </c>
      <c r="C4" s="3" t="str">
        <f>CONCATENATE("&lt;",A4," ",B4," /&gt;")</f>
        <v>&lt;GeneName_full Glutamate receptor ionotropic, kainate 3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GRIK3 gene do?</v>
      </c>
      <c r="H6" s="4"/>
      <c r="I6" s="5"/>
      <c r="J6" s="4"/>
      <c r="K6" s="4"/>
      <c r="L6" s="4"/>
      <c r="Y6" s="12"/>
      <c r="Z6" s="12"/>
      <c r="AA6" s="12"/>
      <c r="AC6" s="12"/>
      <c r="AF6" s="7"/>
      <c r="AJ6" s="7"/>
    </row>
    <row r="7" spans="1:36" x14ac:dyDescent="0.25">
      <c r="A7" s="8"/>
      <c r="H7" s="3" t="s">
        <v>5</v>
      </c>
      <c r="I7" s="13" t="s">
        <v>6</v>
      </c>
      <c r="J7" s="3">
        <v>0.47</v>
      </c>
      <c r="K7" s="3">
        <v>0.33300000000000002</v>
      </c>
      <c r="L7" s="3">
        <f t="shared" ref="L7:L12" si="0">J7/K7</f>
        <v>1.4114114114114114</v>
      </c>
      <c r="Y7" s="12"/>
      <c r="Z7" s="12"/>
      <c r="AA7" s="12"/>
      <c r="AC7" s="12"/>
      <c r="AF7" s="7"/>
      <c r="AJ7" s="7"/>
    </row>
    <row r="8" spans="1:36" x14ac:dyDescent="0.25">
      <c r="A8" s="8" t="s">
        <v>7</v>
      </c>
      <c r="B8" s="10" t="s">
        <v>186</v>
      </c>
      <c r="C8" s="3" t="str">
        <f>CONCATENATE(B8," This gene is located on chromosome ",B10,".")</f>
        <v>The GRIK3 gene creates a protein that helps form receptors for the neurotransmitter [glutamate](https://www.nimh.nih.gov/health/educational-resources/brain-basics/brain-basics.shtml). It increases the chance neurons will fire and enhances the electrical flow among brain cells, but elevated levels of glutamate are toxic to neurons. Problems creating or absorbing glutamate are linked to ME/CFS, [major](https://www.ncbi.nlm.nih.gov/pubmed/16958029) [depressive disorder](https://www.ncbi.nlm.nih.gov/pubmed/19221446/), [schizophrenia](https://www.ncbi.nlm.nih.gov/pubmed/19921975/), [and memory problems](https://www.nimh.nih.gov/health/educational-resources/brain-basics/brain-basics.shtml). This gene is located on chromosome 1.</v>
      </c>
      <c r="H8" s="3" t="s">
        <v>8</v>
      </c>
      <c r="I8" s="13" t="s">
        <v>9</v>
      </c>
      <c r="J8" s="3">
        <v>0.24</v>
      </c>
      <c r="K8" s="3">
        <v>0.13700000000000001</v>
      </c>
      <c r="L8" s="3">
        <f t="shared" si="0"/>
        <v>1.751824817518248</v>
      </c>
      <c r="X8" s="14"/>
      <c r="Y8" s="12"/>
      <c r="Z8" s="12"/>
      <c r="AA8" s="12"/>
      <c r="AC8" s="12"/>
    </row>
    <row r="9" spans="1:36" x14ac:dyDescent="0.25">
      <c r="A9" s="8"/>
      <c r="B9" s="11"/>
      <c r="H9" s="3" t="s">
        <v>10</v>
      </c>
      <c r="I9" s="13" t="s">
        <v>11</v>
      </c>
      <c r="J9" s="3">
        <v>0.24</v>
      </c>
      <c r="K9" s="3">
        <v>0.13700000000000001</v>
      </c>
      <c r="L9" s="3">
        <f t="shared" si="0"/>
        <v>1.751824817518248</v>
      </c>
      <c r="Y9" s="12"/>
      <c r="Z9" s="12"/>
      <c r="AA9" s="12"/>
      <c r="AC9" s="12"/>
    </row>
    <row r="10" spans="1:36" x14ac:dyDescent="0.25">
      <c r="A10" s="8" t="s">
        <v>12</v>
      </c>
      <c r="B10" s="24">
        <v>1</v>
      </c>
      <c r="H10" s="3" t="s">
        <v>13</v>
      </c>
      <c r="I10" s="13" t="s">
        <v>14</v>
      </c>
      <c r="J10" s="3">
        <v>0.44</v>
      </c>
      <c r="K10" s="3">
        <v>0.316</v>
      </c>
      <c r="L10" s="3">
        <f t="shared" si="0"/>
        <v>1.3924050632911393</v>
      </c>
      <c r="Y10" s="12"/>
      <c r="Z10" s="12"/>
      <c r="AA10" s="12"/>
      <c r="AC10" s="12"/>
    </row>
    <row r="11" spans="1:36" x14ac:dyDescent="0.25">
      <c r="A11" s="8" t="s">
        <v>15</v>
      </c>
      <c r="B11" s="24" t="s">
        <v>16</v>
      </c>
      <c r="H11" s="3" t="s">
        <v>17</v>
      </c>
      <c r="I11" s="13" t="s">
        <v>18</v>
      </c>
      <c r="J11" s="3">
        <v>0.45</v>
      </c>
      <c r="K11" s="3">
        <v>0.33100000000000002</v>
      </c>
      <c r="L11" s="3">
        <f t="shared" si="0"/>
        <v>1.3595166163141994</v>
      </c>
      <c r="Y11" s="6"/>
      <c r="AC11" s="12"/>
    </row>
    <row r="12" spans="1:36" x14ac:dyDescent="0.25">
      <c r="A12" s="8" t="s">
        <v>19</v>
      </c>
      <c r="B12" t="s">
        <v>185</v>
      </c>
      <c r="H12" s="3" t="s">
        <v>20</v>
      </c>
      <c r="I12" s="13" t="s">
        <v>21</v>
      </c>
      <c r="J12" s="3">
        <v>0.17299999999999999</v>
      </c>
      <c r="K12" s="3">
        <v>0.1</v>
      </c>
      <c r="L12" s="3">
        <f t="shared" si="0"/>
        <v>1.7299999999999998</v>
      </c>
      <c r="Y12" s="6"/>
      <c r="AC12" s="12"/>
    </row>
    <row r="13" spans="1:36" s="17" customFormat="1" ht="16.5" thickBot="1" x14ac:dyDescent="0.3">
      <c r="A13" s="15"/>
      <c r="B13" s="16"/>
      <c r="H13" s="17" t="str">
        <f>B22</f>
        <v>T928G</v>
      </c>
      <c r="I13" s="17" t="str">
        <f>B28</f>
        <v>C36983994T</v>
      </c>
      <c r="J13" s="17" t="str">
        <f>B34</f>
        <v>A7783504C</v>
      </c>
      <c r="S13" s="17" t="e">
        <f>#REF!</f>
        <v>#REF!</v>
      </c>
      <c r="T13" s="17" t="e">
        <f>#REF!</f>
        <v>#REF!</v>
      </c>
      <c r="U13" s="17" t="e">
        <f>#REF!</f>
        <v>#REF!</v>
      </c>
      <c r="V13" s="17" t="e">
        <f>#REF!</f>
        <v>#REF!</v>
      </c>
    </row>
    <row r="14" spans="1:36" ht="16.5" thickBot="1" x14ac:dyDescent="0.3">
      <c r="A14" s="8" t="s">
        <v>22</v>
      </c>
      <c r="B14" t="s">
        <v>166</v>
      </c>
      <c r="C14" s="3" t="str">
        <f>CONCATENATE("&lt;GeneAnalysis gene=",CHAR(34),B14,CHAR(34)," interval=",CHAR(34),B15,CHAR(34),"&gt; ")</f>
        <v xml:space="preserve">&lt;GeneAnalysis gene="GRIK3" interval="NC000001_1.11:g.1111_9999"&gt; </v>
      </c>
      <c r="H14" t="s">
        <v>176</v>
      </c>
      <c r="I14" s="30" t="s">
        <v>179</v>
      </c>
      <c r="J14" t="s">
        <v>182</v>
      </c>
      <c r="K14" s="18"/>
      <c r="L14" s="18"/>
      <c r="M14" s="18"/>
      <c r="N14" s="18"/>
      <c r="O14" s="19"/>
      <c r="P14" s="20"/>
      <c r="Q14" s="19"/>
      <c r="R14" s="19"/>
      <c r="S14" s="20" t="s">
        <v>67</v>
      </c>
      <c r="T14" s="20" t="s">
        <v>67</v>
      </c>
      <c r="U14" s="19" t="s">
        <v>67</v>
      </c>
      <c r="V14" s="19" t="s">
        <v>67</v>
      </c>
      <c r="W14" s="20"/>
      <c r="X14" s="20"/>
      <c r="Y14" s="20"/>
      <c r="Z14" s="20"/>
    </row>
    <row r="15" spans="1:36" x14ac:dyDescent="0.25">
      <c r="A15" s="8" t="s">
        <v>23</v>
      </c>
      <c r="B15" t="s">
        <v>167</v>
      </c>
      <c r="H15" s="9" t="s">
        <v>177</v>
      </c>
      <c r="I15" s="9" t="s">
        <v>180</v>
      </c>
      <c r="J15" s="9" t="s">
        <v>183</v>
      </c>
      <c r="K15" s="9"/>
      <c r="L15" s="9"/>
      <c r="M15" s="9"/>
      <c r="N15" s="9"/>
      <c r="O15" s="9"/>
      <c r="P15" s="9"/>
      <c r="Q15" s="9"/>
      <c r="R15" s="9"/>
      <c r="S15" s="9" t="s">
        <v>99</v>
      </c>
      <c r="T15" s="9" t="s">
        <v>100</v>
      </c>
      <c r="U15" s="9" t="s">
        <v>101</v>
      </c>
      <c r="V15" s="9" t="s">
        <v>102</v>
      </c>
      <c r="W15" s="9"/>
      <c r="X15" s="9"/>
      <c r="Y15" s="9"/>
      <c r="Z15" s="9"/>
    </row>
    <row r="16" spans="1:36" x14ac:dyDescent="0.25">
      <c r="A16" s="8" t="s">
        <v>24</v>
      </c>
      <c r="B16" t="s">
        <v>146</v>
      </c>
      <c r="C16" s="3" t="str">
        <f>CONCATENATE("# What are some common variants of ",B14,"?")</f>
        <v># What are some common variants of GRIK3?</v>
      </c>
      <c r="H16" s="9" t="s">
        <v>178</v>
      </c>
      <c r="I16" s="9" t="s">
        <v>181</v>
      </c>
      <c r="J16" s="9" t="s">
        <v>184</v>
      </c>
      <c r="K16" s="9"/>
      <c r="L16" s="9"/>
      <c r="M16" s="9"/>
      <c r="N16" s="9"/>
      <c r="O16" s="9"/>
      <c r="P16" s="9"/>
      <c r="Q16" s="9"/>
      <c r="R16" s="9"/>
      <c r="S16" s="9" t="s">
        <v>114</v>
      </c>
      <c r="T16" s="9" t="s">
        <v>115</v>
      </c>
      <c r="U16" s="9" t="s">
        <v>116</v>
      </c>
      <c r="V16" s="9" t="s">
        <v>117</v>
      </c>
      <c r="W16" s="9"/>
      <c r="X16" s="9"/>
      <c r="Y16" s="9"/>
      <c r="Z16" s="9"/>
    </row>
    <row r="17" spans="1:26" x14ac:dyDescent="0.25">
      <c r="A17" s="8"/>
      <c r="B17"/>
      <c r="C17" s="3" t="s">
        <v>25</v>
      </c>
      <c r="H17" s="9" t="str">
        <f>CONCATENATE("People with this variant have one copy of the ",B25," variant. This substitution of a single nucleotide is known as a missense mutation.")</f>
        <v>People with this variant have one copy of the [T928G](https://www.ncbi.nlm.nih.gov/projects/SNP/snp_ref.cgi?rs=6691840)[(Ser310Ala)](https://www.ncbi.nlm.nih.gov/pubmed/11986986)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[C36983994T](https://www.ncbi.nlm.nih.gov/projects/SNP/snp_ref.cgi?rs=3913434)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[A7783504C](https://www.ncbi.nlm.nih.gov/projects/SNP/snp_ref.cgi?rs=270838) variant. This substitution of a single nucleotide is known as a missense mutation.</v>
      </c>
      <c r="K17" s="9"/>
      <c r="L17" s="9"/>
      <c r="M17" s="9"/>
      <c r="N17" s="9"/>
      <c r="O17" s="9"/>
      <c r="P17" s="9"/>
      <c r="Q17" s="9"/>
      <c r="R17" s="9"/>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B18"/>
      <c r="C18" s="3" t="str">
        <f>CONCATENATE("A variant is a change at a specific point in the gene from the expected nucleotide sequence to another, resulting in incorrect ", B11," function. There are ",B16," common variants in ",B14,": ",B25,", ",B31,", and ",B37,".")</f>
        <v>A variant is a change at a specific point in the gene from the expected nucleotide sequence to another, resulting in incorrect protein function. There are three common variants in GRIK3: [T928G](https://www.ncbi.nlm.nih.gov/projects/SNP/snp_ref.cgi?rs=6691840)[(Ser310Ala)](https://www.ncbi.nlm.nih.gov/pubmed/11986986), [C36983994T](https://www.ncbi.nlm.nih.gov/projects/SNP/snp_ref.cgi?rs=3913434), and [A7783504C](https://www.ncbi.nlm.nih.gov/projects/SNP/snp_ref.cgi?rs=270838).</v>
      </c>
      <c r="H18" t="s">
        <v>188</v>
      </c>
      <c r="I18" s="9" t="s">
        <v>191</v>
      </c>
      <c r="J18" s="9" t="s">
        <v>190</v>
      </c>
      <c r="K18" s="9"/>
      <c r="L18" s="9"/>
      <c r="M18" s="9"/>
      <c r="N18" s="9"/>
      <c r="O18" s="9"/>
      <c r="P18" s="9"/>
      <c r="Q18" s="9"/>
      <c r="R18" s="9"/>
      <c r="S18" s="9" t="s">
        <v>32</v>
      </c>
      <c r="T18" s="9" t="s">
        <v>32</v>
      </c>
      <c r="U18" s="9" t="s">
        <v>32</v>
      </c>
      <c r="V18" s="9" t="s">
        <v>118</v>
      </c>
      <c r="W18" s="9"/>
      <c r="X18" s="9"/>
      <c r="Y18" s="9"/>
      <c r="Z18" s="9"/>
    </row>
    <row r="19" spans="1:26" x14ac:dyDescent="0.25">
      <c r="B19"/>
      <c r="H19">
        <v>43</v>
      </c>
      <c r="I19" s="24">
        <v>1.8</v>
      </c>
      <c r="J19" s="24">
        <v>15.8</v>
      </c>
      <c r="K19" s="24"/>
      <c r="L19" s="9"/>
      <c r="M19" s="9"/>
      <c r="N19" s="9"/>
      <c r="O19" s="9"/>
      <c r="P19" s="9"/>
      <c r="Q19" s="9"/>
      <c r="R19" s="9"/>
      <c r="S19" s="9">
        <v>7.2</v>
      </c>
      <c r="T19" s="9">
        <v>46.8</v>
      </c>
      <c r="U19" s="9">
        <v>25.2</v>
      </c>
      <c r="V19" s="9">
        <v>7.2</v>
      </c>
      <c r="W19" s="9"/>
      <c r="X19" s="9"/>
      <c r="Y19" s="9"/>
      <c r="Z19" s="9"/>
    </row>
    <row r="20" spans="1:26" x14ac:dyDescent="0.25">
      <c r="B20"/>
      <c r="C20" s="3" t="str">
        <f>CONCATENATE("&lt;# ",B22," #&gt;")</f>
        <v>&lt;# T928G #&gt;</v>
      </c>
      <c r="H20" t="str">
        <f>CONCATENATE("People with this variant have two copies of the ",B25," variant. This substitution of a single nucleotide is known as a missense mutation.")</f>
        <v>People with this variant have two copies of the [T928G](https://www.ncbi.nlm.nih.gov/projects/SNP/snp_ref.cgi?rs=6691840)[(Ser310Ala)](https://www.ncbi.nlm.nih.gov/pubmed/11986986)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[C36983994T](https://www.ncbi.nlm.nih.gov/projects/SNP/snp_ref.cgi?rs=3913434)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[A7783504C](https://www.ncbi.nlm.nih.gov/projects/SNP/snp_ref.cgi?rs=270838) variant. This substitution of a single nucleotide is known as a missense mutation.</v>
      </c>
      <c r="K20" s="9"/>
      <c r="L20" s="9"/>
      <c r="M20" s="9"/>
      <c r="N20" s="9"/>
      <c r="O20" s="9"/>
      <c r="P20" s="9"/>
      <c r="Q20" s="9"/>
      <c r="R20" s="9"/>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26</v>
      </c>
      <c r="B21" t="s">
        <v>168</v>
      </c>
      <c r="C21" s="3" t="str">
        <f>CONCATENATE("  &lt;Variant hgvs=",CHAR(34),B21,CHAR(34)," name=",CHAR(34),B22,CHAR(34),"&gt; ")</f>
        <v xml:space="preserve">  &lt;Variant hgvs="NC000001_1.11:g.2222T&gt;G" name="T928G"&gt; </v>
      </c>
      <c r="H21" t="s">
        <v>189</v>
      </c>
      <c r="I21" s="9" t="s">
        <v>32</v>
      </c>
      <c r="J21" s="9" t="s">
        <v>32</v>
      </c>
      <c r="K21" s="9"/>
      <c r="L21" s="9"/>
      <c r="M21" s="9"/>
      <c r="N21" s="9"/>
      <c r="O21" s="9"/>
      <c r="P21" s="9"/>
      <c r="Q21" s="9"/>
      <c r="R21" s="9"/>
      <c r="S21" s="9" t="s">
        <v>118</v>
      </c>
      <c r="T21" s="9" t="s">
        <v>32</v>
      </c>
      <c r="U21" s="9" t="s">
        <v>118</v>
      </c>
      <c r="V21" s="9" t="s">
        <v>32</v>
      </c>
      <c r="W21" s="9"/>
      <c r="X21" s="9"/>
      <c r="Y21" s="9"/>
      <c r="Z21" s="9"/>
    </row>
    <row r="22" spans="1:26" x14ac:dyDescent="0.25">
      <c r="A22" s="21" t="s">
        <v>27</v>
      </c>
      <c r="B22" t="s">
        <v>169</v>
      </c>
      <c r="H22">
        <v>19.899999999999999</v>
      </c>
      <c r="I22" s="24">
        <v>0.5</v>
      </c>
      <c r="J22" s="24">
        <v>4.7</v>
      </c>
      <c r="K22" s="24"/>
      <c r="L22" s="9"/>
      <c r="M22" s="9"/>
      <c r="N22" s="9"/>
      <c r="O22" s="9"/>
      <c r="P22" s="9"/>
      <c r="Q22" s="9"/>
      <c r="R22" s="9"/>
      <c r="S22" s="9">
        <v>1.9</v>
      </c>
      <c r="T22" s="9">
        <v>25.7</v>
      </c>
      <c r="U22" s="9">
        <v>8.5</v>
      </c>
      <c r="V22" s="9">
        <v>1.9</v>
      </c>
      <c r="W22" s="9"/>
      <c r="X22" s="9"/>
      <c r="Y22" s="9"/>
      <c r="Z22" s="9"/>
    </row>
    <row r="23" spans="1:26" x14ac:dyDescent="0.25">
      <c r="A23" s="21" t="s">
        <v>28</v>
      </c>
      <c r="B23" t="s">
        <v>31</v>
      </c>
      <c r="C23" s="3" t="str">
        <f>CONCATENATE("    Instead of ",B23,", there is an ",B24," nucleotide.")</f>
        <v xml:space="preserve">    Instead of thymine (T), there is an guanine (G) nucleotide.</v>
      </c>
      <c r="H23" s="9" t="str">
        <f>CONCATENATE("Your ",B14," gene has no variants. A normal gene is referred to as a ",CHAR(34),"wild-type",CHAR(34)," gene.")</f>
        <v>Your GRIK3 gene has no variants. A normal gene is referred to as a "wild-type" gene.</v>
      </c>
      <c r="I23" s="9" t="str">
        <f>CONCATENATE("Your ",B14," gene has no variants. A normal gene is referred to as a ",CHAR(34),"wild-type",CHAR(34)," gene.")</f>
        <v>Your GRIK3 gene has no variants. A normal gene is referred to as a "wild-type" gene.</v>
      </c>
      <c r="J23" s="9" t="str">
        <f>CONCATENATE("Your ",B14," gene has no variants. A normal gene is referred to as a ",CHAR(34),"wild-type",CHAR(34)," gene.")</f>
        <v>Your GRIK3 gene has no variants. A normal gene is referred to as a "wild-type" gene.</v>
      </c>
      <c r="K23" s="9"/>
      <c r="L23" s="9"/>
      <c r="M23" s="9"/>
      <c r="N23" s="9"/>
      <c r="O23" s="9"/>
      <c r="P23" s="9"/>
      <c r="Q23" s="9"/>
      <c r="R23" s="9"/>
      <c r="S23" s="9" t="str">
        <f>CONCATENATE("Your ",B14," gene has no variants. A normal gene is referred to as a ",CHAR(34),"wild-type",CHAR(34)," gene.")</f>
        <v>Your GRIK3 gene has no variants. A normal gene is referred to as a "wild-type" gene.</v>
      </c>
      <c r="T23" s="9" t="str">
        <f>CONCATENATE("Your ",B14," gene has no variants. A normal gene is referred to as a ",CHAR(34),"wild-type",CHAR(34)," gene.")</f>
        <v>Your GRIK3 gene has no variants. A normal gene is referred to as a "wild-type" gene.</v>
      </c>
      <c r="U23" s="9" t="str">
        <f>CONCATENATE("Your ",B14," gene has no variants. A normal gene is referred to as a ",CHAR(34),"wild-type",CHAR(34)," gene.")</f>
        <v>Your GRIK3 gene has no variants. A normal gene is referred to as a "wild-type" gene.</v>
      </c>
      <c r="V23" s="9" t="str">
        <f>CONCATENATE("Your ",B14," gene has no variants. A normal gene is referred to as a ",CHAR(34),"wild-type",CHAR(34)," gene.")</f>
        <v>Your GRIK3 gene has no variants. A normal gene is referred to as a "wild-type" gene.</v>
      </c>
      <c r="W23" s="9"/>
      <c r="X23" s="9"/>
      <c r="Y23" s="9"/>
      <c r="Z23" s="9"/>
    </row>
    <row r="24" spans="1:26" x14ac:dyDescent="0.25">
      <c r="A24" s="21" t="s">
        <v>30</v>
      </c>
      <c r="B24" t="s">
        <v>64</v>
      </c>
      <c r="H24" s="9" t="s">
        <v>32</v>
      </c>
      <c r="I24" s="9" t="s">
        <v>32</v>
      </c>
      <c r="J24" s="9" t="s">
        <v>32</v>
      </c>
      <c r="K24" s="9"/>
      <c r="L24" s="9"/>
      <c r="M24" s="9"/>
      <c r="N24" s="9"/>
      <c r="O24" s="9"/>
      <c r="P24" s="9"/>
      <c r="Q24" s="9"/>
      <c r="R24" s="9"/>
      <c r="S24" s="9" t="s">
        <v>32</v>
      </c>
      <c r="T24" s="9" t="s">
        <v>118</v>
      </c>
      <c r="U24" s="9" t="s">
        <v>32</v>
      </c>
      <c r="V24" s="9" t="s">
        <v>32</v>
      </c>
      <c r="W24" s="9"/>
      <c r="X24" s="9"/>
      <c r="Y24" s="9"/>
      <c r="Z24" s="9"/>
    </row>
    <row r="25" spans="1:26" x14ac:dyDescent="0.25">
      <c r="A25" s="21" t="s">
        <v>33</v>
      </c>
      <c r="B25" t="s">
        <v>187</v>
      </c>
      <c r="C25" s="3" t="str">
        <f>"  &lt;/Variant&gt;"</f>
        <v xml:space="preserve">  &lt;/Variant&gt;</v>
      </c>
      <c r="H25" s="24">
        <v>37.1</v>
      </c>
      <c r="I25" s="24">
        <v>97.8</v>
      </c>
      <c r="J25" s="24">
        <v>79.5</v>
      </c>
      <c r="K25" s="24"/>
      <c r="L25" s="9"/>
      <c r="M25" s="9"/>
      <c r="N25" s="9"/>
      <c r="O25" s="9"/>
      <c r="P25" s="9"/>
      <c r="Q25" s="9"/>
      <c r="R25" s="9"/>
      <c r="S25" s="9">
        <v>90.9</v>
      </c>
      <c r="T25" s="9">
        <v>27.5</v>
      </c>
      <c r="U25" s="9">
        <v>66.3</v>
      </c>
      <c r="V25" s="9">
        <v>90.9</v>
      </c>
      <c r="W25" s="9"/>
      <c r="X25" s="9"/>
      <c r="Y25" s="9"/>
      <c r="Z25" s="9"/>
    </row>
    <row r="26" spans="1:26" x14ac:dyDescent="0.25">
      <c r="A26" s="21"/>
      <c r="B26"/>
      <c r="C26" s="3" t="str">
        <f>CONCATENATE("&lt;# ",B28," #&gt;")</f>
        <v>&lt;# C36983994T #&gt;</v>
      </c>
    </row>
    <row r="27" spans="1:26" x14ac:dyDescent="0.25">
      <c r="A27" s="8" t="s">
        <v>26</v>
      </c>
      <c r="B27" s="30" t="s">
        <v>170</v>
      </c>
      <c r="C27" s="3" t="str">
        <f>CONCATENATE("  &lt;Variant hgvs=",CHAR(34),B27,CHAR(34)," name=",CHAR(34),B28,CHAR(34),"&gt; ")</f>
        <v xml:space="preserve">  &lt;Variant hgvs="NC_000001.11:g.36983994C&gt;T" name="C36983994T"&gt; </v>
      </c>
    </row>
    <row r="28" spans="1:26" x14ac:dyDescent="0.25">
      <c r="A28" s="21" t="s">
        <v>27</v>
      </c>
      <c r="B28" t="s">
        <v>171</v>
      </c>
    </row>
    <row r="29" spans="1:26" x14ac:dyDescent="0.25">
      <c r="A29" s="21" t="s">
        <v>28</v>
      </c>
      <c r="B29" t="str">
        <f>"cytosine (C)"</f>
        <v>cytosine (C)</v>
      </c>
      <c r="C29" s="3" t="str">
        <f>CONCATENATE("    Instead of ",B29,", there is a ",B30," nucleotide.")</f>
        <v xml:space="preserve">    Instead of cytosine (C), there is a thymine (T) nucleotide.</v>
      </c>
    </row>
    <row r="30" spans="1:26" x14ac:dyDescent="0.25">
      <c r="A30" s="21" t="s">
        <v>30</v>
      </c>
      <c r="B30" t="s">
        <v>31</v>
      </c>
    </row>
    <row r="31" spans="1:26" x14ac:dyDescent="0.25">
      <c r="A31" s="21" t="s">
        <v>33</v>
      </c>
      <c r="B31" t="s">
        <v>175</v>
      </c>
      <c r="C31" s="3" t="str">
        <f>"  &lt;/Variant&gt;"</f>
        <v xml:space="preserve">  &lt;/Variant&gt;</v>
      </c>
    </row>
    <row r="32" spans="1:26" x14ac:dyDescent="0.25">
      <c r="A32" s="8"/>
      <c r="B32"/>
      <c r="C32" s="3" t="str">
        <f>CONCATENATE("&lt;# ",B34," #&gt;")</f>
        <v>&lt;# A7783504C #&gt;</v>
      </c>
    </row>
    <row r="33" spans="1:3" x14ac:dyDescent="0.25">
      <c r="A33" s="8" t="s">
        <v>26</v>
      </c>
      <c r="B33" t="s">
        <v>172</v>
      </c>
      <c r="C33" s="3" t="str">
        <f>CONCATENATE("  &lt;Variant hgvs=",CHAR(34),B33,CHAR(34)," name=",CHAR(34),B34,CHAR(34),"&gt; ")</f>
        <v xml:space="preserve">  &lt;Variant hgvs="NC_000002.11:g.7783504A&gt;C" name="A7783504C"&gt; </v>
      </c>
    </row>
    <row r="34" spans="1:3" x14ac:dyDescent="0.25">
      <c r="A34" s="21" t="s">
        <v>27</v>
      </c>
      <c r="B34" t="s">
        <v>173</v>
      </c>
    </row>
    <row r="35" spans="1:3" x14ac:dyDescent="0.25">
      <c r="A35" s="21" t="s">
        <v>28</v>
      </c>
      <c r="B35" t="s">
        <v>65</v>
      </c>
      <c r="C35" s="3" t="str">
        <f>CONCATENATE("    Instead of ",B35,", there is a ",B36," nucleotide.")</f>
        <v xml:space="preserve">    Instead of adenine (A), there is a cytosine (C) nucleotide.</v>
      </c>
    </row>
    <row r="36" spans="1:3" x14ac:dyDescent="0.25">
      <c r="A36" s="21" t="s">
        <v>30</v>
      </c>
      <c r="B36" t="str">
        <f>"cytosine (C)"</f>
        <v>cytosine (C)</v>
      </c>
    </row>
    <row r="37" spans="1:3" x14ac:dyDescent="0.25">
      <c r="A37" s="21" t="s">
        <v>33</v>
      </c>
      <c r="B37" t="s">
        <v>174</v>
      </c>
      <c r="C37" s="3" t="str">
        <f>"  &lt;/Variant&gt;"</f>
        <v xml:space="preserve">  &lt;/Variant&gt;</v>
      </c>
    </row>
    <row r="38" spans="1:3" s="17" customFormat="1" x14ac:dyDescent="0.25">
      <c r="A38" s="23"/>
      <c r="B38" s="16"/>
    </row>
    <row r="39" spans="1:3" s="17" customFormat="1" x14ac:dyDescent="0.25">
      <c r="A39" s="23"/>
      <c r="B39" s="16"/>
      <c r="C39" s="17" t="str">
        <f>C20</f>
        <v>&lt;# T928G #&gt;</v>
      </c>
    </row>
    <row r="40" spans="1:3" x14ac:dyDescent="0.25">
      <c r="A40" s="21" t="s">
        <v>34</v>
      </c>
      <c r="B40" s="22" t="str">
        <f>H14</f>
        <v>NC000001_1.11:g.</v>
      </c>
      <c r="C40" s="3" t="str">
        <f>CONCATENATE("  &lt;Genotype hgvs=",CHAR(34),B40,B41,";",B42,CHAR(34)," name=",CHAR(34),B34,CHAR(34),"&gt; ")</f>
        <v xml:space="preserve">  &lt;Genotype hgvs="NC000001_1.11:g.[2222T&gt;G];[2222=]" name="A7783504C"&gt; </v>
      </c>
    </row>
    <row r="41" spans="1:3" x14ac:dyDescent="0.25">
      <c r="A41" s="21" t="s">
        <v>33</v>
      </c>
      <c r="B41" s="22" t="str">
        <f t="shared" ref="B41:B45" si="1">H15</f>
        <v>[2222T&gt;G]</v>
      </c>
    </row>
    <row r="42" spans="1:3" x14ac:dyDescent="0.25">
      <c r="A42" s="21" t="s">
        <v>28</v>
      </c>
      <c r="B42" s="22" t="str">
        <f t="shared" si="1"/>
        <v>[2222=]</v>
      </c>
      <c r="C42" s="3" t="str">
        <f>CONCATENATE("    # What does this mean?   &lt;# ",B41,";",B42,", one variant #&gt; ")</f>
        <v xml:space="preserve">    # What does this mean?   &lt;# [2222T&gt;G];[2222=], one variant #&gt; </v>
      </c>
    </row>
    <row r="43" spans="1:3" x14ac:dyDescent="0.25">
      <c r="A43" s="21" t="s">
        <v>36</v>
      </c>
      <c r="B43" s="22" t="str">
        <f t="shared" si="1"/>
        <v>People with this variant have one copy of the [T928G](https://www.ncbi.nlm.nih.gov/projects/SNP/snp_ref.cgi?rs=6691840)[(Ser310Ala)](https://www.ncbi.nlm.nih.gov/pubmed/11986986) variant. This substitution of a single nucleotide is known as a missense mutation.</v>
      </c>
      <c r="C43" s="3" t="s">
        <v>25</v>
      </c>
    </row>
    <row r="44" spans="1:3" x14ac:dyDescent="0.25">
      <c r="A44" s="8" t="s">
        <v>37</v>
      </c>
      <c r="B44" s="22" t="str">
        <f t="shared" si="1"/>
        <v>Having one copy of this variant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c r="C44" s="3" t="str">
        <f>CONCATENATE("    ",B43)</f>
        <v xml:space="preserve">    People with this variant have one copy of the [T928G](https://www.ncbi.nlm.nih.gov/projects/SNP/snp_ref.cgi?rs=6691840)[(Ser310Ala)](https://www.ncbi.nlm.nih.gov/pubmed/11986986) variant. This substitution of a single nucleotide is known as a missense mutation.</v>
      </c>
    </row>
    <row r="45" spans="1:3" x14ac:dyDescent="0.25">
      <c r="A45" s="8" t="s">
        <v>38</v>
      </c>
      <c r="B45" s="22">
        <f t="shared" si="1"/>
        <v>43</v>
      </c>
    </row>
    <row r="46" spans="1:3" x14ac:dyDescent="0.25">
      <c r="A46" s="21"/>
      <c r="C46" s="3" t="s">
        <v>39</v>
      </c>
    </row>
    <row r="47" spans="1:3" x14ac:dyDescent="0.25">
      <c r="A47" s="8"/>
    </row>
    <row r="48" spans="1:3" x14ac:dyDescent="0.25">
      <c r="A48" s="8"/>
      <c r="C48" s="3" t="str">
        <f>CONCATENATE("    ",B44)</f>
        <v xml:space="preserve">    Having one copy of this variant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49" spans="1:3" x14ac:dyDescent="0.25">
      <c r="A49" s="8"/>
    </row>
    <row r="50" spans="1:3" x14ac:dyDescent="0.25">
      <c r="A50" s="8"/>
      <c r="C50" s="3" t="s">
        <v>40</v>
      </c>
    </row>
    <row r="51" spans="1:3" x14ac:dyDescent="0.25">
      <c r="A51" s="21"/>
    </row>
    <row r="52" spans="1:3" x14ac:dyDescent="0.25">
      <c r="A52" s="21"/>
      <c r="C52" s="3" t="str">
        <f>CONCATENATE( "    &lt;piechart percentage=",B45," /&gt;")</f>
        <v xml:space="preserve">    &lt;piechart percentage=43 /&gt;</v>
      </c>
    </row>
    <row r="53" spans="1:3" x14ac:dyDescent="0.25">
      <c r="A53" s="21"/>
      <c r="C53" s="3" t="str">
        <f>"  &lt;/Genotype&gt;"</f>
        <v xml:space="preserve">  &lt;/Genotype&gt;</v>
      </c>
    </row>
    <row r="54" spans="1:3" x14ac:dyDescent="0.25">
      <c r="A54" s="21" t="s">
        <v>41</v>
      </c>
      <c r="B54" s="9" t="str">
        <f>H20</f>
        <v>People with this variant have two copies of the [T928G](https://www.ncbi.nlm.nih.gov/projects/SNP/snp_ref.cgi?rs=6691840)[(Ser310Ala)](https://www.ncbi.nlm.nih.gov/pubmed/11986986) variant. This substitution of a single nucleotide is known as a missense mutation.</v>
      </c>
      <c r="C54" s="3" t="str">
        <f>CONCATENATE("  &lt;Genotype hgvs=",CHAR(34),B40,B41,";",B41,CHAR(34)," name=",CHAR(34),B34,CHAR(34),"&gt; ")</f>
        <v xml:space="preserve">  &lt;Genotype hgvs="NC000001_1.11:g.[2222T&gt;G];[2222T&gt;G]" name="A7783504C"&gt; </v>
      </c>
    </row>
    <row r="55" spans="1:3" x14ac:dyDescent="0.25">
      <c r="A55" s="8" t="s">
        <v>42</v>
      </c>
      <c r="B55" s="9" t="str">
        <f t="shared" ref="B55:B56" si="2">H21</f>
        <v>This variant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56" spans="1:3" x14ac:dyDescent="0.25">
      <c r="A56" s="8" t="s">
        <v>38</v>
      </c>
      <c r="B56" s="9">
        <f t="shared" si="2"/>
        <v>19.899999999999999</v>
      </c>
      <c r="C56" s="3" t="str">
        <f>CONCATENATE("    # What does this mean?  &lt;# ",B41,";",B41,", two variants #&gt; ")</f>
        <v xml:space="preserve">    # What does this mean?  &lt;# [2222T&gt;G];[2222T&gt;G], two variants #&gt; </v>
      </c>
    </row>
    <row r="57" spans="1:3" x14ac:dyDescent="0.25">
      <c r="A57" s="8"/>
    </row>
    <row r="58" spans="1:3" x14ac:dyDescent="0.25">
      <c r="A58" s="21"/>
      <c r="C58" s="3" t="str">
        <f>CONCATENATE("    ",B54)</f>
        <v xml:space="preserve">    People with this variant have two copies of the [T928G](https://www.ncbi.nlm.nih.gov/projects/SNP/snp_ref.cgi?rs=6691840)[(Ser310Ala)](https://www.ncbi.nlm.nih.gov/pubmed/11986986) variant. This substitution of a single nucleotide is known as a missense mutation.</v>
      </c>
    </row>
    <row r="59" spans="1:3" x14ac:dyDescent="0.25">
      <c r="A59" s="8"/>
    </row>
    <row r="60" spans="1:3" x14ac:dyDescent="0.25">
      <c r="A60" s="8"/>
      <c r="C60" s="3" t="s">
        <v>39</v>
      </c>
    </row>
    <row r="61" spans="1:3" x14ac:dyDescent="0.25">
      <c r="A61" s="8"/>
    </row>
    <row r="62" spans="1:3" x14ac:dyDescent="0.25">
      <c r="A62" s="8"/>
      <c r="C62" s="3" t="str">
        <f>CONCATENATE("    ",B55)</f>
        <v xml:space="preserve">    This variant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63" spans="1:3" x14ac:dyDescent="0.25">
      <c r="A63" s="8"/>
    </row>
    <row r="64" spans="1:3" x14ac:dyDescent="0.25">
      <c r="A64" s="21"/>
      <c r="C64" s="3" t="s">
        <v>40</v>
      </c>
    </row>
    <row r="65" spans="1:3" x14ac:dyDescent="0.25">
      <c r="A65" s="21"/>
    </row>
    <row r="66" spans="1:3" x14ac:dyDescent="0.25">
      <c r="A66" s="21"/>
      <c r="C66" s="3" t="str">
        <f>CONCATENATE( "    &lt;piechart percentage=",B56," /&gt;")</f>
        <v xml:space="preserve">    &lt;piechart percentage=19.9 /&gt;</v>
      </c>
    </row>
    <row r="67" spans="1:3" x14ac:dyDescent="0.25">
      <c r="A67" s="21"/>
      <c r="C67" s="3" t="str">
        <f>"  &lt;/Genotype&gt;"</f>
        <v xml:space="preserve">  &lt;/Genotype&gt;</v>
      </c>
    </row>
    <row r="68" spans="1:3" x14ac:dyDescent="0.25">
      <c r="A68" s="21" t="s">
        <v>43</v>
      </c>
      <c r="B68" s="9" t="str">
        <f>H23</f>
        <v>Your GRIK3 gene has no variants. A normal gene is referred to as a "wild-type" gene.</v>
      </c>
      <c r="C68" s="3" t="str">
        <f>CONCATENATE("  &lt;Genotype hgvs=",CHAR(34),B40,B42,";",B42,CHAR(34)," name=",CHAR(34),B34,CHAR(34),"&gt; ")</f>
        <v xml:space="preserve">  &lt;Genotype hgvs="NC000001_1.11:g.[2222=];[2222=]" name="A7783504C"&gt; </v>
      </c>
    </row>
    <row r="69" spans="1:3" x14ac:dyDescent="0.25">
      <c r="A69" s="8" t="s">
        <v>44</v>
      </c>
      <c r="B69" s="9" t="str">
        <f t="shared" ref="B69:B70" si="3">H24</f>
        <v>This variant is not associated with increased risk.</v>
      </c>
    </row>
    <row r="70" spans="1:3" x14ac:dyDescent="0.25">
      <c r="A70" s="8" t="s">
        <v>38</v>
      </c>
      <c r="B70" s="9">
        <f t="shared" si="3"/>
        <v>37.1</v>
      </c>
      <c r="C70" s="3" t="s">
        <v>221</v>
      </c>
    </row>
    <row r="71" spans="1:3" x14ac:dyDescent="0.25">
      <c r="A71" s="21"/>
    </row>
    <row r="72" spans="1:3" x14ac:dyDescent="0.25">
      <c r="A72" s="8"/>
      <c r="C72" s="3" t="str">
        <f>CONCATENATE("    ",B68)</f>
        <v xml:space="preserve">    Your GRIK3 gene has no variants. A normal gene is referred to as a "wild-type" gene.</v>
      </c>
    </row>
    <row r="73" spans="1:3" x14ac:dyDescent="0.25">
      <c r="A73" s="8"/>
    </row>
    <row r="74" spans="1:3" x14ac:dyDescent="0.25">
      <c r="A74" s="21"/>
      <c r="C74" s="3" t="s">
        <v>40</v>
      </c>
    </row>
    <row r="75" spans="1:3" x14ac:dyDescent="0.25">
      <c r="A75" s="21"/>
    </row>
    <row r="76" spans="1:3" x14ac:dyDescent="0.25">
      <c r="A76" s="21"/>
      <c r="C76" s="3" t="str">
        <f>CONCATENATE( "    &lt;piechart percentage=",B70," /&gt;")</f>
        <v xml:space="preserve">    &lt;piechart percentage=37.1 /&gt;</v>
      </c>
    </row>
    <row r="77" spans="1:3" x14ac:dyDescent="0.25">
      <c r="A77" s="21"/>
      <c r="C77" s="3" t="str">
        <f>"  &lt;/Genotype&gt;"</f>
        <v xml:space="preserve">  &lt;/Genotype&gt;</v>
      </c>
    </row>
    <row r="78" spans="1:3" x14ac:dyDescent="0.25">
      <c r="A78" s="21"/>
      <c r="C78" s="3" t="str">
        <f>C26</f>
        <v>&lt;# C36983994T #&gt;</v>
      </c>
    </row>
    <row r="79" spans="1:3" x14ac:dyDescent="0.25">
      <c r="A79" s="21" t="s">
        <v>34</v>
      </c>
      <c r="B79" s="22" t="str">
        <f>I14</f>
        <v>NC_000001.11:g.</v>
      </c>
      <c r="C79" s="3" t="str">
        <f>CONCATENATE("  &lt;Genotype hgvs=",CHAR(34),B79,B80,";",B81,CHAR(34)," name=",CHAR(34),B73,CHAR(34),"&gt; ")</f>
        <v xml:space="preserve">  &lt;Genotype hgvs="NC_000001.11:g.[36983994C&gt;T];[36983994=]" name=""&gt; </v>
      </c>
    </row>
    <row r="80" spans="1:3" x14ac:dyDescent="0.25">
      <c r="A80" s="21" t="s">
        <v>33</v>
      </c>
      <c r="B80" s="22" t="str">
        <f t="shared" ref="B80:B84" si="4">I15</f>
        <v>[36983994C&gt;T]</v>
      </c>
    </row>
    <row r="81" spans="1:3" x14ac:dyDescent="0.25">
      <c r="A81" s="21" t="s">
        <v>28</v>
      </c>
      <c r="B81" s="22" t="str">
        <f t="shared" si="4"/>
        <v>[36983994=]</v>
      </c>
      <c r="C81" s="3" t="str">
        <f>CONCATENATE("    # What does this mean?   &lt;# ",B80,";",B81,", one variant #&gt; ")</f>
        <v xml:space="preserve">    # What does this mean?   &lt;# [36983994C&gt;T];[36983994=], one variant #&gt; </v>
      </c>
    </row>
    <row r="82" spans="1:3" x14ac:dyDescent="0.25">
      <c r="A82" s="21" t="s">
        <v>36</v>
      </c>
      <c r="B82" s="22" t="str">
        <f t="shared" si="4"/>
        <v>People with this variant have one copy of the [C36983994T](https://www.ncbi.nlm.nih.gov/projects/SNP/snp_ref.cgi?rs=3913434) variant. This substitution of a single nucleotide is known as a missense mutation.</v>
      </c>
      <c r="C82" s="3" t="s">
        <v>25</v>
      </c>
    </row>
    <row r="83" spans="1:3" x14ac:dyDescent="0.25">
      <c r="A83" s="8" t="s">
        <v>37</v>
      </c>
      <c r="B83" s="22" t="str">
        <f t="shared" si="4"/>
        <v>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C83" s="3" t="str">
        <f>CONCATENATE("    ",B82)</f>
        <v xml:space="preserve">    People with this variant have one copy of the [C36983994T](https://www.ncbi.nlm.nih.gov/projects/SNP/snp_ref.cgi?rs=3913434) variant. This substitution of a single nucleotide is known as a missense mutation.</v>
      </c>
    </row>
    <row r="84" spans="1:3" x14ac:dyDescent="0.25">
      <c r="A84" s="8" t="s">
        <v>38</v>
      </c>
      <c r="B84" s="22">
        <f t="shared" si="4"/>
        <v>1.8</v>
      </c>
    </row>
    <row r="85" spans="1:3" x14ac:dyDescent="0.25">
      <c r="A85" s="21"/>
      <c r="C85" s="3" t="s">
        <v>39</v>
      </c>
    </row>
    <row r="86" spans="1:3" x14ac:dyDescent="0.25">
      <c r="A86" s="8"/>
    </row>
    <row r="87" spans="1:3" x14ac:dyDescent="0.25">
      <c r="A87" s="8"/>
      <c r="C87" s="3" t="str">
        <f>CONCATENATE("    ",B83)</f>
        <v xml:space="preserve">    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88" spans="1:3" x14ac:dyDescent="0.25">
      <c r="A88" s="8"/>
    </row>
    <row r="89" spans="1:3" x14ac:dyDescent="0.25">
      <c r="A89" s="8"/>
      <c r="C89" s="3" t="s">
        <v>40</v>
      </c>
    </row>
    <row r="90" spans="1:3" x14ac:dyDescent="0.25">
      <c r="A90" s="21"/>
    </row>
    <row r="91" spans="1:3" x14ac:dyDescent="0.25">
      <c r="A91" s="21"/>
      <c r="C91" s="3" t="str">
        <f>CONCATENATE( "    &lt;piechart percentage=",B84," /&gt;")</f>
        <v xml:space="preserve">    &lt;piechart percentage=1.8 /&gt;</v>
      </c>
    </row>
    <row r="92" spans="1:3" x14ac:dyDescent="0.25">
      <c r="A92" s="21"/>
      <c r="C92" s="3" t="str">
        <f>"  &lt;/Genotype&gt;"</f>
        <v xml:space="preserve">  &lt;/Genotype&gt;</v>
      </c>
    </row>
    <row r="93" spans="1:3" x14ac:dyDescent="0.25">
      <c r="A93" s="21" t="s">
        <v>41</v>
      </c>
      <c r="B93" s="9" t="str">
        <f>I20</f>
        <v>People with this variant have two copies of the [C36983994T](https://www.ncbi.nlm.nih.gov/projects/SNP/snp_ref.cgi?rs=3913434) variant. This substitution of a single nucleotide is known as a missense mutation.</v>
      </c>
      <c r="C93" s="3" t="str">
        <f>CONCATENATE("  &lt;Genotype hgvs=",CHAR(34),B79,B80,";",B80,CHAR(34)," name=",CHAR(34),B73,CHAR(34),"&gt; ")</f>
        <v xml:space="preserve">  &lt;Genotype hgvs="NC_000001.11:g.[36983994C&gt;T];[36983994C&gt;T]" name=""&gt; </v>
      </c>
    </row>
    <row r="94" spans="1:3" x14ac:dyDescent="0.25">
      <c r="A94" s="8" t="s">
        <v>42</v>
      </c>
      <c r="B94" s="9" t="str">
        <f t="shared" ref="B94:B95" si="5">I21</f>
        <v>This variant is not associated with increased risk.</v>
      </c>
    </row>
    <row r="95" spans="1:3" x14ac:dyDescent="0.25">
      <c r="A95" s="8" t="s">
        <v>38</v>
      </c>
      <c r="B95" s="9">
        <f t="shared" si="5"/>
        <v>0.5</v>
      </c>
      <c r="C95" s="3" t="str">
        <f>CONCATENATE("    # What does this mean?  &lt;# ",B80,";",B80,", two variants #&gt; ")</f>
        <v xml:space="preserve">    # What does this mean?  &lt;# [36983994C&gt;T];[36983994C&gt;T], two variants #&gt; </v>
      </c>
    </row>
    <row r="96" spans="1:3" x14ac:dyDescent="0.25">
      <c r="A96" s="8"/>
    </row>
    <row r="97" spans="1:3" x14ac:dyDescent="0.25">
      <c r="A97" s="21"/>
      <c r="C97" s="3" t="str">
        <f>CONCATENATE("    ",B93)</f>
        <v xml:space="preserve">    People with this variant have two copies of the [C36983994T](https://www.ncbi.nlm.nih.gov/projects/SNP/snp_ref.cgi?rs=3913434) variant. This substitution of a single nucleotide is known as a missense mutation.</v>
      </c>
    </row>
    <row r="98" spans="1:3" x14ac:dyDescent="0.25">
      <c r="A98" s="8"/>
    </row>
    <row r="99" spans="1:3" x14ac:dyDescent="0.25">
      <c r="A99" s="8"/>
      <c r="C99" s="3" t="s">
        <v>39</v>
      </c>
    </row>
    <row r="100" spans="1:3" x14ac:dyDescent="0.25">
      <c r="A100" s="8"/>
    </row>
    <row r="101" spans="1:3" x14ac:dyDescent="0.25">
      <c r="A101" s="8"/>
      <c r="C101" s="3" t="str">
        <f>CONCATENATE("    ",B94)</f>
        <v xml:space="preserve">    This variant is not associated with increased risk.</v>
      </c>
    </row>
    <row r="102" spans="1:3" x14ac:dyDescent="0.25">
      <c r="A102" s="8"/>
    </row>
    <row r="103" spans="1:3" x14ac:dyDescent="0.25">
      <c r="A103" s="21"/>
      <c r="C103" s="3" t="s">
        <v>40</v>
      </c>
    </row>
    <row r="104" spans="1:3" x14ac:dyDescent="0.25">
      <c r="A104" s="21"/>
    </row>
    <row r="105" spans="1:3" x14ac:dyDescent="0.25">
      <c r="A105" s="21"/>
      <c r="C105" s="3" t="str">
        <f>CONCATENATE( "    &lt;piechart percentage=",B95," /&gt;")</f>
        <v xml:space="preserve">    &lt;piechart percentage=0.5 /&gt;</v>
      </c>
    </row>
    <row r="106" spans="1:3" x14ac:dyDescent="0.25">
      <c r="A106" s="21"/>
      <c r="C106" s="3" t="str">
        <f>"  &lt;/Genotype&gt;"</f>
        <v xml:space="preserve">  &lt;/Genotype&gt;</v>
      </c>
    </row>
    <row r="107" spans="1:3" x14ac:dyDescent="0.25">
      <c r="A107" s="21" t="s">
        <v>43</v>
      </c>
      <c r="B107" s="9" t="str">
        <f>I23</f>
        <v>Your GRIK3 gene has no variants. A normal gene is referred to as a "wild-type" gene.</v>
      </c>
      <c r="C107" s="3" t="str">
        <f>CONCATENATE("  &lt;Genotype hgvs=",CHAR(34),B79,B81,";",B81,CHAR(34)," name=",CHAR(34),B73,CHAR(34),"&gt; ")</f>
        <v xml:space="preserve">  &lt;Genotype hgvs="NC_000001.11:g.[36983994=];[36983994=]" name=""&gt; </v>
      </c>
    </row>
    <row r="108" spans="1:3" x14ac:dyDescent="0.25">
      <c r="A108" s="8" t="s">
        <v>44</v>
      </c>
      <c r="B108" s="9" t="str">
        <f t="shared" ref="B108:B109" si="6">I24</f>
        <v>This variant is not associated with increased risk.</v>
      </c>
    </row>
    <row r="109" spans="1:3" x14ac:dyDescent="0.25">
      <c r="A109" s="8" t="s">
        <v>38</v>
      </c>
      <c r="B109" s="9">
        <f t="shared" si="6"/>
        <v>97.8</v>
      </c>
      <c r="C109" s="3" t="s">
        <v>221</v>
      </c>
    </row>
    <row r="110" spans="1:3" x14ac:dyDescent="0.25">
      <c r="A110" s="21"/>
    </row>
    <row r="111" spans="1:3" x14ac:dyDescent="0.25">
      <c r="A111" s="8"/>
      <c r="C111" s="3" t="str">
        <f>CONCATENATE("    ",B107)</f>
        <v xml:space="preserve">    Your GRIK3 gene has no variants. A normal gene is referred to as a "wild-type" gene.</v>
      </c>
    </row>
    <row r="112" spans="1:3" x14ac:dyDescent="0.25">
      <c r="A112" s="8"/>
    </row>
    <row r="113" spans="1:3" x14ac:dyDescent="0.25">
      <c r="A113" s="21"/>
      <c r="C113" s="3" t="s">
        <v>40</v>
      </c>
    </row>
    <row r="114" spans="1:3" x14ac:dyDescent="0.25">
      <c r="A114" s="21"/>
    </row>
    <row r="115" spans="1:3" x14ac:dyDescent="0.25">
      <c r="A115" s="21"/>
      <c r="C115" s="3" t="str">
        <f>CONCATENATE( "    &lt;piechart percentage=",B109," /&gt;")</f>
        <v xml:space="preserve">    &lt;piechart percentage=97.8 /&gt;</v>
      </c>
    </row>
    <row r="116" spans="1:3" x14ac:dyDescent="0.25">
      <c r="A116" s="21"/>
      <c r="C116" s="3" t="str">
        <f>"  &lt;/Genotype&gt;"</f>
        <v xml:space="preserve">  &lt;/Genotype&gt;</v>
      </c>
    </row>
    <row r="117" spans="1:3" x14ac:dyDescent="0.25">
      <c r="A117" s="21"/>
      <c r="C117" s="3" t="str">
        <f>C32</f>
        <v>&lt;# A7783504C #&gt;</v>
      </c>
    </row>
    <row r="118" spans="1:3" x14ac:dyDescent="0.25">
      <c r="A118" s="21" t="s">
        <v>34</v>
      </c>
      <c r="B118" s="22" t="str">
        <f>J14</f>
        <v>NC_000002.11:g.</v>
      </c>
      <c r="C118" s="3" t="str">
        <f>CONCATENATE("  &lt;Genotype hgvs=",CHAR(34),B118,B119,";",B120,CHAR(34)," name=",CHAR(34),B112,CHAR(34),"&gt; ")</f>
        <v xml:space="preserve">  &lt;Genotype hgvs="NC_000002.11:g.[7783504A&gt;C];[7783504=]" name=""&gt; </v>
      </c>
    </row>
    <row r="119" spans="1:3" x14ac:dyDescent="0.25">
      <c r="A119" s="21" t="s">
        <v>33</v>
      </c>
      <c r="B119" s="22" t="str">
        <f t="shared" ref="B119:B123" si="7">J15</f>
        <v>[7783504A&gt;C]</v>
      </c>
    </row>
    <row r="120" spans="1:3" x14ac:dyDescent="0.25">
      <c r="A120" s="21" t="s">
        <v>28</v>
      </c>
      <c r="B120" s="22" t="str">
        <f t="shared" si="7"/>
        <v>[7783504=]</v>
      </c>
      <c r="C120" s="3" t="str">
        <f>CONCATENATE("    # What does this mean?   &lt;# ",B119,";",B120,", one variant #&gt; ")</f>
        <v xml:space="preserve">    # What does this mean?   &lt;# [7783504A&gt;C];[7783504=], one variant #&gt; </v>
      </c>
    </row>
    <row r="121" spans="1:3" x14ac:dyDescent="0.25">
      <c r="A121" s="21" t="s">
        <v>36</v>
      </c>
      <c r="B121" s="22" t="str">
        <f t="shared" si="7"/>
        <v>People with this variant have one copy of the [A7783504C](https://www.ncbi.nlm.nih.gov/projects/SNP/snp_ref.cgi?rs=270838) variant. This substitution of a single nucleotide is known as a missense mutation.</v>
      </c>
      <c r="C121" s="3" t="s">
        <v>25</v>
      </c>
    </row>
    <row r="122" spans="1:3" x14ac:dyDescent="0.25">
      <c r="A122" s="8" t="s">
        <v>37</v>
      </c>
      <c r="B122" s="22" t="str">
        <f t="shared" si="7"/>
        <v>This variant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C122" s="3" t="str">
        <f>CONCATENATE("    ",B121)</f>
        <v xml:space="preserve">    People with this variant have one copy of the [A7783504C](https://www.ncbi.nlm.nih.gov/projects/SNP/snp_ref.cgi?rs=270838) variant. This substitution of a single nucleotide is known as a missense mutation.</v>
      </c>
    </row>
    <row r="123" spans="1:3" x14ac:dyDescent="0.25">
      <c r="A123" s="8" t="s">
        <v>38</v>
      </c>
      <c r="B123" s="22">
        <f t="shared" si="7"/>
        <v>15.8</v>
      </c>
    </row>
    <row r="124" spans="1:3" x14ac:dyDescent="0.25">
      <c r="A124" s="21"/>
      <c r="C124" s="3" t="s">
        <v>39</v>
      </c>
    </row>
    <row r="125" spans="1:3" x14ac:dyDescent="0.25">
      <c r="A125" s="8"/>
    </row>
    <row r="126" spans="1:3" x14ac:dyDescent="0.25">
      <c r="A126" s="8"/>
      <c r="C126" s="3" t="str">
        <f>CONCATENATE("    ",B122)</f>
        <v xml:space="preserve">    This variant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27" spans="1:3" x14ac:dyDescent="0.25">
      <c r="A127" s="8"/>
    </row>
    <row r="128" spans="1:3" x14ac:dyDescent="0.25">
      <c r="A128" s="8"/>
      <c r="C128" s="3" t="s">
        <v>40</v>
      </c>
    </row>
    <row r="129" spans="1:3" x14ac:dyDescent="0.25">
      <c r="A129" s="21"/>
    </row>
    <row r="130" spans="1:3" x14ac:dyDescent="0.25">
      <c r="A130" s="21"/>
      <c r="C130" s="3" t="str">
        <f>CONCATENATE( "    &lt;piechart percentage=",B123," /&gt;")</f>
        <v xml:space="preserve">    &lt;piechart percentage=15.8 /&gt;</v>
      </c>
    </row>
    <row r="131" spans="1:3" x14ac:dyDescent="0.25">
      <c r="A131" s="21"/>
      <c r="C131" s="3" t="str">
        <f>"  &lt;/Genotype&gt;"</f>
        <v xml:space="preserve">  &lt;/Genotype&gt;</v>
      </c>
    </row>
    <row r="132" spans="1:3" x14ac:dyDescent="0.25">
      <c r="A132" s="21" t="s">
        <v>41</v>
      </c>
      <c r="B132" s="9" t="str">
        <f>J20</f>
        <v>People with this variant have two copies of the [A7783504C](https://www.ncbi.nlm.nih.gov/projects/SNP/snp_ref.cgi?rs=270838) variant. This substitution of a single nucleotide is known as a missense mutation.</v>
      </c>
      <c r="C132" s="3" t="str">
        <f>CONCATENATE("  &lt;Genotype hgvs=",CHAR(34),B118,B119,";",B119,CHAR(34)," name=",CHAR(34),B112,CHAR(34),"&gt; ")</f>
        <v xml:space="preserve">  &lt;Genotype hgvs="NC_000002.11:g.[7783504A&gt;C];[7783504A&gt;C]" name=""&gt; </v>
      </c>
    </row>
    <row r="133" spans="1:3" x14ac:dyDescent="0.25">
      <c r="A133" s="8" t="s">
        <v>42</v>
      </c>
      <c r="B133" s="9" t="str">
        <f t="shared" ref="B133:B134" si="8">J21</f>
        <v>This variant is not associated with increased risk.</v>
      </c>
    </row>
    <row r="134" spans="1:3" x14ac:dyDescent="0.25">
      <c r="A134" s="8" t="s">
        <v>38</v>
      </c>
      <c r="B134" s="9">
        <f t="shared" si="8"/>
        <v>4.7</v>
      </c>
      <c r="C134" s="3" t="str">
        <f>CONCATENATE("    # What does this mean?  &lt;# ",B119,";",B119,", two variants #&gt; ")</f>
        <v xml:space="preserve">    # What does this mean?  &lt;# [7783504A&gt;C];[7783504A&gt;C], two variants #&gt; </v>
      </c>
    </row>
    <row r="135" spans="1:3" x14ac:dyDescent="0.25">
      <c r="A135" s="8"/>
    </row>
    <row r="136" spans="1:3" x14ac:dyDescent="0.25">
      <c r="A136" s="21"/>
      <c r="C136" s="3" t="str">
        <f>CONCATENATE("    ",B132)</f>
        <v xml:space="preserve">    People with this variant have two copies of the [A7783504C](https://www.ncbi.nlm.nih.gov/projects/SNP/snp_ref.cgi?rs=270838) variant. This substitution of a single nucleotide is known as a missense mutation.</v>
      </c>
    </row>
    <row r="137" spans="1:3" x14ac:dyDescent="0.25">
      <c r="A137" s="8"/>
    </row>
    <row r="138" spans="1:3" x14ac:dyDescent="0.25">
      <c r="A138" s="8"/>
      <c r="C138" s="3" t="s">
        <v>39</v>
      </c>
    </row>
    <row r="139" spans="1:3" x14ac:dyDescent="0.25">
      <c r="A139" s="8"/>
    </row>
    <row r="140" spans="1:3" x14ac:dyDescent="0.25">
      <c r="A140" s="8"/>
      <c r="C140" s="3" t="str">
        <f>CONCATENATE("    ",B133)</f>
        <v xml:space="preserve">    This variant is not associated with increased risk.</v>
      </c>
    </row>
    <row r="141" spans="1:3" x14ac:dyDescent="0.25">
      <c r="A141" s="8"/>
    </row>
    <row r="142" spans="1:3" x14ac:dyDescent="0.25">
      <c r="A142" s="21"/>
      <c r="C142" s="3" t="s">
        <v>40</v>
      </c>
    </row>
    <row r="143" spans="1:3" x14ac:dyDescent="0.25">
      <c r="A143" s="21"/>
    </row>
    <row r="144" spans="1:3" x14ac:dyDescent="0.25">
      <c r="A144" s="21"/>
      <c r="C144" s="3" t="str">
        <f>CONCATENATE( "    &lt;piechart percentage=",B134," /&gt;")</f>
        <v xml:space="preserve">    &lt;piechart percentage=4.7 /&gt;</v>
      </c>
    </row>
    <row r="145" spans="1:3" x14ac:dyDescent="0.25">
      <c r="A145" s="21"/>
      <c r="C145" s="3" t="str">
        <f>"  &lt;/Genotype&gt;"</f>
        <v xml:space="preserve">  &lt;/Genotype&gt;</v>
      </c>
    </row>
    <row r="146" spans="1:3" x14ac:dyDescent="0.25">
      <c r="A146" s="21" t="s">
        <v>43</v>
      </c>
      <c r="B146" s="9" t="str">
        <f>J23</f>
        <v>Your GRIK3 gene has no variants. A normal gene is referred to as a "wild-type" gene.</v>
      </c>
      <c r="C146" s="3" t="str">
        <f>CONCATENATE("  &lt;Genotype hgvs=",CHAR(34),B118,B120,";",B120,CHAR(34)," name=",CHAR(34),B112,CHAR(34),"&gt; ")</f>
        <v xml:space="preserve">  &lt;Genotype hgvs="NC_000002.11:g.[7783504=];[7783504=]" name=""&gt; </v>
      </c>
    </row>
    <row r="147" spans="1:3" x14ac:dyDescent="0.25">
      <c r="A147" s="8" t="s">
        <v>44</v>
      </c>
      <c r="B147" s="9" t="str">
        <f t="shared" ref="B147:B148" si="9">J24</f>
        <v>This variant is not associated with increased risk.</v>
      </c>
    </row>
    <row r="148" spans="1:3" x14ac:dyDescent="0.25">
      <c r="A148" s="8" t="s">
        <v>38</v>
      </c>
      <c r="B148" s="9">
        <f t="shared" si="9"/>
        <v>79.5</v>
      </c>
      <c r="C148" s="3" t="s">
        <v>221</v>
      </c>
    </row>
    <row r="149" spans="1:3" x14ac:dyDescent="0.25">
      <c r="A149" s="21"/>
    </row>
    <row r="150" spans="1:3" x14ac:dyDescent="0.25">
      <c r="A150" s="8"/>
      <c r="C150" s="3" t="str">
        <f>CONCATENATE("    ",B146)</f>
        <v xml:space="preserve">    Your GRIK3 gene has no variants. A normal gene is referred to as a "wild-type" gene.</v>
      </c>
    </row>
    <row r="151" spans="1:3" x14ac:dyDescent="0.25">
      <c r="A151" s="8"/>
    </row>
    <row r="152" spans="1:3" x14ac:dyDescent="0.25">
      <c r="A152" s="21"/>
      <c r="C152" s="3" t="s">
        <v>40</v>
      </c>
    </row>
    <row r="153" spans="1:3" x14ac:dyDescent="0.25">
      <c r="A153" s="21"/>
    </row>
    <row r="154" spans="1:3" x14ac:dyDescent="0.25">
      <c r="A154" s="21"/>
      <c r="C154" s="3" t="str">
        <f>CONCATENATE( "    &lt;piechart percentage=",B148," /&gt;")</f>
        <v xml:space="preserve">    &lt;piechart percentage=79.5 /&gt;</v>
      </c>
    </row>
    <row r="155" spans="1:3" x14ac:dyDescent="0.25">
      <c r="A155" s="21"/>
      <c r="C155" s="3" t="str">
        <f>"  &lt;/Genotype&gt;"</f>
        <v xml:space="preserve">  &lt;/Genotype&gt;</v>
      </c>
    </row>
    <row r="156" spans="1:3" x14ac:dyDescent="0.25">
      <c r="A156" s="21"/>
      <c r="C156" s="3" t="s">
        <v>45</v>
      </c>
    </row>
    <row r="157" spans="1:3" x14ac:dyDescent="0.25">
      <c r="A157" s="21" t="s">
        <v>46</v>
      </c>
      <c r="B157" s="9" t="str">
        <f>CONCATENATE("Your ",B14," gene has an unknown variant.")</f>
        <v>Your GRIK3 gene has an unknown variant.</v>
      </c>
      <c r="C157" s="3" t="str">
        <f>CONCATENATE("  &lt;Genotype hgvs=",CHAR(34),"unknown",CHAR(34),"&gt; ")</f>
        <v xml:space="preserve">  &lt;Genotype hgvs="unknown"&gt; </v>
      </c>
    </row>
    <row r="158" spans="1:3" x14ac:dyDescent="0.25">
      <c r="A158" s="8" t="s">
        <v>46</v>
      </c>
      <c r="B158" s="9" t="s">
        <v>47</v>
      </c>
      <c r="C158" s="3" t="s">
        <v>25</v>
      </c>
    </row>
    <row r="159" spans="1:3" x14ac:dyDescent="0.25">
      <c r="A159" s="8" t="s">
        <v>38</v>
      </c>
      <c r="C159" s="3" t="s">
        <v>35</v>
      </c>
    </row>
    <row r="160" spans="1:3" x14ac:dyDescent="0.25">
      <c r="A160" s="8"/>
    </row>
    <row r="161" spans="1:3" x14ac:dyDescent="0.25">
      <c r="A161" s="8"/>
      <c r="C161" s="3" t="str">
        <f>CONCATENATE("    ",B157)</f>
        <v xml:space="preserve">    Your GRIK3 gene has an unknown variant.</v>
      </c>
    </row>
    <row r="162" spans="1:3" x14ac:dyDescent="0.25">
      <c r="A162" s="8"/>
    </row>
    <row r="163" spans="1:3" x14ac:dyDescent="0.25">
      <c r="A163" s="21"/>
      <c r="C163" s="3" t="s">
        <v>40</v>
      </c>
    </row>
    <row r="164" spans="1:3" x14ac:dyDescent="0.25">
      <c r="A164" s="21"/>
    </row>
    <row r="165" spans="1:3" x14ac:dyDescent="0.25">
      <c r="A165" s="21"/>
      <c r="C165" s="3" t="str">
        <f>CONCATENATE( "    &lt;piechart percentage=",B159," /&gt;")</f>
        <v xml:space="preserve">    &lt;piechart percentage= /&gt;</v>
      </c>
    </row>
    <row r="166" spans="1:3" x14ac:dyDescent="0.25">
      <c r="A166" s="21"/>
      <c r="C166" s="3" t="str">
        <f>"  &lt;/Genotype&gt;"</f>
        <v xml:space="preserve">  &lt;/Genotype&gt;</v>
      </c>
    </row>
    <row r="167" spans="1:3" x14ac:dyDescent="0.25">
      <c r="A167" s="21"/>
      <c r="C167" s="3" t="s">
        <v>48</v>
      </c>
    </row>
    <row r="168" spans="1:3" x14ac:dyDescent="0.25">
      <c r="A168" s="21" t="s">
        <v>43</v>
      </c>
      <c r="B168" s="9" t="str">
        <f>CONCATENATE("Your ",B14," gene has no variants. A normal gene is referred to as a ",CHAR(34),"wild-type",CHAR(34)," gene.")</f>
        <v>Your GRIK3 gene has no variants. A normal gene is referred to as a "wild-type" gene.</v>
      </c>
      <c r="C168" s="3" t="str">
        <f>CONCATENATE("  &lt;Genotype hgvs=",CHAR(34),"wildtype",CHAR(34),"&gt;")</f>
        <v xml:space="preserve">  &lt;Genotype hgvs="wildtype"&gt;</v>
      </c>
    </row>
    <row r="169" spans="1:3" x14ac:dyDescent="0.25">
      <c r="A169" s="8" t="s">
        <v>44</v>
      </c>
      <c r="B169" s="9" t="s">
        <v>49</v>
      </c>
      <c r="C169" s="3" t="s">
        <v>25</v>
      </c>
    </row>
    <row r="170" spans="1:3" x14ac:dyDescent="0.25">
      <c r="A170" s="8" t="s">
        <v>38</v>
      </c>
      <c r="C170" s="3" t="s">
        <v>35</v>
      </c>
    </row>
    <row r="171" spans="1:3" x14ac:dyDescent="0.25">
      <c r="A171" s="8"/>
    </row>
    <row r="172" spans="1:3" x14ac:dyDescent="0.25">
      <c r="A172" s="8"/>
      <c r="C172" s="3" t="str">
        <f>CONCATENATE("    ",B168)</f>
        <v xml:space="preserve">    Your GRIK3 gene has no variants. A normal gene is referred to as a "wild-type" gene.</v>
      </c>
    </row>
    <row r="173" spans="1:3" x14ac:dyDescent="0.25">
      <c r="A173" s="8"/>
    </row>
    <row r="174" spans="1:3" x14ac:dyDescent="0.25">
      <c r="A174" s="8"/>
      <c r="C174" s="3" t="s">
        <v>40</v>
      </c>
    </row>
    <row r="175" spans="1:3" x14ac:dyDescent="0.25">
      <c r="A175" s="21"/>
    </row>
    <row r="176" spans="1:3" x14ac:dyDescent="0.25">
      <c r="A176" s="8"/>
      <c r="C176" s="3" t="str">
        <f>CONCATENATE( "    &lt;piechart percentage=",B170," /&gt;")</f>
        <v xml:space="preserve">    &lt;piechart percentage= /&gt;</v>
      </c>
    </row>
    <row r="177" spans="1:3" x14ac:dyDescent="0.25">
      <c r="A177" s="8"/>
      <c r="C177" s="3" t="str">
        <f>"  &lt;/Genotype&gt;"</f>
        <v xml:space="preserve">  &lt;/Genotype&gt;</v>
      </c>
    </row>
    <row r="178" spans="1:3" x14ac:dyDescent="0.25">
      <c r="A178" s="8"/>
      <c r="C178" s="3" t="str">
        <f>"&lt;/GeneAnalysis&gt;"</f>
        <v>&lt;/GeneAnalysis&gt;</v>
      </c>
    </row>
    <row r="179" spans="1:3" s="17" customFormat="1" x14ac:dyDescent="0.25">
      <c r="A179" s="23"/>
      <c r="B179" s="16"/>
    </row>
    <row r="180" spans="1:3" x14ac:dyDescent="0.25">
      <c r="A180" s="3" t="s">
        <v>50</v>
      </c>
      <c r="B180" s="35" t="s">
        <v>193</v>
      </c>
      <c r="C180" s="3" t="str">
        <f>CONCATENATE("&lt;# ",A180," ",B180," #&gt;")</f>
        <v>&lt;# symptoms depression, stress, problems with thinking or memory, brain fog, pain #&gt;</v>
      </c>
    </row>
    <row r="182" spans="1:3" x14ac:dyDescent="0.25">
      <c r="B182" s="35" t="s">
        <v>194</v>
      </c>
      <c r="C182" s="3" t="str">
        <f>CONCATENATE("&lt;symptoms ",B182," /&gt;")</f>
        <v>&lt;symptoms D003863 D040701 D008569 D010146 /&gt;</v>
      </c>
    </row>
    <row r="184" spans="1:3" x14ac:dyDescent="0.25">
      <c r="A184" s="3" t="s">
        <v>51</v>
      </c>
      <c r="B184" s="35" t="s">
        <v>195</v>
      </c>
      <c r="C184" s="3" t="str">
        <f>CONCATENATE("&lt;# ",A184," ",B184," #&gt;")</f>
        <v>&lt;# Tissue List brain D001921 #&gt;</v>
      </c>
    </row>
    <row r="186" spans="1:3" x14ac:dyDescent="0.25">
      <c r="B186" s="35" t="s">
        <v>196</v>
      </c>
      <c r="C186" s="3" t="str">
        <f>CONCATENATE("&lt;TissueList ",B186," /&gt;")</f>
        <v>&lt;TissueList D001921 /&gt;</v>
      </c>
    </row>
    <row r="187" spans="1:3" x14ac:dyDescent="0.25">
      <c r="B187" s="35"/>
    </row>
    <row r="188" spans="1:3" x14ac:dyDescent="0.25">
      <c r="A188" s="3" t="s">
        <v>52</v>
      </c>
      <c r="B188" s="35" t="s">
        <v>197</v>
      </c>
      <c r="C188" s="3" t="str">
        <f>CONCATENATE("&lt;# ",A188," ",B188," #&gt;")</f>
        <v>&lt;# Diseases schizophrenia D012559; major depressive disorder D003866; ME/CFS D015673;  #&gt;</v>
      </c>
    </row>
    <row r="190" spans="1:3" x14ac:dyDescent="0.25">
      <c r="B190" s="35" t="s">
        <v>198</v>
      </c>
      <c r="C190" s="3" t="str">
        <f>CONCATENATE("&lt;diseases ",B190," /&gt;")</f>
        <v>&lt;diseases D012559 D003866 D015673 /&gt;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6A235-C6E1-4612-9BDB-2EECBE515F8F}">
  <dimension ref="A1:M100"/>
  <sheetViews>
    <sheetView topLeftCell="A48" workbookViewId="0">
      <selection activeCell="C60" sqref="C60"/>
    </sheetView>
  </sheetViews>
  <sheetFormatPr defaultRowHeight="15" x14ac:dyDescent="0.25"/>
  <cols>
    <col min="1" max="1" width="15.7109375" bestFit="1" customWidth="1"/>
    <col min="2" max="2" width="23.5703125" customWidth="1"/>
    <col min="7" max="7" width="25.85546875" customWidth="1"/>
  </cols>
  <sheetData>
    <row r="1" spans="1:13" ht="15.75" x14ac:dyDescent="0.25">
      <c r="A1" s="1" t="s">
        <v>0</v>
      </c>
      <c r="B1" s="2" t="s">
        <v>1</v>
      </c>
      <c r="C1" s="1" t="s">
        <v>2</v>
      </c>
      <c r="D1" s="3"/>
      <c r="E1" s="3"/>
      <c r="F1" s="3"/>
      <c r="G1" s="3"/>
      <c r="H1" s="4"/>
      <c r="I1" s="5"/>
      <c r="J1" s="4"/>
      <c r="K1" s="4"/>
      <c r="L1" s="4"/>
      <c r="M1" s="3"/>
    </row>
    <row r="2" spans="1:13" ht="15.75" x14ac:dyDescent="0.25">
      <c r="A2" s="8" t="s">
        <v>3</v>
      </c>
      <c r="B2" t="s">
        <v>199</v>
      </c>
      <c r="C2" s="3" t="str">
        <f>CONCATENATE("&lt;",A2," ",B2," /&gt;")</f>
        <v>&lt;Gene_Name CLYBL /&gt;</v>
      </c>
      <c r="D2" s="9"/>
      <c r="E2" s="3"/>
      <c r="F2" s="3"/>
      <c r="G2" s="3"/>
      <c r="H2" s="4"/>
      <c r="I2" s="5"/>
      <c r="J2" s="4"/>
      <c r="K2" s="4"/>
      <c r="L2" s="4"/>
      <c r="M2" s="3"/>
    </row>
    <row r="3" spans="1:13" ht="15.75" x14ac:dyDescent="0.25">
      <c r="A3" s="1"/>
      <c r="B3" s="2"/>
      <c r="C3" s="1"/>
      <c r="D3" s="9"/>
      <c r="E3" s="3"/>
      <c r="F3" s="3"/>
      <c r="G3" s="3"/>
      <c r="H3" s="4"/>
      <c r="I3" s="5"/>
      <c r="J3" s="4"/>
      <c r="K3" s="4"/>
      <c r="L3" s="4"/>
      <c r="M3" s="3"/>
    </row>
    <row r="4" spans="1:13" ht="15.75" x14ac:dyDescent="0.25">
      <c r="A4" s="8" t="s">
        <v>4</v>
      </c>
      <c r="B4" s="9" t="s">
        <v>201</v>
      </c>
      <c r="C4" s="3" t="str">
        <f>CONCATENATE("&lt;",A4," ",B4," /&gt;")</f>
        <v>&lt;GeneName_full Citramalyl-CoA lyase, mitochondrial /&gt;</v>
      </c>
      <c r="D4" s="9"/>
      <c r="E4" s="3"/>
      <c r="F4" s="3"/>
      <c r="G4" s="3"/>
      <c r="H4" s="4"/>
      <c r="I4" s="5"/>
      <c r="J4" s="4"/>
      <c r="K4" s="4"/>
      <c r="L4" s="4"/>
      <c r="M4" s="3"/>
    </row>
    <row r="5" spans="1:13" ht="15.75" x14ac:dyDescent="0.25">
      <c r="A5" s="8"/>
      <c r="B5" s="2"/>
      <c r="C5" s="1"/>
      <c r="D5" s="9"/>
      <c r="E5" s="3"/>
      <c r="F5" s="3"/>
      <c r="G5" s="3"/>
      <c r="H5" s="4"/>
      <c r="I5" s="5"/>
      <c r="J5" s="4"/>
      <c r="K5" s="4"/>
      <c r="L5" s="4"/>
      <c r="M5" s="3"/>
    </row>
    <row r="6" spans="1:13" ht="15.75" x14ac:dyDescent="0.25">
      <c r="A6" s="8"/>
      <c r="B6" s="3"/>
      <c r="C6" s="3" t="str">
        <f>CONCATENATE("# What does the ",B2," gene do?")</f>
        <v># What does the CLYBL gene do?</v>
      </c>
      <c r="D6" s="3"/>
      <c r="E6" s="3"/>
      <c r="F6" s="3"/>
      <c r="G6" s="3"/>
      <c r="H6" s="4"/>
      <c r="I6" s="5"/>
      <c r="J6" s="4"/>
      <c r="K6" s="4"/>
      <c r="L6" s="4"/>
      <c r="M6" s="3"/>
    </row>
    <row r="7" spans="1:13" ht="15.75" x14ac:dyDescent="0.25">
      <c r="A7" s="8"/>
      <c r="B7" s="9"/>
      <c r="C7" s="3"/>
      <c r="D7" s="3"/>
      <c r="E7" s="3"/>
      <c r="F7" s="3"/>
      <c r="G7" s="3"/>
      <c r="H7" s="3" t="s">
        <v>5</v>
      </c>
      <c r="I7" s="13" t="s">
        <v>6</v>
      </c>
      <c r="J7" s="3">
        <v>0.47</v>
      </c>
      <c r="K7" s="3">
        <v>0.33300000000000002</v>
      </c>
      <c r="L7" s="3">
        <f t="shared" ref="L7:L12" si="0">J7/K7</f>
        <v>1.4114114114114114</v>
      </c>
      <c r="M7" s="3"/>
    </row>
    <row r="8" spans="1:13" ht="15.75" x14ac:dyDescent="0.25">
      <c r="A8" s="8" t="s">
        <v>7</v>
      </c>
      <c r="B8" s="10" t="s">
        <v>214</v>
      </c>
      <c r="C8" s="3" t="str">
        <f>CONCATENATE(B8," This gene is located on chromosome ",B10,".")</f>
        <v>[CLYBL](http://www.uniprot.org/uniprot/Q8N0X4) creates an energy production enzyme involved in the metabolism of vitamin B12 . It also involved in removing metals like magnesium and the citric acid cycle, which controls energy production and biosynthesis. Vitamin B12 is required for red blood cell formation, protein metabolism, neurological function, homocysteine conversion, and replicating DNA. Vitamin B12 plays a fundamental role in [detoxification](https://www.ncbi.nlm.nih.gov/pubmed/19409980) due to its substantial [antioxidant](https://www.ncbi.nlm.nih.gov/pubmed/19799418) properties. Vitamin B12 deficiency is linked with [anemia, neurodegenerative disorder, cardiovascular disease, gastrointestinal disease](https://www.ncbi.nlm.nih.gov/pubmed/22367966), and [ME/CFS](https://www.ncbi.nlm.nih.gov/pubmed/29100069). This gene is located on chromosome 13.</v>
      </c>
      <c r="D8" s="3"/>
      <c r="E8" s="3"/>
      <c r="F8" s="3"/>
      <c r="G8" s="3"/>
      <c r="H8" s="3" t="s">
        <v>8</v>
      </c>
      <c r="I8" s="13" t="s">
        <v>9</v>
      </c>
      <c r="J8" s="3">
        <v>0.24</v>
      </c>
      <c r="K8" s="3">
        <v>0.13700000000000001</v>
      </c>
      <c r="L8" s="3">
        <f t="shared" si="0"/>
        <v>1.751824817518248</v>
      </c>
      <c r="M8" s="3"/>
    </row>
    <row r="9" spans="1:13" ht="15.75" x14ac:dyDescent="0.25">
      <c r="A9" s="8"/>
      <c r="B9" s="11"/>
      <c r="C9" s="3"/>
      <c r="D9" s="3"/>
      <c r="E9" s="3"/>
      <c r="F9" s="3"/>
      <c r="G9" s="3"/>
      <c r="H9" s="3" t="s">
        <v>10</v>
      </c>
      <c r="I9" s="13" t="s">
        <v>11</v>
      </c>
      <c r="J9" s="3">
        <v>0.24</v>
      </c>
      <c r="K9" s="3">
        <v>0.13700000000000001</v>
      </c>
      <c r="L9" s="3">
        <f t="shared" si="0"/>
        <v>1.751824817518248</v>
      </c>
      <c r="M9" s="3"/>
    </row>
    <row r="10" spans="1:13" ht="15.75" x14ac:dyDescent="0.25">
      <c r="A10" s="8" t="s">
        <v>12</v>
      </c>
      <c r="B10" s="24">
        <v>13</v>
      </c>
      <c r="C10" s="3"/>
      <c r="D10" s="3"/>
      <c r="E10" s="3"/>
      <c r="F10" s="3"/>
      <c r="G10" s="3"/>
      <c r="H10" s="3" t="s">
        <v>13</v>
      </c>
      <c r="I10" s="13" t="s">
        <v>14</v>
      </c>
      <c r="J10" s="3">
        <v>0.44</v>
      </c>
      <c r="K10" s="3">
        <v>0.316</v>
      </c>
      <c r="L10" s="3">
        <f t="shared" si="0"/>
        <v>1.3924050632911393</v>
      </c>
      <c r="M10" s="3"/>
    </row>
    <row r="11" spans="1:13" ht="15.75" x14ac:dyDescent="0.25">
      <c r="A11" s="8" t="s">
        <v>15</v>
      </c>
      <c r="B11" s="24" t="s">
        <v>202</v>
      </c>
      <c r="C11" s="3"/>
      <c r="D11" s="3"/>
      <c r="E11" s="3"/>
      <c r="F11" s="3"/>
      <c r="G11" s="3"/>
      <c r="H11" s="3" t="s">
        <v>17</v>
      </c>
      <c r="I11" s="13" t="s">
        <v>18</v>
      </c>
      <c r="J11" s="3">
        <v>0.45</v>
      </c>
      <c r="K11" s="3">
        <v>0.33100000000000002</v>
      </c>
      <c r="L11" s="3">
        <f t="shared" si="0"/>
        <v>1.3595166163141994</v>
      </c>
      <c r="M11" s="3"/>
    </row>
    <row r="12" spans="1:13" ht="15.75" x14ac:dyDescent="0.25">
      <c r="A12" s="8" t="s">
        <v>19</v>
      </c>
      <c r="B12" s="24" t="s">
        <v>203</v>
      </c>
      <c r="C12" s="3"/>
      <c r="D12" s="3"/>
      <c r="E12" s="3"/>
      <c r="F12" s="3"/>
      <c r="G12" s="3"/>
      <c r="H12" s="3" t="s">
        <v>20</v>
      </c>
      <c r="I12" s="13" t="s">
        <v>21</v>
      </c>
      <c r="J12" s="3">
        <v>0.17299999999999999</v>
      </c>
      <c r="K12" s="3">
        <v>0.1</v>
      </c>
      <c r="L12" s="3">
        <f t="shared" si="0"/>
        <v>1.7299999999999998</v>
      </c>
      <c r="M12" s="3"/>
    </row>
    <row r="13" spans="1:13" ht="15.75" x14ac:dyDescent="0.25">
      <c r="A13" s="15"/>
      <c r="B13" s="16"/>
      <c r="C13" s="17"/>
      <c r="D13" s="17"/>
      <c r="E13" s="17"/>
      <c r="F13" s="17"/>
      <c r="G13" s="17"/>
      <c r="H13" s="17" t="str">
        <f>B22</f>
        <v>C775T</v>
      </c>
      <c r="I13" s="17"/>
      <c r="J13" s="17"/>
      <c r="K13" s="17"/>
      <c r="L13" s="17"/>
      <c r="M13" s="17"/>
    </row>
    <row r="14" spans="1:13" ht="15.75" x14ac:dyDescent="0.25">
      <c r="A14" s="8" t="s">
        <v>22</v>
      </c>
      <c r="B14" t="s">
        <v>199</v>
      </c>
      <c r="C14" s="3" t="str">
        <f>CONCATENATE("&lt;GeneAnalysis gene=",CHAR(34),B14,CHAR(34)," interval=",CHAR(34),B15,CHAR(34),"&gt; ")</f>
        <v xml:space="preserve">&lt;GeneAnalysis gene="CLYBL" interval="NC_000013.11:g.99606664_99909459"&gt; </v>
      </c>
      <c r="D14" s="3"/>
      <c r="E14" s="3"/>
      <c r="F14" s="3"/>
      <c r="G14" s="3"/>
      <c r="H14" t="s">
        <v>207</v>
      </c>
      <c r="I14" s="30"/>
      <c r="K14" s="18"/>
      <c r="L14" s="18"/>
      <c r="M14" s="18"/>
    </row>
    <row r="15" spans="1:13" ht="15.75" x14ac:dyDescent="0.25">
      <c r="A15" s="8" t="s">
        <v>23</v>
      </c>
      <c r="B15" t="s">
        <v>204</v>
      </c>
      <c r="C15" s="3"/>
      <c r="D15" s="3"/>
      <c r="E15" s="3"/>
      <c r="F15" s="3"/>
      <c r="G15" s="3"/>
      <c r="H15" s="9" t="s">
        <v>208</v>
      </c>
      <c r="I15" s="9"/>
      <c r="J15" s="9"/>
      <c r="K15" s="9"/>
      <c r="L15" s="9"/>
      <c r="M15" s="9"/>
    </row>
    <row r="16" spans="1:13" ht="15.75" x14ac:dyDescent="0.25">
      <c r="A16" s="8" t="s">
        <v>24</v>
      </c>
      <c r="B16" t="s">
        <v>200</v>
      </c>
      <c r="C16" s="3" t="str">
        <f>CONCATENATE("# What are some common variants of ",B14,"?")</f>
        <v># What are some common variants of CLYBL?</v>
      </c>
      <c r="D16" s="3"/>
      <c r="E16" s="3"/>
      <c r="F16" s="3"/>
      <c r="G16" s="3"/>
      <c r="H16" s="9" t="s">
        <v>209</v>
      </c>
      <c r="I16" s="9"/>
      <c r="J16" s="9"/>
      <c r="K16" s="9"/>
      <c r="L16" s="9"/>
      <c r="M16" s="9"/>
    </row>
    <row r="17" spans="1:13" ht="15.75" x14ac:dyDescent="0.25">
      <c r="A17" s="8"/>
      <c r="C17" s="3" t="s">
        <v>25</v>
      </c>
      <c r="D17" s="3"/>
      <c r="E17" s="3"/>
      <c r="F17" s="3"/>
      <c r="G17" s="3"/>
      <c r="H17" s="9" t="str">
        <f>CONCATENATE("People with this variant have one copy of the ",B25," variant. This substitution of a single nucleotide is known as a missense mutation.")</f>
        <v>People with this variant have one copy of the [C775T (Arg259Ter)](https://www.ncbi.nlm.nih.gov/pubmed/29100069) variant. This substitution of a single nucleotide is known as a missense mutation.</v>
      </c>
      <c r="I17" s="9"/>
      <c r="J17" s="9"/>
      <c r="K17" s="9"/>
      <c r="L17" s="9"/>
      <c r="M17" s="9"/>
    </row>
    <row r="18" spans="1:13" ht="15.75" x14ac:dyDescent="0.25">
      <c r="A18" s="3"/>
      <c r="C18" s="3" t="str">
        <f>CONCATENATE("A variant is a change at a specific point in the gene from the expected nucleotide sequence to another, resulting in incorrect ", B11," function. There is ",B16," common variant in ",B14,": ",B25,".")</f>
        <v>A variant is a change at a specific point in the gene from the expected nucleotide sequence to another, resulting in incorrect mitochondrial enzyme function. There is one common variant in CLYBL: [C775T (Arg259Ter)](https://www.ncbi.nlm.nih.gov/pubmed/29100069).</v>
      </c>
      <c r="D18" s="3"/>
      <c r="E18" s="3"/>
      <c r="F18" s="3"/>
      <c r="G18" s="3"/>
      <c r="H18" t="s">
        <v>215</v>
      </c>
      <c r="I18" s="9"/>
      <c r="J18" s="9"/>
      <c r="K18" s="9"/>
      <c r="L18" s="9"/>
      <c r="M18" s="9"/>
    </row>
    <row r="19" spans="1:13" ht="15.75" x14ac:dyDescent="0.25">
      <c r="A19" s="3"/>
      <c r="C19" s="3"/>
      <c r="D19" s="3"/>
      <c r="E19" s="3"/>
      <c r="F19" s="3"/>
      <c r="G19" s="3"/>
      <c r="H19">
        <v>5.3</v>
      </c>
      <c r="I19" s="24"/>
      <c r="J19" s="24"/>
      <c r="K19" s="24"/>
      <c r="L19" s="9"/>
      <c r="M19" s="9"/>
    </row>
    <row r="20" spans="1:13" ht="15.75" x14ac:dyDescent="0.25">
      <c r="A20" s="3"/>
      <c r="C20" s="3" t="str">
        <f>CONCATENATE("&lt;# ",B22," #&gt;")</f>
        <v>&lt;# C775T #&gt;</v>
      </c>
      <c r="D20" s="3"/>
      <c r="E20" s="3"/>
      <c r="F20" s="3"/>
      <c r="G20" s="3"/>
      <c r="H20" t="str">
        <f>CONCATENATE("People with this variant have two copies of the ",B25," variant. This substitution of a single nucleotide is known as a missense mutation.")</f>
        <v>People with this variant have two copies of the [C775T (Arg259Ter)](https://www.ncbi.nlm.nih.gov/pubmed/29100069) variant. This substitution of a single nucleotide is known as a missense mutation.</v>
      </c>
      <c r="I20" s="9"/>
      <c r="J20" s="9"/>
      <c r="K20" s="9"/>
      <c r="L20" s="9"/>
      <c r="M20" s="9"/>
    </row>
    <row r="21" spans="1:13" ht="15.75" x14ac:dyDescent="0.25">
      <c r="A21" s="8" t="s">
        <v>26</v>
      </c>
      <c r="B21" t="s">
        <v>205</v>
      </c>
      <c r="C21" s="3" t="str">
        <f>CONCATENATE("  &lt;Variant hgvs=",CHAR(34),B21,CHAR(34)," name=",CHAR(34),B22,CHAR(34),"&gt; ")</f>
        <v xml:space="preserve">  &lt;Variant hgvs="NC_000013.11:g.99866380C&gt;T" name="C775T"&gt; </v>
      </c>
      <c r="D21" s="3"/>
      <c r="E21" s="3"/>
      <c r="F21" s="3"/>
      <c r="G21" s="3"/>
      <c r="H21" t="s">
        <v>216</v>
      </c>
      <c r="I21" s="9"/>
      <c r="J21" s="9"/>
      <c r="K21" s="9"/>
      <c r="L21" s="9"/>
      <c r="M21" s="9"/>
    </row>
    <row r="22" spans="1:13" ht="15.75" x14ac:dyDescent="0.25">
      <c r="A22" s="21" t="s">
        <v>27</v>
      </c>
      <c r="B22" t="s">
        <v>206</v>
      </c>
      <c r="C22" s="3"/>
      <c r="D22" s="3"/>
      <c r="E22" s="3"/>
      <c r="F22" s="3"/>
      <c r="G22" s="3"/>
      <c r="H22">
        <v>0.9</v>
      </c>
      <c r="I22" s="24"/>
      <c r="J22" s="24"/>
      <c r="K22" s="24"/>
      <c r="L22" s="9"/>
      <c r="M22" s="9"/>
    </row>
    <row r="23" spans="1:13" ht="15.75" x14ac:dyDescent="0.25">
      <c r="A23" s="21" t="s">
        <v>28</v>
      </c>
      <c r="B23" t="s">
        <v>29</v>
      </c>
      <c r="C23" s="3" t="str">
        <f>CONCATENATE("    Instead of ",B23,", there is an ",B24," nucleotide.")</f>
        <v xml:space="preserve">    Instead of cytosine (C), there is an thymine (T) nucleotide.</v>
      </c>
      <c r="D23" s="3"/>
      <c r="E23" s="3"/>
      <c r="F23" s="3"/>
      <c r="G23" s="3"/>
      <c r="H23" s="9" t="str">
        <f>CONCATENATE("Your ",B14," gene has no variants. A normal gene is referred to as a ",CHAR(34),"wild-type",CHAR(34)," gene.")</f>
        <v>Your CLYBL gene has no variants. A normal gene is referred to as a "wild-type" gene.</v>
      </c>
      <c r="I23" s="9"/>
      <c r="J23" s="9"/>
      <c r="K23" s="9"/>
      <c r="L23" s="9"/>
      <c r="M23" s="9"/>
    </row>
    <row r="24" spans="1:13" ht="15.75" x14ac:dyDescent="0.25">
      <c r="A24" s="21" t="s">
        <v>30</v>
      </c>
      <c r="B24" t="s">
        <v>31</v>
      </c>
      <c r="C24" s="3"/>
      <c r="D24" s="3"/>
      <c r="E24" s="3"/>
      <c r="F24" s="3"/>
      <c r="G24" s="3"/>
      <c r="H24" s="9" t="s">
        <v>32</v>
      </c>
      <c r="I24" s="9"/>
      <c r="J24" s="9"/>
      <c r="K24" s="9"/>
      <c r="L24" s="9"/>
      <c r="M24" s="9"/>
    </row>
    <row r="25" spans="1:13" ht="15.75" x14ac:dyDescent="0.25">
      <c r="A25" s="21" t="s">
        <v>33</v>
      </c>
      <c r="B25" t="s">
        <v>219</v>
      </c>
      <c r="C25" s="3" t="str">
        <f>"  &lt;/Variant&gt;"</f>
        <v xml:space="preserve">  &lt;/Variant&gt;</v>
      </c>
      <c r="D25" s="3"/>
      <c r="E25" s="3"/>
      <c r="F25" s="3"/>
      <c r="G25" s="3"/>
      <c r="H25" s="24">
        <v>93.8</v>
      </c>
      <c r="I25" s="24"/>
      <c r="J25" s="24"/>
      <c r="K25" s="24"/>
      <c r="L25" s="9"/>
      <c r="M25" s="9"/>
    </row>
    <row r="26" spans="1:13" ht="15.75" x14ac:dyDescent="0.25">
      <c r="A26" s="23"/>
      <c r="B26" s="16"/>
      <c r="C26" s="17"/>
      <c r="D26" s="17"/>
      <c r="E26" s="17"/>
      <c r="F26" s="17"/>
      <c r="G26" s="17"/>
      <c r="H26" s="17"/>
      <c r="I26" s="17"/>
      <c r="J26" s="17"/>
      <c r="K26" s="17"/>
      <c r="L26" s="17"/>
      <c r="M26" s="17"/>
    </row>
    <row r="27" spans="1:13" ht="15.75" x14ac:dyDescent="0.25">
      <c r="A27" s="23"/>
      <c r="B27" s="16"/>
      <c r="C27" s="17" t="str">
        <f>C20</f>
        <v>&lt;# C775T #&gt;</v>
      </c>
      <c r="D27" s="17"/>
      <c r="E27" s="17"/>
      <c r="F27" s="17"/>
      <c r="G27" s="17"/>
      <c r="H27" s="17"/>
      <c r="I27" s="17"/>
      <c r="J27" s="17"/>
      <c r="K27" s="17"/>
      <c r="L27" s="17"/>
      <c r="M27" s="17"/>
    </row>
    <row r="28" spans="1:13" ht="15.75" x14ac:dyDescent="0.25">
      <c r="A28" s="21" t="s">
        <v>34</v>
      </c>
      <c r="B28" s="22" t="str">
        <f>H14</f>
        <v>NC_000013.11:g.</v>
      </c>
      <c r="C28" s="3" t="str">
        <f>CONCATENATE("  &lt;Genotype hgvs=",CHAR(34),B28,B29,";",B30,CHAR(34)," name=",CHAR(34),B22,CHAR(34),"&gt; ")</f>
        <v xml:space="preserve">  &lt;Genotype hgvs="NC_000013.11:g.[99866380C&gt;T];[99866380=]" name="C775T"&gt; </v>
      </c>
      <c r="D28" s="3"/>
      <c r="E28" s="3"/>
      <c r="F28" s="3"/>
      <c r="G28" s="3"/>
      <c r="H28" s="3"/>
      <c r="I28" s="3"/>
      <c r="J28" s="3"/>
      <c r="K28" s="3"/>
      <c r="L28" s="3"/>
      <c r="M28" s="3"/>
    </row>
    <row r="29" spans="1:13" ht="15.75" x14ac:dyDescent="0.25">
      <c r="A29" s="21" t="s">
        <v>33</v>
      </c>
      <c r="B29" s="22" t="str">
        <f t="shared" ref="B29:B33" si="1">H15</f>
        <v>[99866380C&gt;T]</v>
      </c>
      <c r="C29" s="3"/>
      <c r="D29" s="3"/>
      <c r="E29" s="3"/>
      <c r="F29" s="3"/>
      <c r="G29" s="3"/>
      <c r="H29" s="3"/>
      <c r="I29" s="3"/>
      <c r="J29" s="3"/>
      <c r="K29" s="3"/>
      <c r="L29" s="3"/>
      <c r="M29" s="3"/>
    </row>
    <row r="30" spans="1:13" ht="15.75" x14ac:dyDescent="0.25">
      <c r="A30" s="21" t="s">
        <v>28</v>
      </c>
      <c r="B30" s="22" t="str">
        <f t="shared" si="1"/>
        <v>[99866380=]</v>
      </c>
      <c r="C30" s="3" t="str">
        <f>CONCATENATE("    # What does this mean?   &lt;# ",B29,";",B30,", one variant #&gt; ")</f>
        <v xml:space="preserve">    # What does this mean?   &lt;# [99866380C&gt;T];[99866380=], one variant #&gt; </v>
      </c>
      <c r="D30" s="3"/>
      <c r="E30" s="3"/>
      <c r="F30" s="3"/>
      <c r="G30" s="3"/>
      <c r="H30" s="3"/>
      <c r="I30" s="3"/>
      <c r="J30" s="3"/>
      <c r="K30" s="3"/>
      <c r="L30" s="3"/>
      <c r="M30" s="3"/>
    </row>
    <row r="31" spans="1:13" ht="15.75" x14ac:dyDescent="0.25">
      <c r="A31" s="21" t="s">
        <v>36</v>
      </c>
      <c r="B31" s="22" t="str">
        <f t="shared" si="1"/>
        <v>People with this variant have one copy of the [C775T (Arg259Ter)](https://www.ncbi.nlm.nih.gov/pubmed/29100069) variant. This substitution of a single nucleotide is known as a missense mutation.</v>
      </c>
      <c r="C31" s="3" t="s">
        <v>25</v>
      </c>
      <c r="D31" s="3"/>
      <c r="E31" s="3"/>
      <c r="F31" s="3"/>
      <c r="G31" s="3"/>
      <c r="H31" s="3"/>
      <c r="I31" s="3"/>
      <c r="J31" s="3"/>
      <c r="K31" s="3"/>
      <c r="L31" s="3"/>
      <c r="M31" s="3"/>
    </row>
    <row r="32" spans="1:13" ht="15.75" x14ac:dyDescent="0.25">
      <c r="A32" s="8" t="s">
        <v>37</v>
      </c>
      <c r="B32" s="22" t="str">
        <f t="shared" si="1"/>
        <v>This variant [shortens the protein](https://www.ncbi.nlm.nih.gov/pubmed/22367966), which may lead to [malabsorption of B12 and mental fatigue](https://www.ncbi.nlm.nih.gov/pubmed/25902009) due to improper binding between the protein and ions (electrically charged particles) or metals. People with this variant have blood serum vitamin B12 levels [88.9% lower](https://www.ncbi.nlm.nih.gov/pubmed/22367966) than normal and may have higher homocysteine levels. 
    This variant is also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Check blood serum vitamin B12 levels. If too low, consider an [oral or injectable B12](https://www.ncbi.nlm.nih.gov/pubmed/25902009) supplement if low. 
    - Be cautious when taking [opioids, duloxetine, pregabalin](https://www.ncbi.nlm.nih.gov/pubmed/25902009), and [metformin](https://www.ncbi.nlm.nih.gov/pubmed/20488910?dopt=Abstract), which lower B12 levels.</v>
      </c>
      <c r="C32" s="3" t="str">
        <f>CONCATENATE("    ",B31)</f>
        <v xml:space="preserve">    People with this variant have one copy of the [C775T (Arg259Ter)](https://www.ncbi.nlm.nih.gov/pubmed/29100069) variant. This substitution of a single nucleotide is known as a missense mutation.</v>
      </c>
      <c r="D32" s="3"/>
      <c r="E32" s="3"/>
      <c r="F32" s="3"/>
      <c r="G32" s="3"/>
      <c r="H32" s="3"/>
      <c r="I32" s="3"/>
      <c r="J32" s="3"/>
      <c r="K32" s="3"/>
      <c r="L32" s="3"/>
      <c r="M32" s="3"/>
    </row>
    <row r="33" spans="1:13" ht="15.75" x14ac:dyDescent="0.25">
      <c r="A33" s="8" t="s">
        <v>38</v>
      </c>
      <c r="B33" s="22">
        <f t="shared" si="1"/>
        <v>5.3</v>
      </c>
      <c r="C33" s="3"/>
      <c r="D33" s="3"/>
      <c r="E33" s="3"/>
      <c r="F33" s="3"/>
      <c r="G33" s="3"/>
      <c r="H33" s="3"/>
      <c r="I33" s="3"/>
      <c r="J33" s="3"/>
      <c r="K33" s="3"/>
      <c r="L33" s="3"/>
      <c r="M33" s="3"/>
    </row>
    <row r="34" spans="1:13" ht="15.75" x14ac:dyDescent="0.25">
      <c r="A34" s="21"/>
      <c r="B34" s="9"/>
      <c r="C34" s="3" t="s">
        <v>39</v>
      </c>
      <c r="D34" s="3"/>
      <c r="E34" s="3"/>
      <c r="F34" s="3"/>
      <c r="G34" s="3"/>
      <c r="H34" s="3"/>
      <c r="I34" s="3"/>
      <c r="J34" s="3"/>
      <c r="K34" s="3"/>
      <c r="L34" s="3"/>
      <c r="M34" s="3"/>
    </row>
    <row r="35" spans="1:13" ht="15.75" x14ac:dyDescent="0.25">
      <c r="A35" s="8"/>
      <c r="B35" s="9"/>
      <c r="C35" s="3"/>
      <c r="D35" s="3"/>
      <c r="E35" s="3"/>
      <c r="F35" s="3"/>
      <c r="G35" s="3"/>
      <c r="H35" s="3"/>
      <c r="I35" s="3"/>
      <c r="J35" s="3"/>
      <c r="K35" s="3"/>
      <c r="L35" s="3"/>
      <c r="M35" s="3"/>
    </row>
    <row r="36" spans="1:13" ht="15.75" x14ac:dyDescent="0.25">
      <c r="A36" s="8"/>
      <c r="B36" s="9"/>
      <c r="C36" s="3" t="str">
        <f>CONCATENATE("    ",B32)</f>
        <v xml:space="preserve">    This variant [shortens the protein](https://www.ncbi.nlm.nih.gov/pubmed/22367966), which may lead to [malabsorption of B12 and mental fatigue](https://www.ncbi.nlm.nih.gov/pubmed/25902009) due to improper binding between the protein and ions (electrically charged particles) or metals. People with this variant have blood serum vitamin B12 levels [88.9% lower](https://www.ncbi.nlm.nih.gov/pubmed/22367966) than normal and may have higher homocysteine levels. 
    This variant is also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Check blood serum vitamin B12 levels. If too low, consider an [oral or injectable B12](https://www.ncbi.nlm.nih.gov/pubmed/25902009) supplement if low. 
    - Be cautious when taking [opioids, duloxetine, pregabalin](https://www.ncbi.nlm.nih.gov/pubmed/25902009), and [metformin](https://www.ncbi.nlm.nih.gov/pubmed/20488910?dopt=Abstract), which lower B12 levels.</v>
      </c>
      <c r="D36" s="3"/>
      <c r="E36" s="3"/>
      <c r="F36" s="3"/>
      <c r="G36" s="3"/>
      <c r="H36" s="3"/>
      <c r="I36" s="3"/>
      <c r="J36" s="3"/>
      <c r="K36" s="3"/>
      <c r="L36" s="3"/>
      <c r="M36" s="3"/>
    </row>
    <row r="37" spans="1:13" ht="15.75" x14ac:dyDescent="0.25">
      <c r="A37" s="8"/>
      <c r="B37" s="9"/>
      <c r="C37" s="3"/>
      <c r="D37" s="3"/>
      <c r="E37" s="3"/>
      <c r="F37" s="3"/>
      <c r="G37" s="3"/>
      <c r="H37" s="3"/>
      <c r="I37" s="3"/>
      <c r="J37" s="3"/>
      <c r="K37" s="3"/>
      <c r="L37" s="3"/>
      <c r="M37" s="3"/>
    </row>
    <row r="38" spans="1:13" ht="15.75" x14ac:dyDescent="0.25">
      <c r="A38" s="8"/>
      <c r="B38" s="9"/>
      <c r="C38" s="3" t="s">
        <v>40</v>
      </c>
      <c r="D38" s="3"/>
      <c r="E38" s="3"/>
      <c r="F38" s="3"/>
      <c r="G38" s="3"/>
      <c r="H38" s="3"/>
      <c r="I38" s="3"/>
      <c r="J38" s="3"/>
      <c r="K38" s="3"/>
      <c r="L38" s="3"/>
      <c r="M38" s="3"/>
    </row>
    <row r="39" spans="1:13" ht="15.75" x14ac:dyDescent="0.25">
      <c r="A39" s="21"/>
      <c r="B39" s="9"/>
      <c r="C39" s="3"/>
      <c r="D39" s="3"/>
      <c r="E39" s="3"/>
      <c r="F39" s="3"/>
      <c r="G39" s="3"/>
      <c r="H39" s="3"/>
      <c r="I39" s="3"/>
      <c r="J39" s="3"/>
      <c r="K39" s="3"/>
      <c r="L39" s="3"/>
      <c r="M39" s="3"/>
    </row>
    <row r="40" spans="1:13" ht="15.75" x14ac:dyDescent="0.25">
      <c r="A40" s="21"/>
      <c r="B40" s="9"/>
      <c r="C40" s="3" t="str">
        <f>CONCATENATE( "    &lt;piechart percentage=",B33," /&gt;")</f>
        <v xml:space="preserve">    &lt;piechart percentage=5.3 /&gt;</v>
      </c>
      <c r="D40" s="3"/>
      <c r="E40" s="3"/>
      <c r="F40" s="3"/>
      <c r="G40" s="3"/>
      <c r="H40" s="3"/>
      <c r="I40" s="3"/>
      <c r="J40" s="3"/>
      <c r="K40" s="3"/>
      <c r="L40" s="3"/>
      <c r="M40" s="3"/>
    </row>
    <row r="41" spans="1:13" ht="15.75" x14ac:dyDescent="0.25">
      <c r="A41" s="21"/>
      <c r="B41" s="9"/>
      <c r="C41" s="3" t="str">
        <f>"  &lt;/Genotype&gt;"</f>
        <v xml:space="preserve">  &lt;/Genotype&gt;</v>
      </c>
      <c r="D41" s="3"/>
      <c r="E41" s="3"/>
      <c r="F41" s="3"/>
      <c r="G41" s="3"/>
      <c r="H41" s="3"/>
      <c r="I41" s="3"/>
      <c r="J41" s="3"/>
      <c r="K41" s="3"/>
      <c r="L41" s="3"/>
      <c r="M41" s="3"/>
    </row>
    <row r="42" spans="1:13" ht="15.75" x14ac:dyDescent="0.25">
      <c r="A42" s="21" t="s">
        <v>41</v>
      </c>
      <c r="B42" s="9" t="str">
        <f>H20</f>
        <v>People with this variant have two copies of the [C775T (Arg259Ter)](https://www.ncbi.nlm.nih.gov/pubmed/29100069) variant. This substitution of a single nucleotide is known as a missense mutation.</v>
      </c>
      <c r="C42" s="3" t="str">
        <f>CONCATENATE("  &lt;Genotype hgvs=",CHAR(34),B28,B29,";",B29,CHAR(34)," name=",CHAR(34),B22,CHAR(34),"&gt; ")</f>
        <v xml:space="preserve">  &lt;Genotype hgvs="NC_000013.11:g.[99866380C&gt;T];[99866380C&gt;T]" name="C775T"&gt; </v>
      </c>
      <c r="D42" s="3"/>
      <c r="E42" s="3"/>
      <c r="F42" s="3"/>
      <c r="G42" s="3"/>
      <c r="H42" s="3"/>
      <c r="I42" s="3"/>
      <c r="J42" s="3"/>
      <c r="K42" s="3"/>
      <c r="L42" s="3"/>
      <c r="M42" s="3"/>
    </row>
    <row r="43" spans="1:13" ht="15.75" x14ac:dyDescent="0.25">
      <c r="A43" s="8" t="s">
        <v>42</v>
      </c>
      <c r="B43" s="9" t="str">
        <f t="shared" ref="B43:B44" si="2">H21</f>
        <v>This variant [shortens the protein](https://www.ncbi.nlm.nih.gov/pubmed/22367966), which may lead to [malabsorption of B12](https://www.ncbi.nlm.nih.gov/pubmed/25902009) due to improper binding with ions (electrically charged particles) and metals. People with this variant have blood serum vitamin B12 levels [36.2% lower](https://www.ncbi.nlm.nih.gov/pubmed/22367966) than normal. Vitamin B12 deficiency is linked to [anemia, loss of balance, numbness or tingling in the arms and legs, and weakness](https://medlineplus.gov/ency/article/002403.htm). Low levels of B12 may also cause increased levels of homocysteine, increasing the chance of [coronary heart disease, stroke, peripheral vascular disease, hardening of the arteries](https://labtestsonline.org/tests/homocysteine), and [mental fatigue](https://www.ncbi.nlm.nih.gov/pubmed/25902009).
    This variant is much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If elevated, consider taking [folate](https://medlineplus.gov/druginfo/natural/1017.html). 
    - If [homocysteine is elevated](https://www.ncbi.nlm.nih.gov/pubmed/18709886), watch for eye lens dislocations, “Marfan type” body shape, stroke, blood clotting issues, and low thyroid hormones (hypothyroidism).</v>
      </c>
      <c r="C43" s="3"/>
      <c r="D43" s="3"/>
      <c r="E43" s="3"/>
      <c r="F43" s="3"/>
      <c r="G43" s="3"/>
      <c r="H43" s="3"/>
      <c r="I43" s="3"/>
      <c r="J43" s="3"/>
      <c r="K43" s="3"/>
      <c r="L43" s="3"/>
      <c r="M43" s="3"/>
    </row>
    <row r="44" spans="1:13" ht="15.75" x14ac:dyDescent="0.25">
      <c r="A44" s="8" t="s">
        <v>38</v>
      </c>
      <c r="B44" s="9">
        <f t="shared" si="2"/>
        <v>0.9</v>
      </c>
      <c r="C44" s="3" t="str">
        <f>CONCATENATE("    # What does this mean?  &lt;# ",B29,";",B29,", two variants #&gt; ")</f>
        <v xml:space="preserve">    # What does this mean?  &lt;# [99866380C&gt;T];[99866380C&gt;T], two variants #&gt; </v>
      </c>
      <c r="D44" s="3"/>
      <c r="E44" s="3"/>
      <c r="F44" s="3"/>
      <c r="G44" s="3"/>
      <c r="H44" s="3"/>
      <c r="I44" s="3"/>
      <c r="J44" s="3"/>
      <c r="K44" s="3"/>
      <c r="L44" s="3"/>
      <c r="M44" s="3"/>
    </row>
    <row r="45" spans="1:13" ht="15.75" x14ac:dyDescent="0.25">
      <c r="A45" s="8"/>
      <c r="B45" s="9"/>
      <c r="C45" s="3"/>
      <c r="D45" s="3"/>
      <c r="E45" s="3"/>
      <c r="F45" s="3"/>
      <c r="G45" s="3"/>
      <c r="H45" s="3"/>
      <c r="I45" s="3"/>
      <c r="J45" s="3"/>
      <c r="K45" s="3"/>
      <c r="L45" s="3"/>
      <c r="M45" s="3"/>
    </row>
    <row r="46" spans="1:13" ht="15.75" x14ac:dyDescent="0.25">
      <c r="A46" s="21"/>
      <c r="B46" s="9"/>
      <c r="C46" s="3" t="str">
        <f>CONCATENATE("    ",B42)</f>
        <v xml:space="preserve">    People with this variant have two copies of the [C775T (Arg259Ter)](https://www.ncbi.nlm.nih.gov/pubmed/29100069) variant. This substitution of a single nucleotide is known as a missense mutation.</v>
      </c>
      <c r="D46" s="3"/>
      <c r="E46" s="3"/>
      <c r="F46" s="3"/>
      <c r="G46" s="3"/>
      <c r="H46" s="3"/>
      <c r="I46" s="3"/>
      <c r="J46" s="3"/>
      <c r="K46" s="3"/>
      <c r="L46" s="3"/>
      <c r="M46" s="3"/>
    </row>
    <row r="47" spans="1:13" ht="15.75" x14ac:dyDescent="0.25">
      <c r="A47" s="8"/>
      <c r="B47" s="9"/>
      <c r="C47" s="3"/>
      <c r="D47" s="3"/>
      <c r="E47" s="3"/>
      <c r="F47" s="3"/>
      <c r="G47" s="3"/>
      <c r="H47" s="3"/>
      <c r="I47" s="3"/>
      <c r="J47" s="3"/>
      <c r="K47" s="3"/>
      <c r="L47" s="3"/>
      <c r="M47" s="3"/>
    </row>
    <row r="48" spans="1:13" ht="15.75" x14ac:dyDescent="0.25">
      <c r="A48" s="8"/>
      <c r="B48" s="9"/>
      <c r="C48" s="3" t="s">
        <v>39</v>
      </c>
      <c r="D48" s="3"/>
      <c r="E48" s="3"/>
      <c r="F48" s="3"/>
      <c r="G48" s="3"/>
      <c r="H48" s="3"/>
      <c r="I48" s="3"/>
      <c r="J48" s="3"/>
      <c r="K48" s="3"/>
      <c r="L48" s="3"/>
      <c r="M48" s="3"/>
    </row>
    <row r="49" spans="1:13" ht="15.75" x14ac:dyDescent="0.25">
      <c r="A49" s="8"/>
      <c r="B49" s="9"/>
      <c r="C49" s="3"/>
      <c r="D49" s="3"/>
      <c r="E49" s="3"/>
      <c r="F49" s="3"/>
      <c r="G49" s="3"/>
      <c r="H49" s="3"/>
      <c r="I49" s="3"/>
      <c r="J49" s="3"/>
      <c r="K49" s="3"/>
      <c r="L49" s="3"/>
      <c r="M49" s="3"/>
    </row>
    <row r="50" spans="1:13" ht="15.75" x14ac:dyDescent="0.25">
      <c r="A50" s="8"/>
      <c r="B50" s="9"/>
      <c r="C50" s="3" t="str">
        <f>CONCATENATE("    ",B43)</f>
        <v xml:space="preserve">    This variant [shortens the protein](https://www.ncbi.nlm.nih.gov/pubmed/22367966), which may lead to [malabsorption of B12](https://www.ncbi.nlm.nih.gov/pubmed/25902009) due to improper binding with ions (electrically charged particles) and metals. People with this variant have blood serum vitamin B12 levels [36.2% lower](https://www.ncbi.nlm.nih.gov/pubmed/22367966) than normal. Vitamin B12 deficiency is linked to [anemia, loss of balance, numbness or tingling in the arms and legs, and weakness](https://medlineplus.gov/ency/article/002403.htm). Low levels of B12 may also cause increased levels of homocysteine, increasing the chance of [coronary heart disease, stroke, peripheral vascular disease, hardening of the arteries](https://labtestsonline.org/tests/homocysteine), and [mental fatigue](https://www.ncbi.nlm.nih.gov/pubmed/25902009).
    This variant is much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If elevated, consider taking [folate](https://medlineplus.gov/druginfo/natural/1017.html). 
    - If [homocysteine is elevated](https://www.ncbi.nlm.nih.gov/pubmed/18709886), watch for eye lens dislocations, “Marfan type” body shape, stroke, blood clotting issues, and low thyroid hormones (hypothyroidism).</v>
      </c>
      <c r="D50" s="3"/>
      <c r="E50" s="3"/>
      <c r="F50" s="3"/>
      <c r="G50" s="3"/>
      <c r="H50" s="3"/>
      <c r="I50" s="3"/>
      <c r="J50" s="3"/>
      <c r="K50" s="3"/>
      <c r="L50" s="3"/>
      <c r="M50" s="3"/>
    </row>
    <row r="51" spans="1:13" ht="15.75" x14ac:dyDescent="0.25">
      <c r="A51" s="8"/>
      <c r="B51" s="9"/>
      <c r="C51" s="3"/>
      <c r="D51" s="3"/>
      <c r="E51" s="3"/>
      <c r="F51" s="3"/>
      <c r="G51" s="3"/>
      <c r="H51" s="3"/>
      <c r="I51" s="3"/>
      <c r="J51" s="3"/>
      <c r="K51" s="3"/>
      <c r="L51" s="3"/>
      <c r="M51" s="3"/>
    </row>
    <row r="52" spans="1:13" ht="15.75" x14ac:dyDescent="0.25">
      <c r="A52" s="21"/>
      <c r="B52" s="9"/>
      <c r="C52" s="3" t="s">
        <v>40</v>
      </c>
      <c r="D52" s="3"/>
      <c r="E52" s="3"/>
      <c r="F52" s="3"/>
      <c r="G52" s="3"/>
      <c r="H52" s="3"/>
      <c r="I52" s="3"/>
      <c r="J52" s="3"/>
      <c r="K52" s="3"/>
      <c r="L52" s="3"/>
      <c r="M52" s="3"/>
    </row>
    <row r="53" spans="1:13" ht="15.75" x14ac:dyDescent="0.25">
      <c r="A53" s="21"/>
      <c r="B53" s="9"/>
      <c r="C53" s="3"/>
      <c r="D53" s="3"/>
      <c r="E53" s="3"/>
      <c r="F53" s="3"/>
      <c r="G53" s="3"/>
      <c r="H53" s="3"/>
      <c r="I53" s="3"/>
      <c r="J53" s="3"/>
      <c r="K53" s="3"/>
      <c r="L53" s="3"/>
      <c r="M53" s="3"/>
    </row>
    <row r="54" spans="1:13" ht="15.75" x14ac:dyDescent="0.25">
      <c r="A54" s="21"/>
      <c r="B54" s="9"/>
      <c r="C54" s="3" t="str">
        <f>CONCATENATE( "    &lt;piechart percentage=",B44," /&gt;")</f>
        <v xml:space="preserve">    &lt;piechart percentage=0.9 /&gt;</v>
      </c>
      <c r="D54" s="3"/>
      <c r="E54" s="3"/>
      <c r="F54" s="3"/>
      <c r="G54" s="3"/>
      <c r="H54" s="3"/>
      <c r="I54" s="3"/>
      <c r="J54" s="3"/>
      <c r="K54" s="3"/>
      <c r="L54" s="3"/>
      <c r="M54" s="3"/>
    </row>
    <row r="55" spans="1:13" ht="15.75" x14ac:dyDescent="0.25">
      <c r="A55" s="21"/>
      <c r="B55" s="9"/>
      <c r="C55" s="3" t="str">
        <f>"  &lt;/Genotype&gt;"</f>
        <v xml:space="preserve">  &lt;/Genotype&gt;</v>
      </c>
      <c r="D55" s="3"/>
      <c r="E55" s="3"/>
      <c r="F55" s="3"/>
      <c r="G55" s="3"/>
      <c r="H55" s="3"/>
      <c r="I55" s="3"/>
      <c r="J55" s="3"/>
      <c r="K55" s="3"/>
      <c r="L55" s="3"/>
      <c r="M55" s="3"/>
    </row>
    <row r="56" spans="1:13" ht="15.75" x14ac:dyDescent="0.25">
      <c r="A56" s="21" t="s">
        <v>43</v>
      </c>
      <c r="B56" s="9" t="str">
        <f>H23</f>
        <v>Your CLYBL gene has no variants. A normal gene is referred to as a "wild-type" gene.</v>
      </c>
      <c r="C56" s="3" t="str">
        <f>CONCATENATE("  &lt;Genotype hgvs=",CHAR(34),B28,B30,";",B30,CHAR(34)," name=",CHAR(34),B22,CHAR(34),"&gt; ")</f>
        <v xml:space="preserve">  &lt;Genotype hgvs="NC_000013.11:g.[99866380=];[99866380=]" name="C775T"&gt; </v>
      </c>
      <c r="D56" s="3"/>
      <c r="E56" s="3"/>
      <c r="F56" s="3"/>
      <c r="G56" s="3"/>
      <c r="H56" s="3"/>
      <c r="I56" s="3"/>
      <c r="J56" s="3"/>
      <c r="K56" s="3"/>
      <c r="L56" s="3"/>
      <c r="M56" s="3"/>
    </row>
    <row r="57" spans="1:13" ht="15.75" x14ac:dyDescent="0.25">
      <c r="A57" s="8" t="s">
        <v>44</v>
      </c>
      <c r="B57" s="9" t="str">
        <f t="shared" ref="B57:B58" si="3">H24</f>
        <v>This variant is not associated with increased risk.</v>
      </c>
      <c r="C57" s="3"/>
      <c r="D57" s="3"/>
      <c r="E57" s="3"/>
      <c r="F57" s="3"/>
      <c r="G57" s="3"/>
      <c r="H57" s="3"/>
      <c r="I57" s="3"/>
      <c r="J57" s="3"/>
      <c r="K57" s="3"/>
      <c r="L57" s="3"/>
      <c r="M57" s="3"/>
    </row>
    <row r="58" spans="1:13" ht="15.75" x14ac:dyDescent="0.25">
      <c r="A58" s="8" t="s">
        <v>38</v>
      </c>
      <c r="B58" s="9">
        <f t="shared" si="3"/>
        <v>93.8</v>
      </c>
      <c r="C58" s="3" t="s">
        <v>221</v>
      </c>
      <c r="D58" s="3"/>
      <c r="E58" s="3"/>
      <c r="F58" s="3"/>
      <c r="G58" s="3"/>
      <c r="H58" s="3"/>
      <c r="I58" s="3"/>
      <c r="J58" s="3"/>
      <c r="K58" s="3"/>
      <c r="L58" s="3"/>
      <c r="M58" s="3"/>
    </row>
    <row r="59" spans="1:13" ht="15.75" x14ac:dyDescent="0.25">
      <c r="A59" s="21"/>
      <c r="B59" s="9"/>
      <c r="C59" s="3"/>
      <c r="D59" s="3"/>
      <c r="E59" s="3"/>
      <c r="F59" s="3"/>
      <c r="G59" s="3"/>
      <c r="H59" s="3"/>
      <c r="I59" s="3"/>
      <c r="J59" s="3"/>
      <c r="K59" s="3"/>
      <c r="L59" s="3"/>
      <c r="M59" s="3"/>
    </row>
    <row r="60" spans="1:13" ht="15.75" x14ac:dyDescent="0.25">
      <c r="A60" s="8"/>
      <c r="B60" s="9"/>
      <c r="C60" s="3" t="str">
        <f>CONCATENATE("    ",B56)</f>
        <v xml:space="preserve">    Your CLYBL gene has no variants. A normal gene is referred to as a "wild-type" gene.</v>
      </c>
      <c r="D60" s="3"/>
      <c r="E60" s="3"/>
      <c r="F60" s="3"/>
      <c r="G60" s="3"/>
      <c r="H60" s="3"/>
      <c r="I60" s="3"/>
      <c r="J60" s="3"/>
      <c r="K60" s="3"/>
      <c r="L60" s="3"/>
      <c r="M60" s="3"/>
    </row>
    <row r="61" spans="1:13" ht="15.75" x14ac:dyDescent="0.25">
      <c r="A61" s="8"/>
      <c r="B61" s="9"/>
      <c r="C61" s="3"/>
      <c r="D61" s="3"/>
      <c r="E61" s="3"/>
      <c r="F61" s="3"/>
      <c r="G61" s="3"/>
      <c r="H61" s="3"/>
      <c r="I61" s="3"/>
      <c r="J61" s="3"/>
      <c r="K61" s="3"/>
      <c r="L61" s="3"/>
      <c r="M61" s="3"/>
    </row>
    <row r="62" spans="1:13" ht="15.75" x14ac:dyDescent="0.25">
      <c r="A62" s="21"/>
      <c r="B62" s="9"/>
      <c r="C62" s="3" t="s">
        <v>40</v>
      </c>
      <c r="D62" s="3"/>
      <c r="E62" s="3"/>
      <c r="F62" s="3"/>
      <c r="G62" s="3"/>
      <c r="H62" s="3"/>
      <c r="I62" s="3"/>
      <c r="J62" s="3"/>
      <c r="K62" s="3"/>
      <c r="L62" s="3"/>
      <c r="M62" s="3"/>
    </row>
    <row r="63" spans="1:13" ht="15.75" x14ac:dyDescent="0.25">
      <c r="A63" s="21"/>
      <c r="B63" s="9"/>
      <c r="C63" s="3"/>
      <c r="D63" s="3"/>
      <c r="E63" s="3"/>
      <c r="F63" s="3"/>
      <c r="G63" s="3"/>
      <c r="H63" s="3"/>
      <c r="I63" s="3"/>
      <c r="J63" s="3"/>
      <c r="K63" s="3"/>
      <c r="L63" s="3"/>
      <c r="M63" s="3"/>
    </row>
    <row r="64" spans="1:13" ht="15.75" x14ac:dyDescent="0.25">
      <c r="A64" s="21"/>
      <c r="B64" s="9"/>
      <c r="C64" s="3" t="str">
        <f>CONCATENATE( "    &lt;piechart percentage=",B58," /&gt;")</f>
        <v xml:space="preserve">    &lt;piechart percentage=93.8 /&gt;</v>
      </c>
      <c r="D64" s="3"/>
      <c r="E64" s="3"/>
      <c r="F64" s="3"/>
      <c r="G64" s="3"/>
      <c r="H64" s="3"/>
      <c r="I64" s="3"/>
      <c r="J64" s="3"/>
      <c r="K64" s="3"/>
      <c r="L64" s="3"/>
      <c r="M64" s="3"/>
    </row>
    <row r="65" spans="1:13" ht="15.75" x14ac:dyDescent="0.25">
      <c r="A65" s="21"/>
      <c r="B65" s="9"/>
      <c r="C65" s="3" t="str">
        <f>"  &lt;/Genotype&gt;"</f>
        <v xml:space="preserve">  &lt;/Genotype&gt;</v>
      </c>
      <c r="D65" s="3"/>
      <c r="E65" s="3"/>
      <c r="F65" s="3"/>
      <c r="G65" s="3"/>
      <c r="H65" s="3"/>
      <c r="I65" s="3"/>
      <c r="J65" s="3"/>
      <c r="K65" s="3"/>
      <c r="L65" s="3"/>
      <c r="M65" s="3"/>
    </row>
    <row r="66" spans="1:13" s="3" customFormat="1" ht="15.75" x14ac:dyDescent="0.25">
      <c r="A66" s="21"/>
      <c r="B66" s="9"/>
      <c r="C66" s="3" t="s">
        <v>45</v>
      </c>
    </row>
    <row r="67" spans="1:13" s="3" customFormat="1" ht="15.75" x14ac:dyDescent="0.25">
      <c r="A67" s="21" t="s">
        <v>46</v>
      </c>
      <c r="B67" s="9" t="str">
        <f>CONCATENATE("Your ",B14," gene has an unknown variant.")</f>
        <v>Your CLYBL gene has an unknown variant.</v>
      </c>
      <c r="C67" s="3" t="str">
        <f>CONCATENATE("  &lt;Genotype hgvs=",CHAR(34),"unknown",CHAR(34),"&gt; ")</f>
        <v xml:space="preserve">  &lt;Genotype hgvs="unknown"&gt; </v>
      </c>
    </row>
    <row r="68" spans="1:13" s="3" customFormat="1" ht="15.75" x14ac:dyDescent="0.25">
      <c r="A68" s="8" t="s">
        <v>46</v>
      </c>
      <c r="B68" s="9" t="s">
        <v>47</v>
      </c>
      <c r="C68" s="3" t="s">
        <v>25</v>
      </c>
    </row>
    <row r="69" spans="1:13" s="3" customFormat="1" ht="15.75" x14ac:dyDescent="0.25">
      <c r="A69" s="8" t="s">
        <v>38</v>
      </c>
      <c r="B69" s="9"/>
      <c r="C69" s="3" t="s">
        <v>220</v>
      </c>
    </row>
    <row r="70" spans="1:13" s="3" customFormat="1" ht="15.75" x14ac:dyDescent="0.25">
      <c r="A70" s="8"/>
      <c r="B70" s="9"/>
    </row>
    <row r="71" spans="1:13" s="3" customFormat="1" ht="15.75" x14ac:dyDescent="0.25">
      <c r="A71" s="8"/>
      <c r="B71" s="9"/>
      <c r="C71" s="3" t="str">
        <f>CONCATENATE("    ",B67)</f>
        <v xml:space="preserve">    Your CLYBL gene has an unknown variant.</v>
      </c>
    </row>
    <row r="72" spans="1:13" s="3" customFormat="1" ht="15.75" x14ac:dyDescent="0.25">
      <c r="A72" s="8"/>
      <c r="B72" s="9"/>
    </row>
    <row r="73" spans="1:13" s="3" customFormat="1" ht="15.75" x14ac:dyDescent="0.25">
      <c r="A73" s="21"/>
      <c r="B73" s="9"/>
      <c r="C73" s="3" t="s">
        <v>40</v>
      </c>
    </row>
    <row r="74" spans="1:13" s="3" customFormat="1" ht="15.75" x14ac:dyDescent="0.25">
      <c r="A74" s="21"/>
      <c r="B74" s="9"/>
    </row>
    <row r="75" spans="1:13" s="3" customFormat="1" ht="15.75" x14ac:dyDescent="0.25">
      <c r="A75" s="21"/>
      <c r="B75" s="9"/>
      <c r="C75" s="3" t="str">
        <f>CONCATENATE( "    &lt;piechart percentage=",B69," /&gt;")</f>
        <v xml:space="preserve">    &lt;piechart percentage= /&gt;</v>
      </c>
    </row>
    <row r="76" spans="1:13" s="3" customFormat="1" ht="15.75" x14ac:dyDescent="0.25">
      <c r="A76" s="21"/>
      <c r="B76" s="9"/>
      <c r="C76" s="3" t="str">
        <f>"  &lt;/Genotype&gt;"</f>
        <v xml:space="preserve">  &lt;/Genotype&gt;</v>
      </c>
    </row>
    <row r="77" spans="1:13" s="3" customFormat="1" ht="15.75" x14ac:dyDescent="0.25">
      <c r="A77" s="21"/>
      <c r="B77" s="9"/>
      <c r="C77" s="3" t="s">
        <v>48</v>
      </c>
    </row>
    <row r="78" spans="1:13" s="3" customFormat="1" ht="15.75" x14ac:dyDescent="0.25">
      <c r="A78" s="21" t="s">
        <v>43</v>
      </c>
      <c r="B78" s="9" t="str">
        <f>CONCATENATE("Your ",B14," gene has no variants. A normal gene is referred to as a ",CHAR(34),"wild-type",CHAR(34)," gene.")</f>
        <v>Your CLYBL gene has no variants. A normal gene is referred to as a "wild-type" gene.</v>
      </c>
      <c r="C78" s="3" t="str">
        <f>CONCATENATE("  &lt;Genotype hgvs=",CHAR(34),"wildtype",CHAR(34),"&gt;")</f>
        <v xml:space="preserve">  &lt;Genotype hgvs="wildtype"&gt;</v>
      </c>
    </row>
    <row r="79" spans="1:13" s="3" customFormat="1" ht="15.75" x14ac:dyDescent="0.25">
      <c r="A79" s="8" t="s">
        <v>44</v>
      </c>
      <c r="B79" s="9" t="s">
        <v>49</v>
      </c>
      <c r="C79" s="3" t="s">
        <v>25</v>
      </c>
    </row>
    <row r="80" spans="1:13" s="3" customFormat="1" ht="15.75" x14ac:dyDescent="0.25">
      <c r="A80" s="8" t="s">
        <v>38</v>
      </c>
      <c r="B80" s="9"/>
      <c r="C80" s="3" t="s">
        <v>35</v>
      </c>
    </row>
    <row r="81" spans="1:13" s="3" customFormat="1" ht="15.75" x14ac:dyDescent="0.25">
      <c r="A81" s="8"/>
      <c r="B81" s="9"/>
    </row>
    <row r="82" spans="1:13" s="3" customFormat="1" ht="15.75" x14ac:dyDescent="0.25">
      <c r="A82" s="8"/>
      <c r="B82" s="9"/>
      <c r="C82" s="3" t="str">
        <f>CONCATENATE("    ",B78)</f>
        <v xml:space="preserve">    Your CLYBL gene has no variants. A normal gene is referred to as a "wild-type" gene.</v>
      </c>
    </row>
    <row r="83" spans="1:13" s="3" customFormat="1" ht="15.75" x14ac:dyDescent="0.25">
      <c r="A83" s="8"/>
      <c r="B83" s="9"/>
    </row>
    <row r="84" spans="1:13" s="3" customFormat="1" ht="15.75" x14ac:dyDescent="0.25">
      <c r="A84" s="8"/>
      <c r="B84" s="9"/>
      <c r="C84" s="3" t="s">
        <v>40</v>
      </c>
    </row>
    <row r="85" spans="1:13" s="3" customFormat="1" ht="15.75" x14ac:dyDescent="0.25">
      <c r="A85" s="21"/>
      <c r="B85" s="9"/>
    </row>
    <row r="86" spans="1:13" s="3" customFormat="1" ht="15.75" x14ac:dyDescent="0.25">
      <c r="A86" s="8"/>
      <c r="B86" s="9"/>
      <c r="C86" s="3" t="str">
        <f>CONCATENATE( "    &lt;piechart percentage=",B80," /&gt;")</f>
        <v xml:space="preserve">    &lt;piechart percentage= /&gt;</v>
      </c>
    </row>
    <row r="87" spans="1:13" s="3" customFormat="1" ht="15.75" x14ac:dyDescent="0.25">
      <c r="A87" s="8"/>
      <c r="B87" s="9"/>
      <c r="C87" s="3" t="str">
        <f>"  &lt;/Genotype&gt;"</f>
        <v xml:space="preserve">  &lt;/Genotype&gt;</v>
      </c>
    </row>
    <row r="88" spans="1:13" s="3" customFormat="1" ht="15.75" x14ac:dyDescent="0.25">
      <c r="A88" s="8"/>
      <c r="B88" s="9"/>
      <c r="C88" s="3" t="str">
        <f>"&lt;/GeneAnalysis&gt;"</f>
        <v>&lt;/GeneAnalysis&gt;</v>
      </c>
    </row>
    <row r="89" spans="1:13" ht="15.75" x14ac:dyDescent="0.25">
      <c r="A89" s="23"/>
      <c r="B89" s="16"/>
      <c r="C89" s="17"/>
      <c r="D89" s="17"/>
      <c r="E89" s="17"/>
      <c r="F89" s="17"/>
      <c r="G89" s="17"/>
      <c r="H89" s="17"/>
      <c r="I89" s="17"/>
      <c r="J89" s="17"/>
      <c r="K89" s="17"/>
      <c r="L89" s="17"/>
      <c r="M89" s="17"/>
    </row>
    <row r="90" spans="1:13" ht="15.75" x14ac:dyDescent="0.25">
      <c r="A90" s="3" t="s">
        <v>50</v>
      </c>
      <c r="B90" s="35" t="s">
        <v>210</v>
      </c>
      <c r="C90" s="3" t="str">
        <f>CONCATENATE("&lt;# ",A90," ",B90," #&gt;")</f>
        <v>&lt;# symptoms fatigue D005221 memory problems D008569 inflamation D007249 muscle aches and pain D063806 #&gt;</v>
      </c>
      <c r="D90" s="3"/>
      <c r="E90" s="3"/>
      <c r="F90" s="3"/>
      <c r="G90" s="3"/>
      <c r="H90" s="3"/>
      <c r="I90" s="3"/>
      <c r="J90" s="3"/>
      <c r="K90" s="3"/>
      <c r="L90" s="3"/>
      <c r="M90" s="3"/>
    </row>
    <row r="91" spans="1:13" ht="15.75" x14ac:dyDescent="0.25">
      <c r="A91" s="3"/>
      <c r="B91" s="9"/>
      <c r="C91" s="3"/>
      <c r="D91" s="3"/>
      <c r="E91" s="3"/>
      <c r="F91" s="3"/>
      <c r="G91" s="3"/>
      <c r="H91" s="3"/>
      <c r="I91" s="3"/>
      <c r="J91" s="3"/>
      <c r="K91" s="3"/>
      <c r="L91" s="3"/>
      <c r="M91" s="3"/>
    </row>
    <row r="92" spans="1:13" ht="15.75" x14ac:dyDescent="0.25">
      <c r="A92" s="3"/>
      <c r="B92" s="35" t="s">
        <v>211</v>
      </c>
      <c r="C92" s="3" t="str">
        <f>CONCATENATE("&lt;symptoms ",B92," /&gt;")</f>
        <v>&lt;symptoms D005221 D008569 D007249 D063806 /&gt;</v>
      </c>
      <c r="D92" s="3"/>
      <c r="E92" s="3"/>
      <c r="F92" s="3"/>
      <c r="G92" s="3"/>
      <c r="H92" s="3"/>
      <c r="I92" s="3"/>
      <c r="J92" s="3"/>
      <c r="K92" s="3"/>
      <c r="L92" s="3"/>
      <c r="M92" s="3"/>
    </row>
    <row r="93" spans="1:13" ht="15.75" x14ac:dyDescent="0.25">
      <c r="A93" s="3"/>
      <c r="B93" s="9"/>
      <c r="C93" s="3"/>
      <c r="D93" s="3"/>
      <c r="E93" s="3"/>
      <c r="F93" s="3"/>
      <c r="G93" s="3"/>
      <c r="H93" s="3"/>
      <c r="I93" s="3"/>
      <c r="J93" s="3"/>
      <c r="K93" s="3"/>
      <c r="L93" s="3"/>
      <c r="M93" s="3"/>
    </row>
    <row r="94" spans="1:13" ht="15.75" x14ac:dyDescent="0.25">
      <c r="A94" s="3" t="s">
        <v>51</v>
      </c>
      <c r="B94" s="35" t="s">
        <v>212</v>
      </c>
      <c r="C94" s="3" t="str">
        <f>CONCATENATE("&lt;# ",A94," ",B94," #&gt;")</f>
        <v>&lt;# Tissue List [kidney, liver](https://www.ncbi.nlm.nih.gov/gene/171425#gene-expression), and blood; circulatory and cardiovascular system D002319 Kidney and urinary bladder D005221 liver D008099  #&gt;</v>
      </c>
      <c r="D94" s="3"/>
      <c r="E94" s="3"/>
      <c r="F94" s="3"/>
      <c r="G94" s="3"/>
      <c r="H94" s="3"/>
      <c r="I94" s="3"/>
      <c r="J94" s="3"/>
      <c r="K94" s="3"/>
      <c r="L94" s="3"/>
      <c r="M94" s="3"/>
    </row>
    <row r="95" spans="1:13" ht="15.75" x14ac:dyDescent="0.25">
      <c r="A95" s="3"/>
      <c r="B95" s="9"/>
      <c r="C95" s="3"/>
      <c r="D95" s="3"/>
      <c r="E95" s="3"/>
      <c r="F95" s="3"/>
      <c r="G95" s="3"/>
      <c r="H95" s="3"/>
      <c r="I95" s="3"/>
      <c r="J95" s="3"/>
      <c r="K95" s="3"/>
      <c r="L95" s="3"/>
      <c r="M95" s="3"/>
    </row>
    <row r="96" spans="1:13" ht="15.75" x14ac:dyDescent="0.25">
      <c r="A96" s="3"/>
      <c r="B96" s="35" t="s">
        <v>213</v>
      </c>
      <c r="C96" s="3" t="str">
        <f>CONCATENATE("&lt;TissueList ",B96," /&gt;")</f>
        <v>&lt;TissueList D002319 D005221 D008099  /&gt;</v>
      </c>
      <c r="D96" s="3"/>
      <c r="E96" s="3"/>
      <c r="F96" s="3"/>
      <c r="G96" s="3"/>
      <c r="H96" s="3"/>
      <c r="I96" s="3"/>
      <c r="J96" s="3"/>
      <c r="K96" s="3"/>
      <c r="L96" s="3"/>
      <c r="M96" s="3"/>
    </row>
    <row r="97" spans="1:13" ht="15.75" x14ac:dyDescent="0.25">
      <c r="A97" s="3"/>
      <c r="B97" s="35"/>
      <c r="C97" s="3"/>
      <c r="D97" s="3"/>
      <c r="E97" s="3"/>
      <c r="F97" s="3"/>
      <c r="G97" s="3"/>
      <c r="H97" s="3"/>
      <c r="I97" s="3"/>
      <c r="J97" s="3"/>
      <c r="K97" s="3"/>
      <c r="L97" s="3"/>
      <c r="M97" s="3"/>
    </row>
    <row r="98" spans="1:13" ht="15.75" x14ac:dyDescent="0.25">
      <c r="A98" s="3" t="s">
        <v>52</v>
      </c>
      <c r="B98" s="35" t="s">
        <v>217</v>
      </c>
      <c r="C98" s="3" t="str">
        <f>CONCATENATE("&lt;# ",A98," ",B98," #&gt;")</f>
        <v>&lt;# Diseases anemia D000740 neurodegenerative disorder D000752 cardiovascular disease D002318 gastrointestinal disease D005767 ME/CFS D015673 coronary heart disease D003327 stroke  D016491 #&gt;</v>
      </c>
      <c r="D98" s="3"/>
      <c r="E98" s="3"/>
      <c r="F98" s="3"/>
      <c r="G98" s="3"/>
      <c r="H98" s="3"/>
      <c r="I98" s="3"/>
      <c r="J98" s="3"/>
      <c r="K98" s="3"/>
      <c r="L98" s="3"/>
      <c r="M98" s="3"/>
    </row>
    <row r="99" spans="1:13" ht="15.75" x14ac:dyDescent="0.25">
      <c r="A99" s="3"/>
      <c r="B99" s="9"/>
      <c r="C99" s="3"/>
      <c r="D99" s="3"/>
      <c r="E99" s="3"/>
      <c r="F99" s="3"/>
      <c r="G99" s="3"/>
      <c r="H99" s="3"/>
      <c r="I99" s="3"/>
      <c r="J99" s="3"/>
      <c r="K99" s="3"/>
      <c r="L99" s="3"/>
      <c r="M99" s="3"/>
    </row>
    <row r="100" spans="1:13" ht="15.75" x14ac:dyDescent="0.25">
      <c r="A100" s="3"/>
      <c r="B100" s="35" t="s">
        <v>218</v>
      </c>
      <c r="C100" s="3" t="str">
        <f>CONCATENATE("&lt;diseases ",B100," /&gt;")</f>
        <v>&lt;diseases D000740 D000752 D002318 D005767 D015673 D003327 D016491 /&gt;</v>
      </c>
      <c r="D100" s="3"/>
      <c r="E100" s="3"/>
      <c r="F100" s="3"/>
      <c r="G100" s="3"/>
      <c r="H100" s="3"/>
      <c r="I100" s="3"/>
      <c r="J100" s="3"/>
      <c r="K100" s="3"/>
      <c r="L100" s="3"/>
      <c r="M1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CHRNA3</vt:lpstr>
      <vt:lpstr>CHRNA2</vt:lpstr>
      <vt:lpstr>CHRNA5</vt:lpstr>
      <vt:lpstr>GRIK3</vt:lpstr>
      <vt:lpstr>CLYBL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2018-07-15T05:34:02Z</dcterms:created>
  <dcterms:modified xsi:type="dcterms:W3CDTF">2018-07-17T04:34:48Z</dcterms:modified>
</cp:coreProperties>
</file>